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Ajustes" sheetId="2" state="visible" r:id="rId2"/>
    <sheet name="Órdenes" sheetId="3" state="visible" r:id="rId3"/>
    <sheet name="Resumen" sheetId="4" state="visible" r:id="rId4"/>
    <sheet name="Control" sheetId="5" state="visible" r:id="rId5"/>
    <sheet name="Ejempl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########"/>
    <numFmt numFmtId="165" formatCode="#,##0.0000"/>
    <numFmt numFmtId="166" formatCode="dd/mm/yyyy hh:mm"/>
    <numFmt numFmtId="167" formatCode="mm/yyyy"/>
    <numFmt numFmtId="168" formatCode="#,##0.##"/>
    <numFmt numFmtId="169" formatCode="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</font>
    <font>
      <name val="Arial"/>
    </font>
    <font>
      <name val="Arial"/>
      <b val="1"/>
    </font>
    <font>
      <name val="Arial"/>
      <b val="1"/>
      <sz val="13"/>
    </font>
    <font>
      <name val="Arial"/>
      <b val="1"/>
      <color rgb="00FFFFFF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1F2937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4" fillId="0" borderId="1" pivotButton="0" quotePrefix="0" xfId="0"/>
    <xf numFmtId="49" fontId="3" fillId="2" borderId="1" pivotButton="0" quotePrefix="0" xfId="0"/>
    <xf numFmtId="164" fontId="3" fillId="2" borderId="1" pivotButton="0" quotePrefix="0" xfId="0"/>
    <xf numFmtId="4" fontId="3" fillId="2" borderId="1" pivotButton="0" quotePrefix="0" xfId="0"/>
    <xf numFmtId="165" fontId="3" fillId="3" borderId="1" pivotButton="0" quotePrefix="0" xfId="0"/>
    <xf numFmtId="0" fontId="6" fillId="4" borderId="1" applyAlignment="1" pivotButton="0" quotePrefix="0" xfId="0">
      <alignment vertical="center" wrapText="1"/>
    </xf>
    <xf numFmtId="0" fontId="0" fillId="5" borderId="0" pivotButton="0" quotePrefix="0" xfId="0"/>
    <xf numFmtId="4" fontId="0" fillId="2" borderId="0" pivotButton="0" quotePrefix="0" xfId="0"/>
    <xf numFmtId="0" fontId="0" fillId="2" borderId="0" pivotButton="0" quotePrefix="0" xfId="0"/>
    <xf numFmtId="166" fontId="0" fillId="3" borderId="0" pivotButton="0" quotePrefix="0" xfId="0"/>
    <xf numFmtId="167" fontId="0" fillId="3" borderId="0" pivotButton="0" quotePrefix="0" xfId="0"/>
    <xf numFmtId="0" fontId="0" fillId="3" borderId="0" pivotButton="0" quotePrefix="0" xfId="0"/>
    <xf numFmtId="4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7" fontId="3" fillId="3" borderId="1" pivotButton="0" quotePrefix="0" xfId="0"/>
    <xf numFmtId="1" fontId="3" fillId="3" borderId="1" pivotButton="0" quotePrefix="0" xfId="0"/>
    <xf numFmtId="164" fontId="3" fillId="3" borderId="1" pivotButton="0" quotePrefix="0" xfId="0"/>
    <xf numFmtId="4" fontId="3" fillId="3" borderId="1" pivotButton="0" quotePrefix="0" xfId="0"/>
    <xf numFmtId="168" fontId="3" fillId="2" borderId="1" pivotButton="0" quotePrefix="0" xfId="0"/>
    <xf numFmtId="169" fontId="3" fillId="3" borderId="1" pivotButton="0" quotePrefix="0" xfId="0"/>
    <xf numFmtId="0" fontId="4" fillId="0" borderId="1" applyAlignment="1" pivotButton="0" quotePrefix="0" xfId="0">
      <alignment vertical="center" wrapText="1"/>
    </xf>
    <xf numFmtId="0" fontId="3" fillId="3" borderId="1" pivotButton="0" quotePrefix="0" xfId="0"/>
    <xf numFmtId="1" fontId="3" fillId="2" borderId="1" pivotButton="0" quotePrefix="0" xfId="0"/>
    <xf numFmtId="0" fontId="7" fillId="0" borderId="1" pivotButton="0" quotePrefix="0" xfId="0"/>
    <xf numFmtId="0" fontId="7" fillId="3" borderId="1" pivotButton="0" quotePrefix="0" xfId="0"/>
    <xf numFmtId="0" fontId="7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4" fontId="4" fillId="3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P2P4YOU</author>
  </authors>
  <commentList>
    <comment ref="A1" authorId="0" shapeId="0">
      <text>
        <t>Pega aquí, desde la fila 2, las filas de tu CSV de Bybit (sin encabezados), ordenadas de la más antigua a la más reciente. Pega solo valores.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control para comerciantes P2P</t>
        </is>
      </c>
    </row>
    <row r="2">
      <c r="A2" s="2" t="inlineStr">
        <is>
          <t>p2p4you.com/blog/planilla-arbitraje-p2p · versión 1 (octubre de 2026)</t>
        </is>
      </c>
    </row>
    <row r="3">
      <c r="A3" s="3" t="inlineStr"/>
    </row>
    <row r="4">
      <c r="A4" s="4" t="inlineStr">
        <is>
          <t>Para qué sirve</t>
        </is>
      </c>
    </row>
    <row r="5">
      <c r="A5" s="3" t="inlineStr">
        <is>
          <t>Lleva tus órdenes P2P de Bybit de un par (por ejemplo, USDT y COP) y calcula el coste medio, el resultado de cada venta y el resultado del mes por ciclos cerrados.</t>
        </is>
      </c>
    </row>
    <row r="6">
      <c r="A6" s="3" t="inlineStr">
        <is>
          <t>Se llena pegando el historial que exportas de Bybit, no orden a orden. No usa macros ni se conecta a internet.</t>
        </is>
      </c>
    </row>
    <row r="7">
      <c r="A7" s="3" t="inlineStr"/>
    </row>
    <row r="8">
      <c r="A8" s="4" t="inlineStr">
        <is>
          <t>Colores</t>
        </is>
      </c>
    </row>
    <row r="9">
      <c r="A9" s="3" t="inlineStr">
        <is>
          <t>Azul: lo pegas del archivo de Bybit.</t>
        </is>
      </c>
    </row>
    <row r="10">
      <c r="A10" s="3" t="inlineStr">
        <is>
          <t>Amarillo: lo anotas tú (datos que Bybit no tiene).</t>
        </is>
      </c>
    </row>
    <row r="11">
      <c r="A11" s="3" t="inlineStr">
        <is>
          <t>Gris: se calcula solo. No lo toques.</t>
        </is>
      </c>
    </row>
    <row r="12">
      <c r="A12" s="3" t="inlineStr"/>
    </row>
    <row r="13">
      <c r="A13" s="4" t="inlineStr">
        <is>
          <t>Cómo se llena (una vez al mes, con el mes anterior)</t>
        </is>
      </c>
    </row>
    <row r="14">
      <c r="A14" s="3" t="inlineStr">
        <is>
          <t>1. En «Ajustes», escribe tu cripto, tu moneda y, si ya tenías cripto al empezar, cuánta y cuánto te costó.</t>
        </is>
      </c>
    </row>
    <row r="15">
      <c r="A15" s="3" t="inlineStr">
        <is>
          <t>2. Exporta tu historial de órdenes P2P en Bybit. Te llega por correo (en la cuenta del autor, en CSV).</t>
        </is>
      </c>
    </row>
    <row r="16">
      <c r="A16" s="3" t="inlineStr">
        <is>
          <t>3. Importa el CSV en una hoja aparte (Google Sheets: Archivo › Importar; Excel: Datos › Desde texto/CSV). No lo abras con doble clic.</t>
        </is>
      </c>
    </row>
    <row r="17">
      <c r="A17" s="3" t="inlineStr">
        <is>
          <t>4. Vacía la columna Counterparty (es el dato de la otra persona). No la elimines.</t>
        </is>
      </c>
    </row>
    <row r="18">
      <c r="A18" s="3" t="inlineStr">
        <is>
          <t>5. Ordena las filas por fecha, de la más antigua a la más reciente.</t>
        </is>
      </c>
    </row>
    <row r="19">
      <c r="A19" s="3" t="inlineStr">
        <is>
          <t>6. Copia las filas, sin la de encabezados, y pégalas en «Órdenes» desde la columna A, debajo de la última fila con datos. Pega solo valores.</t>
        </is>
      </c>
    </row>
    <row r="20">
      <c r="A20" s="3" t="inlineStr">
        <is>
          <t>7. Anota lo amarillo: el cargo de tu banco o billetera en cada orden, si lo hay.</t>
        </is>
      </c>
    </row>
    <row r="21">
      <c r="A21" s="3" t="inlineStr">
        <is>
          <t>8. Mira «Control». Si no dice «Hoja al día», arréglalo antes de leer ningún número.</t>
        </is>
      </c>
    </row>
    <row r="22">
      <c r="A22" s="3" t="inlineStr"/>
    </row>
    <row r="23">
      <c r="A23" s="4" t="inlineStr">
        <is>
          <t>La regla de cálculo</t>
        </is>
      </c>
    </row>
    <row r="24">
      <c r="A24" s="3" t="inlineStr">
        <is>
          <t>Comprar cambia el coste medio; vender no. Cada venta deja: lo cobrado, menos sus costes, menos el coste medio de la cripto vendida.</t>
        </is>
      </c>
    </row>
    <row r="25">
      <c r="A25" s="3" t="inlineStr">
        <is>
          <t>Solo cuentan las órdenes completadas del par de «Ajustes». Las canceladas y las de otros pares se quedan fuera.</t>
        </is>
      </c>
    </row>
    <row r="26">
      <c r="A26" s="3" t="inlineStr">
        <is>
          <t>La comisión (Transaction Fees) se suma por si acaso: si va en tu cripto, se pasa a tu moneda con el precio de la orden.</t>
        </is>
      </c>
    </row>
    <row r="27">
      <c r="A27" s="3" t="inlineStr"/>
    </row>
    <row r="28">
      <c r="A28" s="4" t="inlineStr">
        <is>
          <t>Comprueba que funciona</t>
        </is>
      </c>
    </row>
    <row r="29">
      <c r="A29" s="3" t="inlineStr">
        <is>
          <t>Abre «Ejemplo»: cinco órdenes inventadas que deben dar 13.500 y 12.500 COP en las ventas, 26.000 COP en total.</t>
        </is>
      </c>
    </row>
    <row r="30">
      <c r="A30" s="3" t="inlineStr"/>
    </row>
    <row r="31">
      <c r="A31" s="4" t="inlineStr">
        <is>
          <t>Límites</t>
        </is>
      </c>
    </row>
    <row r="32">
      <c r="A32" s="3" t="inlineStr">
        <is>
          <t>Un libro por par. No conoce depósitos, retiros ni conversiones fuera de P2P. Las órdenes en apelación cuentan cuando se completan.</t>
        </is>
      </c>
    </row>
    <row r="33">
      <c r="A33" s="3" t="inlineStr">
        <is>
          <t>Cada libro admite hasta 2.999 órdenes y 24 meses en «Resumen». Si llegas al límite, empieza otro con tu inventario de cierre en «Ajustes».</t>
        </is>
      </c>
    </row>
    <row r="34">
      <c r="A34" s="3" t="inlineStr">
        <is>
          <t>Hace cuentas, no es asesoría fiscal: tu país puede pedir otro método de cálculo.</t>
        </is>
      </c>
    </row>
    <row r="35">
      <c r="A35" s="3" t="inlineStr">
        <is>
          <t>Las columnas del archivo de Bybit son las que vio el autor en su cuenta el 26-10-2026. Si las tuyas cambian, la hoja puede no cuadrar.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5" t="inlineStr">
        <is>
          <t>Ajustes</t>
        </is>
      </c>
    </row>
    <row r="2">
      <c r="A2" s="6" t="inlineStr">
        <is>
          <t>Se llenan una vez. Los textos deben ser iguales a los de tu archivo de Bybit.</t>
        </is>
      </c>
    </row>
    <row r="4">
      <c r="A4" s="7" t="inlineStr">
        <is>
          <t>Tu cripto (Cryptocurrency)</t>
        </is>
      </c>
      <c r="B4" s="8" t="inlineStr">
        <is>
          <t>USDT</t>
        </is>
      </c>
    </row>
    <row r="5">
      <c r="A5" s="7" t="inlineStr">
        <is>
          <t>Tu moneda (Currency)</t>
        </is>
      </c>
      <c r="B5" s="8" t="inlineStr">
        <is>
          <t>COP</t>
        </is>
      </c>
    </row>
    <row r="6">
      <c r="A6" s="7" t="inlineStr">
        <is>
          <t>Texto de compra (Type)</t>
        </is>
      </c>
      <c r="B6" s="8" t="inlineStr">
        <is>
          <t>Buy</t>
        </is>
      </c>
    </row>
    <row r="7">
      <c r="A7" s="7" t="inlineStr">
        <is>
          <t>Texto de venta (Type)</t>
        </is>
      </c>
      <c r="B7" s="8" t="inlineStr">
        <is>
          <t>Sell</t>
        </is>
      </c>
    </row>
    <row r="8">
      <c r="A8" s="7" t="inlineStr">
        <is>
          <t>Texto de orden completada (Status)</t>
        </is>
      </c>
      <c r="B8" s="8" t="inlineStr">
        <is>
          <t>Completed</t>
        </is>
      </c>
    </row>
    <row r="9">
      <c r="A9" s="7" t="inlineStr">
        <is>
          <t>Cripto que ya tenías al empezar</t>
        </is>
      </c>
      <c r="B9" s="9" t="n">
        <v>0</v>
      </c>
    </row>
    <row r="10">
      <c r="A10" s="7" t="inlineStr">
        <is>
          <t>Lo que te costó esa cripto (en tu moneda)</t>
        </is>
      </c>
      <c r="B10" s="10" t="n">
        <v>0</v>
      </c>
    </row>
    <row r="11">
      <c r="A11" s="7" t="inlineStr">
        <is>
          <t>Coste medio de esa cripto (calculado)</t>
        </is>
      </c>
      <c r="B11" s="11">
        <f>IF(N(B9)&gt;0, N(B10)/B9, 0)</f>
        <v/>
      </c>
    </row>
    <row r="13">
      <c r="A13" s="6" t="inlineStr">
        <is>
          <t>Si no sabes cuánto te costó la cripto que ya tenías, deja 0 y empieza a contar desde que tu inventario llegue a cero.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3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7" customWidth="1" min="3" max="3"/>
    <col width="14" customWidth="1" min="4" max="4"/>
    <col width="9" customWidth="1" min="5" max="5"/>
    <col width="11" customWidth="1" min="6" max="6"/>
    <col width="9" customWidth="1" min="7" max="7"/>
    <col width="13" customWidth="1" min="8" max="8"/>
    <col width="13" customWidth="1" min="9" max="9"/>
    <col width="12" customWidth="1" min="10" max="10"/>
    <col width="13" customWidth="1" min="11" max="11"/>
    <col width="14" customWidth="1" min="12" max="12"/>
    <col width="11" customWidth="1" min="13" max="13"/>
    <col width="20" customWidth="1" min="14" max="14"/>
    <col width="14" customWidth="1" min="15" max="15"/>
    <col width="22" customWidth="1" min="16" max="16"/>
    <col width="16" customWidth="1" min="17" max="17"/>
    <col width="9" customWidth="1" min="18" max="18"/>
    <col width="9" customWidth="1" min="19" max="19"/>
    <col width="13" customWidth="1" min="20" max="20"/>
    <col width="13" customWidth="1" min="21" max="21"/>
    <col width="15" customWidth="1" min="22" max="22"/>
    <col width="12" customWidth="1" min="23" max="23"/>
    <col width="14" customWidth="1" min="24" max="24"/>
    <col width="34" customWidth="1" min="25" max="25"/>
    <col hidden="1" width="8" customWidth="1" min="26" max="26"/>
    <col hidden="1" width="13" customWidth="1" min="27" max="27"/>
  </cols>
  <sheetData>
    <row r="1" ht="32" customHeight="1">
      <c r="A1" s="12" t="inlineStr">
        <is>
          <t>Order No.</t>
        </is>
      </c>
      <c r="B1" s="12" t="inlineStr">
        <is>
          <t>p2p-convert</t>
        </is>
      </c>
      <c r="C1" s="12" t="inlineStr">
        <is>
          <t>Type</t>
        </is>
      </c>
      <c r="D1" s="12" t="inlineStr">
        <is>
          <t>Fiat Amount</t>
        </is>
      </c>
      <c r="E1" s="12" t="inlineStr">
        <is>
          <t>Currency</t>
        </is>
      </c>
      <c r="F1" s="12" t="inlineStr">
        <is>
          <t>Price</t>
        </is>
      </c>
      <c r="G1" s="12" t="inlineStr">
        <is>
          <t>Currency</t>
        </is>
      </c>
      <c r="H1" s="12" t="inlineStr">
        <is>
          <t>Coin Amount</t>
        </is>
      </c>
      <c r="I1" s="12" t="inlineStr">
        <is>
          <t>Cryptocurrency</t>
        </is>
      </c>
      <c r="J1" s="12" t="inlineStr">
        <is>
          <t>Transaction Fees</t>
        </is>
      </c>
      <c r="K1" s="12" t="inlineStr">
        <is>
          <t>Cryptocurrency</t>
        </is>
      </c>
      <c r="L1" s="12" t="inlineStr">
        <is>
          <t>Counterparty</t>
        </is>
      </c>
      <c r="M1" s="12" t="inlineStr">
        <is>
          <t>Status</t>
        </is>
      </c>
      <c r="N1" s="12" t="inlineStr">
        <is>
          <t>Time (UTC+01:00)</t>
        </is>
      </c>
      <c r="O1" s="12" t="inlineStr">
        <is>
          <t>Coste del método de pago</t>
        </is>
      </c>
      <c r="P1" s="12" t="inlineStr">
        <is>
          <t>Nota</t>
        </is>
      </c>
      <c r="Q1" s="12" t="inlineStr">
        <is>
          <t>Fecha</t>
        </is>
      </c>
      <c r="R1" s="12" t="inlineStr">
        <is>
          <t>Mes</t>
        </is>
      </c>
      <c r="S1" s="12" t="inlineStr">
        <is>
          <t>¿Cuenta?</t>
        </is>
      </c>
      <c r="T1" s="12" t="inlineStr">
        <is>
          <t>Comisión en tu moneda</t>
        </is>
      </c>
      <c r="U1" s="12" t="inlineStr">
        <is>
          <t>Inventario</t>
        </is>
      </c>
      <c r="V1" s="12" t="inlineStr">
        <is>
          <t>Coste total</t>
        </is>
      </c>
      <c r="W1" s="12" t="inlineStr">
        <is>
          <t>Coste medio</t>
        </is>
      </c>
      <c r="X1" s="12" t="inlineStr">
        <is>
          <t>Resultado de la venta</t>
        </is>
      </c>
      <c r="Y1" s="12" t="inlineStr">
        <is>
          <t>Aviso</t>
        </is>
      </c>
      <c r="Z1" s="12" t="inlineStr">
        <is>
          <t>Fila contada</t>
        </is>
      </c>
      <c r="AA1" s="12" t="inlineStr">
        <is>
          <t>Mes (número)</t>
        </is>
      </c>
    </row>
    <row r="2">
      <c r="A2" s="13" t="n"/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4" t="n"/>
      <c r="P2" s="15" t="n"/>
      <c r="Q2" s="16">
        <f>IF(N2="", "", IF(ISNUMBER(N2), N2, IFERROR(DATEVALUE(LEFT(N2,10))+TIMEVALUE(MID(N2,12,8)), "texto")))</f>
        <v/>
      </c>
      <c r="R2" s="17">
        <f>IF(ISNUMBER(Q2), DATE(YEAR(Q2),MONTH(Q2),1), "")</f>
        <v/>
      </c>
      <c r="S2" s="18">
        <f>IF(A2="", 0, IF(AND(M2=Ajustes!$B$8, E2=Ajustes!$B$5, I2=Ajustes!$B$4, OR(C2=Ajustes!$B$6, C2=Ajustes!$B$7), ISNUMBER(D2), ISNUMBER(H2)), 1, 0))</f>
        <v/>
      </c>
      <c r="T2" s="19">
        <f>IF(S2&lt;&gt;1, 0, IF(N(J2)=0, 0, IF(K2=Ajustes!$B$5, J2, J2*F2)))</f>
        <v/>
      </c>
      <c r="U2" s="20">
        <f>IF(S2&lt;&gt;1, Ajustes!$B$9, IF(C2=Ajustes!$B$6, Ajustes!$B$9+H2, Ajustes!$B$9-H2))</f>
        <v/>
      </c>
      <c r="V2" s="19">
        <f>IF(S2&lt;&gt;1, Ajustes!$B$10, IF(C2=Ajustes!$B$6, Ajustes!$B$10+D2+N(O2)+T2, IF(U2&lt;=0, 0, Ajustes!$B$10-H2*Ajustes!$B$11)))</f>
        <v/>
      </c>
      <c r="W2" s="21">
        <f>IF(U2&gt;0, V2/U2, 0)</f>
        <v/>
      </c>
      <c r="X2" s="19">
        <f>IF(AND(S2=1, C2=Ajustes!$B$7), D2-N(O2)-T2-H2*Ajustes!$B$11, "")</f>
        <v/>
      </c>
      <c r="Y2" s="18">
        <f>IF(A2="", "", TRIM(IF(COUNTIFS($N$2:$N$3000,N2,$C$2:$C$3000,C2,$D$2:$D$3000,D2,$H$2:$H$3000,H2)&gt;1, "Orden repetida. ", "")&amp;IF(AND(S2=1, C2=Ajustes!$B$7, Ajustes!$B$9+0.000001&lt;H2), "Vendes más de lo registrado. ", "")&amp;IF(Q2="texto", "Fecha en texto. ", "")&amp;IF(OR(NOT(ISNUMBER(D2)), NOT(ISNUMBER(H2))), "Número en texto. ", "")))</f>
        <v/>
      </c>
      <c r="Z2" s="18">
        <f>IF(AND(S2=1, ISNUMBER(R2)), ROW(), 0)</f>
        <v/>
      </c>
      <c r="AA2" s="18">
        <f>IF(ISNUMBER(R2), R2, 0)</f>
        <v/>
      </c>
    </row>
    <row r="3">
      <c r="A3" s="13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4" t="n"/>
      <c r="P3" s="15" t="n"/>
      <c r="Q3" s="16">
        <f>IF(N3="", "", IF(ISNUMBER(N3), N3, IFERROR(DATEVALUE(LEFT(N3,10))+TIMEVALUE(MID(N3,12,8)), "texto")))</f>
        <v/>
      </c>
      <c r="R3" s="17">
        <f>IF(ISNUMBER(Q3), DATE(YEAR(Q3),MONTH(Q3),1), "")</f>
        <v/>
      </c>
      <c r="S3" s="18">
        <f>IF(A3="", 0, IF(AND(M3=Ajustes!$B$8, E3=Ajustes!$B$5, I3=Ajustes!$B$4, OR(C3=Ajustes!$B$6, C3=Ajustes!$B$7), ISNUMBER(D3), ISNUMBER(H3)), 1, 0))</f>
        <v/>
      </c>
      <c r="T3" s="19">
        <f>IF(S3&lt;&gt;1, 0, IF(N(J3)=0, 0, IF(K3=Ajustes!$B$5, J3, J3*F3)))</f>
        <v/>
      </c>
      <c r="U3" s="20">
        <f>IF(S3&lt;&gt;1, U2, IF(C3=Ajustes!$B$6, U2+H3, U2-H3))</f>
        <v/>
      </c>
      <c r="V3" s="19">
        <f>IF(S3&lt;&gt;1, V2, IF(C3=Ajustes!$B$6, V2+D3+N(O3)+T3, IF(U3&lt;=0, 0, V2-H3*W2)))</f>
        <v/>
      </c>
      <c r="W3" s="21">
        <f>IF(U3&gt;0, V3/U3, 0)</f>
        <v/>
      </c>
      <c r="X3" s="19">
        <f>IF(AND(S3=1, C3=Ajustes!$B$7), D3-N(O3)-T3-H3*W2, "")</f>
        <v/>
      </c>
      <c r="Y3" s="18">
        <f>IF(A3="", "", TRIM(IF(COUNTIFS($N$2:$N$3000,N3,$C$2:$C$3000,C3,$D$2:$D$3000,D3,$H$2:$H$3000,H3)&gt;1, "Orden repetida. ", "")&amp;IF(AND(S3=1, C3=Ajustes!$B$7, U2+0.000001&lt;H3), "Vendes más de lo registrado. ", "")&amp;IF(Q3="texto", "Fecha en texto. ", "")&amp;IF(OR(NOT(ISNUMBER(D3)), NOT(ISNUMBER(H3))), "Número en texto. ", "")&amp;IF(AND(ISNUMBER(Q3), ISNUMBER(Q2), Q3&lt;Q2), "Fuera de orden de fecha. ", "")))</f>
        <v/>
      </c>
      <c r="Z3" s="18">
        <f>IF(AND(S3=1, ISNUMBER(R3)), ROW(), 0)</f>
        <v/>
      </c>
      <c r="AA3" s="18">
        <f>IF(ISNUMBER(R3), R3, 0)</f>
        <v/>
      </c>
    </row>
    <row r="4">
      <c r="A4" s="13" t="n"/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  <c r="K4" s="13" t="n"/>
      <c r="L4" s="13" t="n"/>
      <c r="M4" s="13" t="n"/>
      <c r="N4" s="13" t="n"/>
      <c r="O4" s="14" t="n"/>
      <c r="P4" s="15" t="n"/>
      <c r="Q4" s="16">
        <f>IF(N4="", "", IF(ISNUMBER(N4), N4, IFERROR(DATEVALUE(LEFT(N4,10))+TIMEVALUE(MID(N4,12,8)), "texto")))</f>
        <v/>
      </c>
      <c r="R4" s="17">
        <f>IF(ISNUMBER(Q4), DATE(YEAR(Q4),MONTH(Q4),1), "")</f>
        <v/>
      </c>
      <c r="S4" s="18">
        <f>IF(A4="", 0, IF(AND(M4=Ajustes!$B$8, E4=Ajustes!$B$5, I4=Ajustes!$B$4, OR(C4=Ajustes!$B$6, C4=Ajustes!$B$7), ISNUMBER(D4), ISNUMBER(H4)), 1, 0))</f>
        <v/>
      </c>
      <c r="T4" s="19">
        <f>IF(S4&lt;&gt;1, 0, IF(N(J4)=0, 0, IF(K4=Ajustes!$B$5, J4, J4*F4)))</f>
        <v/>
      </c>
      <c r="U4" s="20">
        <f>IF(S4&lt;&gt;1, U3, IF(C4=Ajustes!$B$6, U3+H4, U3-H4))</f>
        <v/>
      </c>
      <c r="V4" s="19">
        <f>IF(S4&lt;&gt;1, V3, IF(C4=Ajustes!$B$6, V3+D4+N(O4)+T4, IF(U4&lt;=0, 0, V3-H4*W3)))</f>
        <v/>
      </c>
      <c r="W4" s="21">
        <f>IF(U4&gt;0, V4/U4, 0)</f>
        <v/>
      </c>
      <c r="X4" s="19">
        <f>IF(AND(S4=1, C4=Ajustes!$B$7), D4-N(O4)-T4-H4*W3, "")</f>
        <v/>
      </c>
      <c r="Y4" s="18">
        <f>IF(A4="", "", TRIM(IF(COUNTIFS($N$2:$N$3000,N4,$C$2:$C$3000,C4,$D$2:$D$3000,D4,$H$2:$H$3000,H4)&gt;1, "Orden repetida. ", "")&amp;IF(AND(S4=1, C4=Ajustes!$B$7, U3+0.000001&lt;H4), "Vendes más de lo registrado. ", "")&amp;IF(Q4="texto", "Fecha en texto. ", "")&amp;IF(OR(NOT(ISNUMBER(D4)), NOT(ISNUMBER(H4))), "Número en texto. ", "")&amp;IF(AND(ISNUMBER(Q4), ISNUMBER(Q3), Q4&lt;Q3), "Fuera de orden de fecha. ", "")))</f>
        <v/>
      </c>
      <c r="Z4" s="18">
        <f>IF(AND(S4=1, ISNUMBER(R4)), ROW(), 0)</f>
        <v/>
      </c>
      <c r="AA4" s="18">
        <f>IF(ISNUMBER(R4), R4, 0)</f>
        <v/>
      </c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4" t="n"/>
      <c r="P5" s="15" t="n"/>
      <c r="Q5" s="16">
        <f>IF(N5="", "", IF(ISNUMBER(N5), N5, IFERROR(DATEVALUE(LEFT(N5,10))+TIMEVALUE(MID(N5,12,8)), "texto")))</f>
        <v/>
      </c>
      <c r="R5" s="17">
        <f>IF(ISNUMBER(Q5), DATE(YEAR(Q5),MONTH(Q5),1), "")</f>
        <v/>
      </c>
      <c r="S5" s="18">
        <f>IF(A5="", 0, IF(AND(M5=Ajustes!$B$8, E5=Ajustes!$B$5, I5=Ajustes!$B$4, OR(C5=Ajustes!$B$6, C5=Ajustes!$B$7), ISNUMBER(D5), ISNUMBER(H5)), 1, 0))</f>
        <v/>
      </c>
      <c r="T5" s="19">
        <f>IF(S5&lt;&gt;1, 0, IF(N(J5)=0, 0, IF(K5=Ajustes!$B$5, J5, J5*F5)))</f>
        <v/>
      </c>
      <c r="U5" s="20">
        <f>IF(S5&lt;&gt;1, U4, IF(C5=Ajustes!$B$6, U4+H5, U4-H5))</f>
        <v/>
      </c>
      <c r="V5" s="19">
        <f>IF(S5&lt;&gt;1, V4, IF(C5=Ajustes!$B$6, V4+D5+N(O5)+T5, IF(U5&lt;=0, 0, V4-H5*W4)))</f>
        <v/>
      </c>
      <c r="W5" s="21">
        <f>IF(U5&gt;0, V5/U5, 0)</f>
        <v/>
      </c>
      <c r="X5" s="19">
        <f>IF(AND(S5=1, C5=Ajustes!$B$7), D5-N(O5)-T5-H5*W4, "")</f>
        <v/>
      </c>
      <c r="Y5" s="18">
        <f>IF(A5="", "", TRIM(IF(COUNTIFS($N$2:$N$3000,N5,$C$2:$C$3000,C5,$D$2:$D$3000,D5,$H$2:$H$3000,H5)&gt;1, "Orden repetida. ", "")&amp;IF(AND(S5=1, C5=Ajustes!$B$7, U4+0.000001&lt;H5), "Vendes más de lo registrado. ", "")&amp;IF(Q5="texto", "Fecha en texto. ", "")&amp;IF(OR(NOT(ISNUMBER(D5)), NOT(ISNUMBER(H5))), "Número en texto. ", "")&amp;IF(AND(ISNUMBER(Q5), ISNUMBER(Q4), Q5&lt;Q4), "Fuera de orden de fecha. ", "")))</f>
        <v/>
      </c>
      <c r="Z5" s="18">
        <f>IF(AND(S5=1, ISNUMBER(R5)), ROW(), 0)</f>
        <v/>
      </c>
      <c r="AA5" s="18">
        <f>IF(ISNUMBER(R5), R5, 0)</f>
        <v/>
      </c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4" t="n"/>
      <c r="P6" s="15" t="n"/>
      <c r="Q6" s="16">
        <f>IF(N6="", "", IF(ISNUMBER(N6), N6, IFERROR(DATEVALUE(LEFT(N6,10))+TIMEVALUE(MID(N6,12,8)), "texto")))</f>
        <v/>
      </c>
      <c r="R6" s="17">
        <f>IF(ISNUMBER(Q6), DATE(YEAR(Q6),MONTH(Q6),1), "")</f>
        <v/>
      </c>
      <c r="S6" s="18">
        <f>IF(A6="", 0, IF(AND(M6=Ajustes!$B$8, E6=Ajustes!$B$5, I6=Ajustes!$B$4, OR(C6=Ajustes!$B$6, C6=Ajustes!$B$7), ISNUMBER(D6), ISNUMBER(H6)), 1, 0))</f>
        <v/>
      </c>
      <c r="T6" s="19">
        <f>IF(S6&lt;&gt;1, 0, IF(N(J6)=0, 0, IF(K6=Ajustes!$B$5, J6, J6*F6)))</f>
        <v/>
      </c>
      <c r="U6" s="20">
        <f>IF(S6&lt;&gt;1, U5, IF(C6=Ajustes!$B$6, U5+H6, U5-H6))</f>
        <v/>
      </c>
      <c r="V6" s="19">
        <f>IF(S6&lt;&gt;1, V5, IF(C6=Ajustes!$B$6, V5+D6+N(O6)+T6, IF(U6&lt;=0, 0, V5-H6*W5)))</f>
        <v/>
      </c>
      <c r="W6" s="21">
        <f>IF(U6&gt;0, V6/U6, 0)</f>
        <v/>
      </c>
      <c r="X6" s="19">
        <f>IF(AND(S6=1, C6=Ajustes!$B$7), D6-N(O6)-T6-H6*W5, "")</f>
        <v/>
      </c>
      <c r="Y6" s="18">
        <f>IF(A6="", "", TRIM(IF(COUNTIFS($N$2:$N$3000,N6,$C$2:$C$3000,C6,$D$2:$D$3000,D6,$H$2:$H$3000,H6)&gt;1, "Orden repetida. ", "")&amp;IF(AND(S6=1, C6=Ajustes!$B$7, U5+0.000001&lt;H6), "Vendes más de lo registrado. ", "")&amp;IF(Q6="texto", "Fecha en texto. ", "")&amp;IF(OR(NOT(ISNUMBER(D6)), NOT(ISNUMBER(H6))), "Número en texto. ", "")&amp;IF(AND(ISNUMBER(Q6), ISNUMBER(Q5), Q6&lt;Q5), "Fuera de orden de fecha. ", "")))</f>
        <v/>
      </c>
      <c r="Z6" s="18">
        <f>IF(AND(S6=1, ISNUMBER(R6)), ROW(), 0)</f>
        <v/>
      </c>
      <c r="AA6" s="18">
        <f>IF(ISNUMBER(R6), R6, 0)</f>
        <v/>
      </c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4" t="n"/>
      <c r="P7" s="15" t="n"/>
      <c r="Q7" s="16">
        <f>IF(N7="", "", IF(ISNUMBER(N7), N7, IFERROR(DATEVALUE(LEFT(N7,10))+TIMEVALUE(MID(N7,12,8)), "texto")))</f>
        <v/>
      </c>
      <c r="R7" s="17">
        <f>IF(ISNUMBER(Q7), DATE(YEAR(Q7),MONTH(Q7),1), "")</f>
        <v/>
      </c>
      <c r="S7" s="18">
        <f>IF(A7="", 0, IF(AND(M7=Ajustes!$B$8, E7=Ajustes!$B$5, I7=Ajustes!$B$4, OR(C7=Ajustes!$B$6, C7=Ajustes!$B$7), ISNUMBER(D7), ISNUMBER(H7)), 1, 0))</f>
        <v/>
      </c>
      <c r="T7" s="19">
        <f>IF(S7&lt;&gt;1, 0, IF(N(J7)=0, 0, IF(K7=Ajustes!$B$5, J7, J7*F7)))</f>
        <v/>
      </c>
      <c r="U7" s="20">
        <f>IF(S7&lt;&gt;1, U6, IF(C7=Ajustes!$B$6, U6+H7, U6-H7))</f>
        <v/>
      </c>
      <c r="V7" s="19">
        <f>IF(S7&lt;&gt;1, V6, IF(C7=Ajustes!$B$6, V6+D7+N(O7)+T7, IF(U7&lt;=0, 0, V6-H7*W6)))</f>
        <v/>
      </c>
      <c r="W7" s="21">
        <f>IF(U7&gt;0, V7/U7, 0)</f>
        <v/>
      </c>
      <c r="X7" s="19">
        <f>IF(AND(S7=1, C7=Ajustes!$B$7), D7-N(O7)-T7-H7*W6, "")</f>
        <v/>
      </c>
      <c r="Y7" s="18">
        <f>IF(A7="", "", TRIM(IF(COUNTIFS($N$2:$N$3000,N7,$C$2:$C$3000,C7,$D$2:$D$3000,D7,$H$2:$H$3000,H7)&gt;1, "Orden repetida. ", "")&amp;IF(AND(S7=1, C7=Ajustes!$B$7, U6+0.000001&lt;H7), "Vendes más de lo registrado. ", "")&amp;IF(Q7="texto", "Fecha en texto. ", "")&amp;IF(OR(NOT(ISNUMBER(D7)), NOT(ISNUMBER(H7))), "Número en texto. ", "")&amp;IF(AND(ISNUMBER(Q7), ISNUMBER(Q6), Q7&lt;Q6), "Fuera de orden de fecha. ", "")))</f>
        <v/>
      </c>
      <c r="Z7" s="18">
        <f>IF(AND(S7=1, ISNUMBER(R7)), ROW(), 0)</f>
        <v/>
      </c>
      <c r="AA7" s="18">
        <f>IF(ISNUMBER(R7), R7, 0)</f>
        <v/>
      </c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4" t="n"/>
      <c r="P8" s="15" t="n"/>
      <c r="Q8" s="16">
        <f>IF(N8="", "", IF(ISNUMBER(N8), N8, IFERROR(DATEVALUE(LEFT(N8,10))+TIMEVALUE(MID(N8,12,8)), "texto")))</f>
        <v/>
      </c>
      <c r="R8" s="17">
        <f>IF(ISNUMBER(Q8), DATE(YEAR(Q8),MONTH(Q8),1), "")</f>
        <v/>
      </c>
      <c r="S8" s="18">
        <f>IF(A8="", 0, IF(AND(M8=Ajustes!$B$8, E8=Ajustes!$B$5, I8=Ajustes!$B$4, OR(C8=Ajustes!$B$6, C8=Ajustes!$B$7), ISNUMBER(D8), ISNUMBER(H8)), 1, 0))</f>
        <v/>
      </c>
      <c r="T8" s="19">
        <f>IF(S8&lt;&gt;1, 0, IF(N(J8)=0, 0, IF(K8=Ajustes!$B$5, J8, J8*F8)))</f>
        <v/>
      </c>
      <c r="U8" s="20">
        <f>IF(S8&lt;&gt;1, U7, IF(C8=Ajustes!$B$6, U7+H8, U7-H8))</f>
        <v/>
      </c>
      <c r="V8" s="19">
        <f>IF(S8&lt;&gt;1, V7, IF(C8=Ajustes!$B$6, V7+D8+N(O8)+T8, IF(U8&lt;=0, 0, V7-H8*W7)))</f>
        <v/>
      </c>
      <c r="W8" s="21">
        <f>IF(U8&gt;0, V8/U8, 0)</f>
        <v/>
      </c>
      <c r="X8" s="19">
        <f>IF(AND(S8=1, C8=Ajustes!$B$7), D8-N(O8)-T8-H8*W7, "")</f>
        <v/>
      </c>
      <c r="Y8" s="18">
        <f>IF(A8="", "", TRIM(IF(COUNTIFS($N$2:$N$3000,N8,$C$2:$C$3000,C8,$D$2:$D$3000,D8,$H$2:$H$3000,H8)&gt;1, "Orden repetida. ", "")&amp;IF(AND(S8=1, C8=Ajustes!$B$7, U7+0.000001&lt;H8), "Vendes más de lo registrado. ", "")&amp;IF(Q8="texto", "Fecha en texto. ", "")&amp;IF(OR(NOT(ISNUMBER(D8)), NOT(ISNUMBER(H8))), "Número en texto. ", "")&amp;IF(AND(ISNUMBER(Q8), ISNUMBER(Q7), Q8&lt;Q7), "Fuera de orden de fecha. ", "")))</f>
        <v/>
      </c>
      <c r="Z8" s="18">
        <f>IF(AND(S8=1, ISNUMBER(R8)), ROW(), 0)</f>
        <v/>
      </c>
      <c r="AA8" s="18">
        <f>IF(ISNUMBER(R8), R8, 0)</f>
        <v/>
      </c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4" t="n"/>
      <c r="P9" s="15" t="n"/>
      <c r="Q9" s="16">
        <f>IF(N9="", "", IF(ISNUMBER(N9), N9, IFERROR(DATEVALUE(LEFT(N9,10))+TIMEVALUE(MID(N9,12,8)), "texto")))</f>
        <v/>
      </c>
      <c r="R9" s="17">
        <f>IF(ISNUMBER(Q9), DATE(YEAR(Q9),MONTH(Q9),1), "")</f>
        <v/>
      </c>
      <c r="S9" s="18">
        <f>IF(A9="", 0, IF(AND(M9=Ajustes!$B$8, E9=Ajustes!$B$5, I9=Ajustes!$B$4, OR(C9=Ajustes!$B$6, C9=Ajustes!$B$7), ISNUMBER(D9), ISNUMBER(H9)), 1, 0))</f>
        <v/>
      </c>
      <c r="T9" s="19">
        <f>IF(S9&lt;&gt;1, 0, IF(N(J9)=0, 0, IF(K9=Ajustes!$B$5, J9, J9*F9)))</f>
        <v/>
      </c>
      <c r="U9" s="20">
        <f>IF(S9&lt;&gt;1, U8, IF(C9=Ajustes!$B$6, U8+H9, U8-H9))</f>
        <v/>
      </c>
      <c r="V9" s="19">
        <f>IF(S9&lt;&gt;1, V8, IF(C9=Ajustes!$B$6, V8+D9+N(O9)+T9, IF(U9&lt;=0, 0, V8-H9*W8)))</f>
        <v/>
      </c>
      <c r="W9" s="21">
        <f>IF(U9&gt;0, V9/U9, 0)</f>
        <v/>
      </c>
      <c r="X9" s="19">
        <f>IF(AND(S9=1, C9=Ajustes!$B$7), D9-N(O9)-T9-H9*W8, "")</f>
        <v/>
      </c>
      <c r="Y9" s="18">
        <f>IF(A9="", "", TRIM(IF(COUNTIFS($N$2:$N$3000,N9,$C$2:$C$3000,C9,$D$2:$D$3000,D9,$H$2:$H$3000,H9)&gt;1, "Orden repetida. ", "")&amp;IF(AND(S9=1, C9=Ajustes!$B$7, U8+0.000001&lt;H9), "Vendes más de lo registrado. ", "")&amp;IF(Q9="texto", "Fecha en texto. ", "")&amp;IF(OR(NOT(ISNUMBER(D9)), NOT(ISNUMBER(H9))), "Número en texto. ", "")&amp;IF(AND(ISNUMBER(Q9), ISNUMBER(Q8), Q9&lt;Q8), "Fuera de orden de fecha. ", "")))</f>
        <v/>
      </c>
      <c r="Z9" s="18">
        <f>IF(AND(S9=1, ISNUMBER(R9)), ROW(), 0)</f>
        <v/>
      </c>
      <c r="AA9" s="18">
        <f>IF(ISNUMBER(R9), R9, 0)</f>
        <v/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4" t="n"/>
      <c r="P10" s="15" t="n"/>
      <c r="Q10" s="16">
        <f>IF(N10="", "", IF(ISNUMBER(N10), N10, IFERROR(DATEVALUE(LEFT(N10,10))+TIMEVALUE(MID(N10,12,8)), "texto")))</f>
        <v/>
      </c>
      <c r="R10" s="17">
        <f>IF(ISNUMBER(Q10), DATE(YEAR(Q10),MONTH(Q10),1), "")</f>
        <v/>
      </c>
      <c r="S10" s="18">
        <f>IF(A10="", 0, IF(AND(M10=Ajustes!$B$8, E10=Ajustes!$B$5, I10=Ajustes!$B$4, OR(C10=Ajustes!$B$6, C10=Ajustes!$B$7), ISNUMBER(D10), ISNUMBER(H10)), 1, 0))</f>
        <v/>
      </c>
      <c r="T10" s="19">
        <f>IF(S10&lt;&gt;1, 0, IF(N(J10)=0, 0, IF(K10=Ajustes!$B$5, J10, J10*F10)))</f>
        <v/>
      </c>
      <c r="U10" s="20">
        <f>IF(S10&lt;&gt;1, U9, IF(C10=Ajustes!$B$6, U9+H10, U9-H10))</f>
        <v/>
      </c>
      <c r="V10" s="19">
        <f>IF(S10&lt;&gt;1, V9, IF(C10=Ajustes!$B$6, V9+D10+N(O10)+T10, IF(U10&lt;=0, 0, V9-H10*W9)))</f>
        <v/>
      </c>
      <c r="W10" s="21">
        <f>IF(U10&gt;0, V10/U10, 0)</f>
        <v/>
      </c>
      <c r="X10" s="19">
        <f>IF(AND(S10=1, C10=Ajustes!$B$7), D10-N(O10)-T10-H10*W9, "")</f>
        <v/>
      </c>
      <c r="Y10" s="18">
        <f>IF(A10="", "", TRIM(IF(COUNTIFS($N$2:$N$3000,N10,$C$2:$C$3000,C10,$D$2:$D$3000,D10,$H$2:$H$3000,H10)&gt;1, "Orden repetida. ", "")&amp;IF(AND(S10=1, C10=Ajustes!$B$7, U9+0.000001&lt;H10), "Vendes más de lo registrado. ", "")&amp;IF(Q10="texto", "Fecha en texto. ", "")&amp;IF(OR(NOT(ISNUMBER(D10)), NOT(ISNUMBER(H10))), "Número en texto. ", "")&amp;IF(AND(ISNUMBER(Q10), ISNUMBER(Q9), Q10&lt;Q9), "Fuera de orden de fecha. ", "")))</f>
        <v/>
      </c>
      <c r="Z10" s="18">
        <f>IF(AND(S10=1, ISNUMBER(R10)), ROW(), 0)</f>
        <v/>
      </c>
      <c r="AA10" s="18">
        <f>IF(ISNUMBER(R10), R10, 0)</f>
        <v/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4" t="n"/>
      <c r="P11" s="15" t="n"/>
      <c r="Q11" s="16">
        <f>IF(N11="", "", IF(ISNUMBER(N11), N11, IFERROR(DATEVALUE(LEFT(N11,10))+TIMEVALUE(MID(N11,12,8)), "texto")))</f>
        <v/>
      </c>
      <c r="R11" s="17">
        <f>IF(ISNUMBER(Q11), DATE(YEAR(Q11),MONTH(Q11),1), "")</f>
        <v/>
      </c>
      <c r="S11" s="18">
        <f>IF(A11="", 0, IF(AND(M11=Ajustes!$B$8, E11=Ajustes!$B$5, I11=Ajustes!$B$4, OR(C11=Ajustes!$B$6, C11=Ajustes!$B$7), ISNUMBER(D11), ISNUMBER(H11)), 1, 0))</f>
        <v/>
      </c>
      <c r="T11" s="19">
        <f>IF(S11&lt;&gt;1, 0, IF(N(J11)=0, 0, IF(K11=Ajustes!$B$5, J11, J11*F11)))</f>
        <v/>
      </c>
      <c r="U11" s="20">
        <f>IF(S11&lt;&gt;1, U10, IF(C11=Ajustes!$B$6, U10+H11, U10-H11))</f>
        <v/>
      </c>
      <c r="V11" s="19">
        <f>IF(S11&lt;&gt;1, V10, IF(C11=Ajustes!$B$6, V10+D11+N(O11)+T11, IF(U11&lt;=0, 0, V10-H11*W10)))</f>
        <v/>
      </c>
      <c r="W11" s="21">
        <f>IF(U11&gt;0, V11/U11, 0)</f>
        <v/>
      </c>
      <c r="X11" s="19">
        <f>IF(AND(S11=1, C11=Ajustes!$B$7), D11-N(O11)-T11-H11*W10, "")</f>
        <v/>
      </c>
      <c r="Y11" s="18">
        <f>IF(A11="", "", TRIM(IF(COUNTIFS($N$2:$N$3000,N11,$C$2:$C$3000,C11,$D$2:$D$3000,D11,$H$2:$H$3000,H11)&gt;1, "Orden repetida. ", "")&amp;IF(AND(S11=1, C11=Ajustes!$B$7, U10+0.000001&lt;H11), "Vendes más de lo registrado. ", "")&amp;IF(Q11="texto", "Fecha en texto. ", "")&amp;IF(OR(NOT(ISNUMBER(D11)), NOT(ISNUMBER(H11))), "Número en texto. ", "")&amp;IF(AND(ISNUMBER(Q11), ISNUMBER(Q10), Q11&lt;Q10), "Fuera de orden de fecha. ", "")))</f>
        <v/>
      </c>
      <c r="Z11" s="18">
        <f>IF(AND(S11=1, ISNUMBER(R11)), ROW(), 0)</f>
        <v/>
      </c>
      <c r="AA11" s="18">
        <f>IF(ISNUMBER(R11), R11, 0)</f>
        <v/>
      </c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4" t="n"/>
      <c r="P12" s="15" t="n"/>
      <c r="Q12" s="16">
        <f>IF(N12="", "", IF(ISNUMBER(N12), N12, IFERROR(DATEVALUE(LEFT(N12,10))+TIMEVALUE(MID(N12,12,8)), "texto")))</f>
        <v/>
      </c>
      <c r="R12" s="17">
        <f>IF(ISNUMBER(Q12), DATE(YEAR(Q12),MONTH(Q12),1), "")</f>
        <v/>
      </c>
      <c r="S12" s="18">
        <f>IF(A12="", 0, IF(AND(M12=Ajustes!$B$8, E12=Ajustes!$B$5, I12=Ajustes!$B$4, OR(C12=Ajustes!$B$6, C12=Ajustes!$B$7), ISNUMBER(D12), ISNUMBER(H12)), 1, 0))</f>
        <v/>
      </c>
      <c r="T12" s="19">
        <f>IF(S12&lt;&gt;1, 0, IF(N(J12)=0, 0, IF(K12=Ajustes!$B$5, J12, J12*F12)))</f>
        <v/>
      </c>
      <c r="U12" s="20">
        <f>IF(S12&lt;&gt;1, U11, IF(C12=Ajustes!$B$6, U11+H12, U11-H12))</f>
        <v/>
      </c>
      <c r="V12" s="19">
        <f>IF(S12&lt;&gt;1, V11, IF(C12=Ajustes!$B$6, V11+D12+N(O12)+T12, IF(U12&lt;=0, 0, V11-H12*W11)))</f>
        <v/>
      </c>
      <c r="W12" s="21">
        <f>IF(U12&gt;0, V12/U12, 0)</f>
        <v/>
      </c>
      <c r="X12" s="19">
        <f>IF(AND(S12=1, C12=Ajustes!$B$7), D12-N(O12)-T12-H12*W11, "")</f>
        <v/>
      </c>
      <c r="Y12" s="18">
        <f>IF(A12="", "", TRIM(IF(COUNTIFS($N$2:$N$3000,N12,$C$2:$C$3000,C12,$D$2:$D$3000,D12,$H$2:$H$3000,H12)&gt;1, "Orden repetida. ", "")&amp;IF(AND(S12=1, C12=Ajustes!$B$7, U11+0.000001&lt;H12), "Vendes más de lo registrado. ", "")&amp;IF(Q12="texto", "Fecha en texto. ", "")&amp;IF(OR(NOT(ISNUMBER(D12)), NOT(ISNUMBER(H12))), "Número en texto. ", "")&amp;IF(AND(ISNUMBER(Q12), ISNUMBER(Q11), Q12&lt;Q11), "Fuera de orden de fecha. ", "")))</f>
        <v/>
      </c>
      <c r="Z12" s="18">
        <f>IF(AND(S12=1, ISNUMBER(R12)), ROW(), 0)</f>
        <v/>
      </c>
      <c r="AA12" s="18">
        <f>IF(ISNUMBER(R12), R12, 0)</f>
        <v/>
      </c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4" t="n"/>
      <c r="P13" s="15" t="n"/>
      <c r="Q13" s="16">
        <f>IF(N13="", "", IF(ISNUMBER(N13), N13, IFERROR(DATEVALUE(LEFT(N13,10))+TIMEVALUE(MID(N13,12,8)), "texto")))</f>
        <v/>
      </c>
      <c r="R13" s="17">
        <f>IF(ISNUMBER(Q13), DATE(YEAR(Q13),MONTH(Q13),1), "")</f>
        <v/>
      </c>
      <c r="S13" s="18">
        <f>IF(A13="", 0, IF(AND(M13=Ajustes!$B$8, E13=Ajustes!$B$5, I13=Ajustes!$B$4, OR(C13=Ajustes!$B$6, C13=Ajustes!$B$7), ISNUMBER(D13), ISNUMBER(H13)), 1, 0))</f>
        <v/>
      </c>
      <c r="T13" s="19">
        <f>IF(S13&lt;&gt;1, 0, IF(N(J13)=0, 0, IF(K13=Ajustes!$B$5, J13, J13*F13)))</f>
        <v/>
      </c>
      <c r="U13" s="20">
        <f>IF(S13&lt;&gt;1, U12, IF(C13=Ajustes!$B$6, U12+H13, U12-H13))</f>
        <v/>
      </c>
      <c r="V13" s="19">
        <f>IF(S13&lt;&gt;1, V12, IF(C13=Ajustes!$B$6, V12+D13+N(O13)+T13, IF(U13&lt;=0, 0, V12-H13*W12)))</f>
        <v/>
      </c>
      <c r="W13" s="21">
        <f>IF(U13&gt;0, V13/U13, 0)</f>
        <v/>
      </c>
      <c r="X13" s="19">
        <f>IF(AND(S13=1, C13=Ajustes!$B$7), D13-N(O13)-T13-H13*W12, "")</f>
        <v/>
      </c>
      <c r="Y13" s="18">
        <f>IF(A13="", "", TRIM(IF(COUNTIFS($N$2:$N$3000,N13,$C$2:$C$3000,C13,$D$2:$D$3000,D13,$H$2:$H$3000,H13)&gt;1, "Orden repetida. ", "")&amp;IF(AND(S13=1, C13=Ajustes!$B$7, U12+0.000001&lt;H13), "Vendes más de lo registrado. ", "")&amp;IF(Q13="texto", "Fecha en texto. ", "")&amp;IF(OR(NOT(ISNUMBER(D13)), NOT(ISNUMBER(H13))), "Número en texto. ", "")&amp;IF(AND(ISNUMBER(Q13), ISNUMBER(Q12), Q13&lt;Q12), "Fuera de orden de fecha. ", "")))</f>
        <v/>
      </c>
      <c r="Z13" s="18">
        <f>IF(AND(S13=1, ISNUMBER(R13)), ROW(), 0)</f>
        <v/>
      </c>
      <c r="AA13" s="18">
        <f>IF(ISNUMBER(R13), R13, 0)</f>
        <v/>
      </c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4" t="n"/>
      <c r="P14" s="15" t="n"/>
      <c r="Q14" s="16">
        <f>IF(N14="", "", IF(ISNUMBER(N14), N14, IFERROR(DATEVALUE(LEFT(N14,10))+TIMEVALUE(MID(N14,12,8)), "texto")))</f>
        <v/>
      </c>
      <c r="R14" s="17">
        <f>IF(ISNUMBER(Q14), DATE(YEAR(Q14),MONTH(Q14),1), "")</f>
        <v/>
      </c>
      <c r="S14" s="18">
        <f>IF(A14="", 0, IF(AND(M14=Ajustes!$B$8, E14=Ajustes!$B$5, I14=Ajustes!$B$4, OR(C14=Ajustes!$B$6, C14=Ajustes!$B$7), ISNUMBER(D14), ISNUMBER(H14)), 1, 0))</f>
        <v/>
      </c>
      <c r="T14" s="19">
        <f>IF(S14&lt;&gt;1, 0, IF(N(J14)=0, 0, IF(K14=Ajustes!$B$5, J14, J14*F14)))</f>
        <v/>
      </c>
      <c r="U14" s="20">
        <f>IF(S14&lt;&gt;1, U13, IF(C14=Ajustes!$B$6, U13+H14, U13-H14))</f>
        <v/>
      </c>
      <c r="V14" s="19">
        <f>IF(S14&lt;&gt;1, V13, IF(C14=Ajustes!$B$6, V13+D14+N(O14)+T14, IF(U14&lt;=0, 0, V13-H14*W13)))</f>
        <v/>
      </c>
      <c r="W14" s="21">
        <f>IF(U14&gt;0, V14/U14, 0)</f>
        <v/>
      </c>
      <c r="X14" s="19">
        <f>IF(AND(S14=1, C14=Ajustes!$B$7), D14-N(O14)-T14-H14*W13, "")</f>
        <v/>
      </c>
      <c r="Y14" s="18">
        <f>IF(A14="", "", TRIM(IF(COUNTIFS($N$2:$N$3000,N14,$C$2:$C$3000,C14,$D$2:$D$3000,D14,$H$2:$H$3000,H14)&gt;1, "Orden repetida. ", "")&amp;IF(AND(S14=1, C14=Ajustes!$B$7, U13+0.000001&lt;H14), "Vendes más de lo registrado. ", "")&amp;IF(Q14="texto", "Fecha en texto. ", "")&amp;IF(OR(NOT(ISNUMBER(D14)), NOT(ISNUMBER(H14))), "Número en texto. ", "")&amp;IF(AND(ISNUMBER(Q14), ISNUMBER(Q13), Q14&lt;Q13), "Fuera de orden de fecha. ", "")))</f>
        <v/>
      </c>
      <c r="Z14" s="18">
        <f>IF(AND(S14=1, ISNUMBER(R14)), ROW(), 0)</f>
        <v/>
      </c>
      <c r="AA14" s="18">
        <f>IF(ISNUMBER(R14), R14, 0)</f>
        <v/>
      </c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4" t="n"/>
      <c r="P15" s="15" t="n"/>
      <c r="Q15" s="16">
        <f>IF(N15="", "", IF(ISNUMBER(N15), N15, IFERROR(DATEVALUE(LEFT(N15,10))+TIMEVALUE(MID(N15,12,8)), "texto")))</f>
        <v/>
      </c>
      <c r="R15" s="17">
        <f>IF(ISNUMBER(Q15), DATE(YEAR(Q15),MONTH(Q15),1), "")</f>
        <v/>
      </c>
      <c r="S15" s="18">
        <f>IF(A15="", 0, IF(AND(M15=Ajustes!$B$8, E15=Ajustes!$B$5, I15=Ajustes!$B$4, OR(C15=Ajustes!$B$6, C15=Ajustes!$B$7), ISNUMBER(D15), ISNUMBER(H15)), 1, 0))</f>
        <v/>
      </c>
      <c r="T15" s="19">
        <f>IF(S15&lt;&gt;1, 0, IF(N(J15)=0, 0, IF(K15=Ajustes!$B$5, J15, J15*F15)))</f>
        <v/>
      </c>
      <c r="U15" s="20">
        <f>IF(S15&lt;&gt;1, U14, IF(C15=Ajustes!$B$6, U14+H15, U14-H15))</f>
        <v/>
      </c>
      <c r="V15" s="19">
        <f>IF(S15&lt;&gt;1, V14, IF(C15=Ajustes!$B$6, V14+D15+N(O15)+T15, IF(U15&lt;=0, 0, V14-H15*W14)))</f>
        <v/>
      </c>
      <c r="W15" s="21">
        <f>IF(U15&gt;0, V15/U15, 0)</f>
        <v/>
      </c>
      <c r="X15" s="19">
        <f>IF(AND(S15=1, C15=Ajustes!$B$7), D15-N(O15)-T15-H15*W14, "")</f>
        <v/>
      </c>
      <c r="Y15" s="18">
        <f>IF(A15="", "", TRIM(IF(COUNTIFS($N$2:$N$3000,N15,$C$2:$C$3000,C15,$D$2:$D$3000,D15,$H$2:$H$3000,H15)&gt;1, "Orden repetida. ", "")&amp;IF(AND(S15=1, C15=Ajustes!$B$7, U14+0.000001&lt;H15), "Vendes más de lo registrado. ", "")&amp;IF(Q15="texto", "Fecha en texto. ", "")&amp;IF(OR(NOT(ISNUMBER(D15)), NOT(ISNUMBER(H15))), "Número en texto. ", "")&amp;IF(AND(ISNUMBER(Q15), ISNUMBER(Q14), Q15&lt;Q14), "Fuera de orden de fecha. ", "")))</f>
        <v/>
      </c>
      <c r="Z15" s="18">
        <f>IF(AND(S15=1, ISNUMBER(R15)), ROW(), 0)</f>
        <v/>
      </c>
      <c r="AA15" s="18">
        <f>IF(ISNUMBER(R15), R15, 0)</f>
        <v/>
      </c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4" t="n"/>
      <c r="P16" s="15" t="n"/>
      <c r="Q16" s="16">
        <f>IF(N16="", "", IF(ISNUMBER(N16), N16, IFERROR(DATEVALUE(LEFT(N16,10))+TIMEVALUE(MID(N16,12,8)), "texto")))</f>
        <v/>
      </c>
      <c r="R16" s="17">
        <f>IF(ISNUMBER(Q16), DATE(YEAR(Q16),MONTH(Q16),1), "")</f>
        <v/>
      </c>
      <c r="S16" s="18">
        <f>IF(A16="", 0, IF(AND(M16=Ajustes!$B$8, E16=Ajustes!$B$5, I16=Ajustes!$B$4, OR(C16=Ajustes!$B$6, C16=Ajustes!$B$7), ISNUMBER(D16), ISNUMBER(H16)), 1, 0))</f>
        <v/>
      </c>
      <c r="T16" s="19">
        <f>IF(S16&lt;&gt;1, 0, IF(N(J16)=0, 0, IF(K16=Ajustes!$B$5, J16, J16*F16)))</f>
        <v/>
      </c>
      <c r="U16" s="20">
        <f>IF(S16&lt;&gt;1, U15, IF(C16=Ajustes!$B$6, U15+H16, U15-H16))</f>
        <v/>
      </c>
      <c r="V16" s="19">
        <f>IF(S16&lt;&gt;1, V15, IF(C16=Ajustes!$B$6, V15+D16+N(O16)+T16, IF(U16&lt;=0, 0, V15-H16*W15)))</f>
        <v/>
      </c>
      <c r="W16" s="21">
        <f>IF(U16&gt;0, V16/U16, 0)</f>
        <v/>
      </c>
      <c r="X16" s="19">
        <f>IF(AND(S16=1, C16=Ajustes!$B$7), D16-N(O16)-T16-H16*W15, "")</f>
        <v/>
      </c>
      <c r="Y16" s="18">
        <f>IF(A16="", "", TRIM(IF(COUNTIFS($N$2:$N$3000,N16,$C$2:$C$3000,C16,$D$2:$D$3000,D16,$H$2:$H$3000,H16)&gt;1, "Orden repetida. ", "")&amp;IF(AND(S16=1, C16=Ajustes!$B$7, U15+0.000001&lt;H16), "Vendes más de lo registrado. ", "")&amp;IF(Q16="texto", "Fecha en texto. ", "")&amp;IF(OR(NOT(ISNUMBER(D16)), NOT(ISNUMBER(H16))), "Número en texto. ", "")&amp;IF(AND(ISNUMBER(Q16), ISNUMBER(Q15), Q16&lt;Q15), "Fuera de orden de fecha. ", "")))</f>
        <v/>
      </c>
      <c r="Z16" s="18">
        <f>IF(AND(S16=1, ISNUMBER(R16)), ROW(), 0)</f>
        <v/>
      </c>
      <c r="AA16" s="18">
        <f>IF(ISNUMBER(R16), R16, 0)</f>
        <v/>
      </c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4" t="n"/>
      <c r="P17" s="15" t="n"/>
      <c r="Q17" s="16">
        <f>IF(N17="", "", IF(ISNUMBER(N17), N17, IFERROR(DATEVALUE(LEFT(N17,10))+TIMEVALUE(MID(N17,12,8)), "texto")))</f>
        <v/>
      </c>
      <c r="R17" s="17">
        <f>IF(ISNUMBER(Q17), DATE(YEAR(Q17),MONTH(Q17),1), "")</f>
        <v/>
      </c>
      <c r="S17" s="18">
        <f>IF(A17="", 0, IF(AND(M17=Ajustes!$B$8, E17=Ajustes!$B$5, I17=Ajustes!$B$4, OR(C17=Ajustes!$B$6, C17=Ajustes!$B$7), ISNUMBER(D17), ISNUMBER(H17)), 1, 0))</f>
        <v/>
      </c>
      <c r="T17" s="19">
        <f>IF(S17&lt;&gt;1, 0, IF(N(J17)=0, 0, IF(K17=Ajustes!$B$5, J17, J17*F17)))</f>
        <v/>
      </c>
      <c r="U17" s="20">
        <f>IF(S17&lt;&gt;1, U16, IF(C17=Ajustes!$B$6, U16+H17, U16-H17))</f>
        <v/>
      </c>
      <c r="V17" s="19">
        <f>IF(S17&lt;&gt;1, V16, IF(C17=Ajustes!$B$6, V16+D17+N(O17)+T17, IF(U17&lt;=0, 0, V16-H17*W16)))</f>
        <v/>
      </c>
      <c r="W17" s="21">
        <f>IF(U17&gt;0, V17/U17, 0)</f>
        <v/>
      </c>
      <c r="X17" s="19">
        <f>IF(AND(S17=1, C17=Ajustes!$B$7), D17-N(O17)-T17-H17*W16, "")</f>
        <v/>
      </c>
      <c r="Y17" s="18">
        <f>IF(A17="", "", TRIM(IF(COUNTIFS($N$2:$N$3000,N17,$C$2:$C$3000,C17,$D$2:$D$3000,D17,$H$2:$H$3000,H17)&gt;1, "Orden repetida. ", "")&amp;IF(AND(S17=1, C17=Ajustes!$B$7, U16+0.000001&lt;H17), "Vendes más de lo registrado. ", "")&amp;IF(Q17="texto", "Fecha en texto. ", "")&amp;IF(OR(NOT(ISNUMBER(D17)), NOT(ISNUMBER(H17))), "Número en texto. ", "")&amp;IF(AND(ISNUMBER(Q17), ISNUMBER(Q16), Q17&lt;Q16), "Fuera de orden de fecha. ", "")))</f>
        <v/>
      </c>
      <c r="Z17" s="18">
        <f>IF(AND(S17=1, ISNUMBER(R17)), ROW(), 0)</f>
        <v/>
      </c>
      <c r="AA17" s="18">
        <f>IF(ISNUMBER(R17), R17, 0)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4" t="n"/>
      <c r="P18" s="15" t="n"/>
      <c r="Q18" s="16">
        <f>IF(N18="", "", IF(ISNUMBER(N18), N18, IFERROR(DATEVALUE(LEFT(N18,10))+TIMEVALUE(MID(N18,12,8)), "texto")))</f>
        <v/>
      </c>
      <c r="R18" s="17">
        <f>IF(ISNUMBER(Q18), DATE(YEAR(Q18),MONTH(Q18),1), "")</f>
        <v/>
      </c>
      <c r="S18" s="18">
        <f>IF(A18="", 0, IF(AND(M18=Ajustes!$B$8, E18=Ajustes!$B$5, I18=Ajustes!$B$4, OR(C18=Ajustes!$B$6, C18=Ajustes!$B$7), ISNUMBER(D18), ISNUMBER(H18)), 1, 0))</f>
        <v/>
      </c>
      <c r="T18" s="19">
        <f>IF(S18&lt;&gt;1, 0, IF(N(J18)=0, 0, IF(K18=Ajustes!$B$5, J18, J18*F18)))</f>
        <v/>
      </c>
      <c r="U18" s="20">
        <f>IF(S18&lt;&gt;1, U17, IF(C18=Ajustes!$B$6, U17+H18, U17-H18))</f>
        <v/>
      </c>
      <c r="V18" s="19">
        <f>IF(S18&lt;&gt;1, V17, IF(C18=Ajustes!$B$6, V17+D18+N(O18)+T18, IF(U18&lt;=0, 0, V17-H18*W17)))</f>
        <v/>
      </c>
      <c r="W18" s="21">
        <f>IF(U18&gt;0, V18/U18, 0)</f>
        <v/>
      </c>
      <c r="X18" s="19">
        <f>IF(AND(S18=1, C18=Ajustes!$B$7), D18-N(O18)-T18-H18*W17, "")</f>
        <v/>
      </c>
      <c r="Y18" s="18">
        <f>IF(A18="", "", TRIM(IF(COUNTIFS($N$2:$N$3000,N18,$C$2:$C$3000,C18,$D$2:$D$3000,D18,$H$2:$H$3000,H18)&gt;1, "Orden repetida. ", "")&amp;IF(AND(S18=1, C18=Ajustes!$B$7, U17+0.000001&lt;H18), "Vendes más de lo registrado. ", "")&amp;IF(Q18="texto", "Fecha en texto. ", "")&amp;IF(OR(NOT(ISNUMBER(D18)), NOT(ISNUMBER(H18))), "Número en texto. ", "")&amp;IF(AND(ISNUMBER(Q18), ISNUMBER(Q17), Q18&lt;Q17), "Fuera de orden de fecha. ", "")))</f>
        <v/>
      </c>
      <c r="Z18" s="18">
        <f>IF(AND(S18=1, ISNUMBER(R18)), ROW(), 0)</f>
        <v/>
      </c>
      <c r="AA18" s="18">
        <f>IF(ISNUMBER(R18), R18, 0)</f>
        <v/>
      </c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4" t="n"/>
      <c r="P19" s="15" t="n"/>
      <c r="Q19" s="16">
        <f>IF(N19="", "", IF(ISNUMBER(N19), N19, IFERROR(DATEVALUE(LEFT(N19,10))+TIMEVALUE(MID(N19,12,8)), "texto")))</f>
        <v/>
      </c>
      <c r="R19" s="17">
        <f>IF(ISNUMBER(Q19), DATE(YEAR(Q19),MONTH(Q19),1), "")</f>
        <v/>
      </c>
      <c r="S19" s="18">
        <f>IF(A19="", 0, IF(AND(M19=Ajustes!$B$8, E19=Ajustes!$B$5, I19=Ajustes!$B$4, OR(C19=Ajustes!$B$6, C19=Ajustes!$B$7), ISNUMBER(D19), ISNUMBER(H19)), 1, 0))</f>
        <v/>
      </c>
      <c r="T19" s="19">
        <f>IF(S19&lt;&gt;1, 0, IF(N(J19)=0, 0, IF(K19=Ajustes!$B$5, J19, J19*F19)))</f>
        <v/>
      </c>
      <c r="U19" s="20">
        <f>IF(S19&lt;&gt;1, U18, IF(C19=Ajustes!$B$6, U18+H19, U18-H19))</f>
        <v/>
      </c>
      <c r="V19" s="19">
        <f>IF(S19&lt;&gt;1, V18, IF(C19=Ajustes!$B$6, V18+D19+N(O19)+T19, IF(U19&lt;=0, 0, V18-H19*W18)))</f>
        <v/>
      </c>
      <c r="W19" s="21">
        <f>IF(U19&gt;0, V19/U19, 0)</f>
        <v/>
      </c>
      <c r="X19" s="19">
        <f>IF(AND(S19=1, C19=Ajustes!$B$7), D19-N(O19)-T19-H19*W18, "")</f>
        <v/>
      </c>
      <c r="Y19" s="18">
        <f>IF(A19="", "", TRIM(IF(COUNTIFS($N$2:$N$3000,N19,$C$2:$C$3000,C19,$D$2:$D$3000,D19,$H$2:$H$3000,H19)&gt;1, "Orden repetida. ", "")&amp;IF(AND(S19=1, C19=Ajustes!$B$7, U18+0.000001&lt;H19), "Vendes más de lo registrado. ", "")&amp;IF(Q19="texto", "Fecha en texto. ", "")&amp;IF(OR(NOT(ISNUMBER(D19)), NOT(ISNUMBER(H19))), "Número en texto. ", "")&amp;IF(AND(ISNUMBER(Q19), ISNUMBER(Q18), Q19&lt;Q18), "Fuera de orden de fecha. ", "")))</f>
        <v/>
      </c>
      <c r="Z19" s="18">
        <f>IF(AND(S19=1, ISNUMBER(R19)), ROW(), 0)</f>
        <v/>
      </c>
      <c r="AA19" s="18">
        <f>IF(ISNUMBER(R19), R19, 0)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4" t="n"/>
      <c r="P20" s="15" t="n"/>
      <c r="Q20" s="16">
        <f>IF(N20="", "", IF(ISNUMBER(N20), N20, IFERROR(DATEVALUE(LEFT(N20,10))+TIMEVALUE(MID(N20,12,8)), "texto")))</f>
        <v/>
      </c>
      <c r="R20" s="17">
        <f>IF(ISNUMBER(Q20), DATE(YEAR(Q20),MONTH(Q20),1), "")</f>
        <v/>
      </c>
      <c r="S20" s="18">
        <f>IF(A20="", 0, IF(AND(M20=Ajustes!$B$8, E20=Ajustes!$B$5, I20=Ajustes!$B$4, OR(C20=Ajustes!$B$6, C20=Ajustes!$B$7), ISNUMBER(D20), ISNUMBER(H20)), 1, 0))</f>
        <v/>
      </c>
      <c r="T20" s="19">
        <f>IF(S20&lt;&gt;1, 0, IF(N(J20)=0, 0, IF(K20=Ajustes!$B$5, J20, J20*F20)))</f>
        <v/>
      </c>
      <c r="U20" s="20">
        <f>IF(S20&lt;&gt;1, U19, IF(C20=Ajustes!$B$6, U19+H20, U19-H20))</f>
        <v/>
      </c>
      <c r="V20" s="19">
        <f>IF(S20&lt;&gt;1, V19, IF(C20=Ajustes!$B$6, V19+D20+N(O20)+T20, IF(U20&lt;=0, 0, V19-H20*W19)))</f>
        <v/>
      </c>
      <c r="W20" s="21">
        <f>IF(U20&gt;0, V20/U20, 0)</f>
        <v/>
      </c>
      <c r="X20" s="19">
        <f>IF(AND(S20=1, C20=Ajustes!$B$7), D20-N(O20)-T20-H20*W19, "")</f>
        <v/>
      </c>
      <c r="Y20" s="18">
        <f>IF(A20="", "", TRIM(IF(COUNTIFS($N$2:$N$3000,N20,$C$2:$C$3000,C20,$D$2:$D$3000,D20,$H$2:$H$3000,H20)&gt;1, "Orden repetida. ", "")&amp;IF(AND(S20=1, C20=Ajustes!$B$7, U19+0.000001&lt;H20), "Vendes más de lo registrado. ", "")&amp;IF(Q20="texto", "Fecha en texto. ", "")&amp;IF(OR(NOT(ISNUMBER(D20)), NOT(ISNUMBER(H20))), "Número en texto. ", "")&amp;IF(AND(ISNUMBER(Q20), ISNUMBER(Q19), Q20&lt;Q19), "Fuera de orden de fecha. ", "")))</f>
        <v/>
      </c>
      <c r="Z20" s="18">
        <f>IF(AND(S20=1, ISNUMBER(R20)), ROW(), 0)</f>
        <v/>
      </c>
      <c r="AA20" s="18">
        <f>IF(ISNUMBER(R20), R20, 0)</f>
        <v/>
      </c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4" t="n"/>
      <c r="P21" s="15" t="n"/>
      <c r="Q21" s="16">
        <f>IF(N21="", "", IF(ISNUMBER(N21), N21, IFERROR(DATEVALUE(LEFT(N21,10))+TIMEVALUE(MID(N21,12,8)), "texto")))</f>
        <v/>
      </c>
      <c r="R21" s="17">
        <f>IF(ISNUMBER(Q21), DATE(YEAR(Q21),MONTH(Q21),1), "")</f>
        <v/>
      </c>
      <c r="S21" s="18">
        <f>IF(A21="", 0, IF(AND(M21=Ajustes!$B$8, E21=Ajustes!$B$5, I21=Ajustes!$B$4, OR(C21=Ajustes!$B$6, C21=Ajustes!$B$7), ISNUMBER(D21), ISNUMBER(H21)), 1, 0))</f>
        <v/>
      </c>
      <c r="T21" s="19">
        <f>IF(S21&lt;&gt;1, 0, IF(N(J21)=0, 0, IF(K21=Ajustes!$B$5, J21, J21*F21)))</f>
        <v/>
      </c>
      <c r="U21" s="20">
        <f>IF(S21&lt;&gt;1, U20, IF(C21=Ajustes!$B$6, U20+H21, U20-H21))</f>
        <v/>
      </c>
      <c r="V21" s="19">
        <f>IF(S21&lt;&gt;1, V20, IF(C21=Ajustes!$B$6, V20+D21+N(O21)+T21, IF(U21&lt;=0, 0, V20-H21*W20)))</f>
        <v/>
      </c>
      <c r="W21" s="21">
        <f>IF(U21&gt;0, V21/U21, 0)</f>
        <v/>
      </c>
      <c r="X21" s="19">
        <f>IF(AND(S21=1, C21=Ajustes!$B$7), D21-N(O21)-T21-H21*W20, "")</f>
        <v/>
      </c>
      <c r="Y21" s="18">
        <f>IF(A21="", "", TRIM(IF(COUNTIFS($N$2:$N$3000,N21,$C$2:$C$3000,C21,$D$2:$D$3000,D21,$H$2:$H$3000,H21)&gt;1, "Orden repetida. ", "")&amp;IF(AND(S21=1, C21=Ajustes!$B$7, U20+0.000001&lt;H21), "Vendes más de lo registrado. ", "")&amp;IF(Q21="texto", "Fecha en texto. ", "")&amp;IF(OR(NOT(ISNUMBER(D21)), NOT(ISNUMBER(H21))), "Número en texto. ", "")&amp;IF(AND(ISNUMBER(Q21), ISNUMBER(Q20), Q21&lt;Q20), "Fuera de orden de fecha. ", "")))</f>
        <v/>
      </c>
      <c r="Z21" s="18">
        <f>IF(AND(S21=1, ISNUMBER(R21)), ROW(), 0)</f>
        <v/>
      </c>
      <c r="AA21" s="18">
        <f>IF(ISNUMBER(R21), R21, 0)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4" t="n"/>
      <c r="P22" s="15" t="n"/>
      <c r="Q22" s="16">
        <f>IF(N22="", "", IF(ISNUMBER(N22), N22, IFERROR(DATEVALUE(LEFT(N22,10))+TIMEVALUE(MID(N22,12,8)), "texto")))</f>
        <v/>
      </c>
      <c r="R22" s="17">
        <f>IF(ISNUMBER(Q22), DATE(YEAR(Q22),MONTH(Q22),1), "")</f>
        <v/>
      </c>
      <c r="S22" s="18">
        <f>IF(A22="", 0, IF(AND(M22=Ajustes!$B$8, E22=Ajustes!$B$5, I22=Ajustes!$B$4, OR(C22=Ajustes!$B$6, C22=Ajustes!$B$7), ISNUMBER(D22), ISNUMBER(H22)), 1, 0))</f>
        <v/>
      </c>
      <c r="T22" s="19">
        <f>IF(S22&lt;&gt;1, 0, IF(N(J22)=0, 0, IF(K22=Ajustes!$B$5, J22, J22*F22)))</f>
        <v/>
      </c>
      <c r="U22" s="20">
        <f>IF(S22&lt;&gt;1, U21, IF(C22=Ajustes!$B$6, U21+H22, U21-H22))</f>
        <v/>
      </c>
      <c r="V22" s="19">
        <f>IF(S22&lt;&gt;1, V21, IF(C22=Ajustes!$B$6, V21+D22+N(O22)+T22, IF(U22&lt;=0, 0, V21-H22*W21)))</f>
        <v/>
      </c>
      <c r="W22" s="21">
        <f>IF(U22&gt;0, V22/U22, 0)</f>
        <v/>
      </c>
      <c r="X22" s="19">
        <f>IF(AND(S22=1, C22=Ajustes!$B$7), D22-N(O22)-T22-H22*W21, "")</f>
        <v/>
      </c>
      <c r="Y22" s="18">
        <f>IF(A22="", "", TRIM(IF(COUNTIFS($N$2:$N$3000,N22,$C$2:$C$3000,C22,$D$2:$D$3000,D22,$H$2:$H$3000,H22)&gt;1, "Orden repetida. ", "")&amp;IF(AND(S22=1, C22=Ajustes!$B$7, U21+0.000001&lt;H22), "Vendes más de lo registrado. ", "")&amp;IF(Q22="texto", "Fecha en texto. ", "")&amp;IF(OR(NOT(ISNUMBER(D22)), NOT(ISNUMBER(H22))), "Número en texto. ", "")&amp;IF(AND(ISNUMBER(Q22), ISNUMBER(Q21), Q22&lt;Q21), "Fuera de orden de fecha. ", "")))</f>
        <v/>
      </c>
      <c r="Z22" s="18">
        <f>IF(AND(S22=1, ISNUMBER(R22)), ROW(), 0)</f>
        <v/>
      </c>
      <c r="AA22" s="18">
        <f>IF(ISNUMBER(R22), R22, 0)</f>
        <v/>
      </c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4" t="n"/>
      <c r="P23" s="15" t="n"/>
      <c r="Q23" s="16">
        <f>IF(N23="", "", IF(ISNUMBER(N23), N23, IFERROR(DATEVALUE(LEFT(N23,10))+TIMEVALUE(MID(N23,12,8)), "texto")))</f>
        <v/>
      </c>
      <c r="R23" s="17">
        <f>IF(ISNUMBER(Q23), DATE(YEAR(Q23),MONTH(Q23),1), "")</f>
        <v/>
      </c>
      <c r="S23" s="18">
        <f>IF(A23="", 0, IF(AND(M23=Ajustes!$B$8, E23=Ajustes!$B$5, I23=Ajustes!$B$4, OR(C23=Ajustes!$B$6, C23=Ajustes!$B$7), ISNUMBER(D23), ISNUMBER(H23)), 1, 0))</f>
        <v/>
      </c>
      <c r="T23" s="19">
        <f>IF(S23&lt;&gt;1, 0, IF(N(J23)=0, 0, IF(K23=Ajustes!$B$5, J23, J23*F23)))</f>
        <v/>
      </c>
      <c r="U23" s="20">
        <f>IF(S23&lt;&gt;1, U22, IF(C23=Ajustes!$B$6, U22+H23, U22-H23))</f>
        <v/>
      </c>
      <c r="V23" s="19">
        <f>IF(S23&lt;&gt;1, V22, IF(C23=Ajustes!$B$6, V22+D23+N(O23)+T23, IF(U23&lt;=0, 0, V22-H23*W22)))</f>
        <v/>
      </c>
      <c r="W23" s="21">
        <f>IF(U23&gt;0, V23/U23, 0)</f>
        <v/>
      </c>
      <c r="X23" s="19">
        <f>IF(AND(S23=1, C23=Ajustes!$B$7), D23-N(O23)-T23-H23*W22, "")</f>
        <v/>
      </c>
      <c r="Y23" s="18">
        <f>IF(A23="", "", TRIM(IF(COUNTIFS($N$2:$N$3000,N23,$C$2:$C$3000,C23,$D$2:$D$3000,D23,$H$2:$H$3000,H23)&gt;1, "Orden repetida. ", "")&amp;IF(AND(S23=1, C23=Ajustes!$B$7, U22+0.000001&lt;H23), "Vendes más de lo registrado. ", "")&amp;IF(Q23="texto", "Fecha en texto. ", "")&amp;IF(OR(NOT(ISNUMBER(D23)), NOT(ISNUMBER(H23))), "Número en texto. ", "")&amp;IF(AND(ISNUMBER(Q23), ISNUMBER(Q22), Q23&lt;Q22), "Fuera de orden de fecha. ", "")))</f>
        <v/>
      </c>
      <c r="Z23" s="18">
        <f>IF(AND(S23=1, ISNUMBER(R23)), ROW(), 0)</f>
        <v/>
      </c>
      <c r="AA23" s="18">
        <f>IF(ISNUMBER(R23), R23, 0)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4" t="n"/>
      <c r="P24" s="15" t="n"/>
      <c r="Q24" s="16">
        <f>IF(N24="", "", IF(ISNUMBER(N24), N24, IFERROR(DATEVALUE(LEFT(N24,10))+TIMEVALUE(MID(N24,12,8)), "texto")))</f>
        <v/>
      </c>
      <c r="R24" s="17">
        <f>IF(ISNUMBER(Q24), DATE(YEAR(Q24),MONTH(Q24),1), "")</f>
        <v/>
      </c>
      <c r="S24" s="18">
        <f>IF(A24="", 0, IF(AND(M24=Ajustes!$B$8, E24=Ajustes!$B$5, I24=Ajustes!$B$4, OR(C24=Ajustes!$B$6, C24=Ajustes!$B$7), ISNUMBER(D24), ISNUMBER(H24)), 1, 0))</f>
        <v/>
      </c>
      <c r="T24" s="19">
        <f>IF(S24&lt;&gt;1, 0, IF(N(J24)=0, 0, IF(K24=Ajustes!$B$5, J24, J24*F24)))</f>
        <v/>
      </c>
      <c r="U24" s="20">
        <f>IF(S24&lt;&gt;1, U23, IF(C24=Ajustes!$B$6, U23+H24, U23-H24))</f>
        <v/>
      </c>
      <c r="V24" s="19">
        <f>IF(S24&lt;&gt;1, V23, IF(C24=Ajustes!$B$6, V23+D24+N(O24)+T24, IF(U24&lt;=0, 0, V23-H24*W23)))</f>
        <v/>
      </c>
      <c r="W24" s="21">
        <f>IF(U24&gt;0, V24/U24, 0)</f>
        <v/>
      </c>
      <c r="X24" s="19">
        <f>IF(AND(S24=1, C24=Ajustes!$B$7), D24-N(O24)-T24-H24*W23, "")</f>
        <v/>
      </c>
      <c r="Y24" s="18">
        <f>IF(A24="", "", TRIM(IF(COUNTIFS($N$2:$N$3000,N24,$C$2:$C$3000,C24,$D$2:$D$3000,D24,$H$2:$H$3000,H24)&gt;1, "Orden repetida. ", "")&amp;IF(AND(S24=1, C24=Ajustes!$B$7, U23+0.000001&lt;H24), "Vendes más de lo registrado. ", "")&amp;IF(Q24="texto", "Fecha en texto. ", "")&amp;IF(OR(NOT(ISNUMBER(D24)), NOT(ISNUMBER(H24))), "Número en texto. ", "")&amp;IF(AND(ISNUMBER(Q24), ISNUMBER(Q23), Q24&lt;Q23), "Fuera de orden de fecha. ", "")))</f>
        <v/>
      </c>
      <c r="Z24" s="18">
        <f>IF(AND(S24=1, ISNUMBER(R24)), ROW(), 0)</f>
        <v/>
      </c>
      <c r="AA24" s="18">
        <f>IF(ISNUMBER(R24), R24, 0)</f>
        <v/>
      </c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4" t="n"/>
      <c r="P25" s="15" t="n"/>
      <c r="Q25" s="16">
        <f>IF(N25="", "", IF(ISNUMBER(N25), N25, IFERROR(DATEVALUE(LEFT(N25,10))+TIMEVALUE(MID(N25,12,8)), "texto")))</f>
        <v/>
      </c>
      <c r="R25" s="17">
        <f>IF(ISNUMBER(Q25), DATE(YEAR(Q25),MONTH(Q25),1), "")</f>
        <v/>
      </c>
      <c r="S25" s="18">
        <f>IF(A25="", 0, IF(AND(M25=Ajustes!$B$8, E25=Ajustes!$B$5, I25=Ajustes!$B$4, OR(C25=Ajustes!$B$6, C25=Ajustes!$B$7), ISNUMBER(D25), ISNUMBER(H25)), 1, 0))</f>
        <v/>
      </c>
      <c r="T25" s="19">
        <f>IF(S25&lt;&gt;1, 0, IF(N(J25)=0, 0, IF(K25=Ajustes!$B$5, J25, J25*F25)))</f>
        <v/>
      </c>
      <c r="U25" s="20">
        <f>IF(S25&lt;&gt;1, U24, IF(C25=Ajustes!$B$6, U24+H25, U24-H25))</f>
        <v/>
      </c>
      <c r="V25" s="19">
        <f>IF(S25&lt;&gt;1, V24, IF(C25=Ajustes!$B$6, V24+D25+N(O25)+T25, IF(U25&lt;=0, 0, V24-H25*W24)))</f>
        <v/>
      </c>
      <c r="W25" s="21">
        <f>IF(U25&gt;0, V25/U25, 0)</f>
        <v/>
      </c>
      <c r="X25" s="19">
        <f>IF(AND(S25=1, C25=Ajustes!$B$7), D25-N(O25)-T25-H25*W24, "")</f>
        <v/>
      </c>
      <c r="Y25" s="18">
        <f>IF(A25="", "", TRIM(IF(COUNTIFS($N$2:$N$3000,N25,$C$2:$C$3000,C25,$D$2:$D$3000,D25,$H$2:$H$3000,H25)&gt;1, "Orden repetida. ", "")&amp;IF(AND(S25=1, C25=Ajustes!$B$7, U24+0.000001&lt;H25), "Vendes más de lo registrado. ", "")&amp;IF(Q25="texto", "Fecha en texto. ", "")&amp;IF(OR(NOT(ISNUMBER(D25)), NOT(ISNUMBER(H25))), "Número en texto. ", "")&amp;IF(AND(ISNUMBER(Q25), ISNUMBER(Q24), Q25&lt;Q24), "Fuera de orden de fecha. ", "")))</f>
        <v/>
      </c>
      <c r="Z25" s="18">
        <f>IF(AND(S25=1, ISNUMBER(R25)), ROW(), 0)</f>
        <v/>
      </c>
      <c r="AA25" s="18">
        <f>IF(ISNUMBER(R25), R25, 0)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15" t="n"/>
      <c r="Q26" s="16">
        <f>IF(N26="", "", IF(ISNUMBER(N26), N26, IFERROR(DATEVALUE(LEFT(N26,10))+TIMEVALUE(MID(N26,12,8)), "texto")))</f>
        <v/>
      </c>
      <c r="R26" s="17">
        <f>IF(ISNUMBER(Q26), DATE(YEAR(Q26),MONTH(Q26),1), "")</f>
        <v/>
      </c>
      <c r="S26" s="18">
        <f>IF(A26="", 0, IF(AND(M26=Ajustes!$B$8, E26=Ajustes!$B$5, I26=Ajustes!$B$4, OR(C26=Ajustes!$B$6, C26=Ajustes!$B$7), ISNUMBER(D26), ISNUMBER(H26)), 1, 0))</f>
        <v/>
      </c>
      <c r="T26" s="19">
        <f>IF(S26&lt;&gt;1, 0, IF(N(J26)=0, 0, IF(K26=Ajustes!$B$5, J26, J26*F26)))</f>
        <v/>
      </c>
      <c r="U26" s="20">
        <f>IF(S26&lt;&gt;1, U25, IF(C26=Ajustes!$B$6, U25+H26, U25-H26))</f>
        <v/>
      </c>
      <c r="V26" s="19">
        <f>IF(S26&lt;&gt;1, V25, IF(C26=Ajustes!$B$6, V25+D26+N(O26)+T26, IF(U26&lt;=0, 0, V25-H26*W25)))</f>
        <v/>
      </c>
      <c r="W26" s="21">
        <f>IF(U26&gt;0, V26/U26, 0)</f>
        <v/>
      </c>
      <c r="X26" s="19">
        <f>IF(AND(S26=1, C26=Ajustes!$B$7), D26-N(O26)-T26-H26*W25, "")</f>
        <v/>
      </c>
      <c r="Y26" s="18">
        <f>IF(A26="", "", TRIM(IF(COUNTIFS($N$2:$N$3000,N26,$C$2:$C$3000,C26,$D$2:$D$3000,D26,$H$2:$H$3000,H26)&gt;1, "Orden repetida. ", "")&amp;IF(AND(S26=1, C26=Ajustes!$B$7, U25+0.000001&lt;H26), "Vendes más de lo registrado. ", "")&amp;IF(Q26="texto", "Fecha en texto. ", "")&amp;IF(OR(NOT(ISNUMBER(D26)), NOT(ISNUMBER(H26))), "Número en texto. ", "")&amp;IF(AND(ISNUMBER(Q26), ISNUMBER(Q25), Q26&lt;Q25), "Fuera de orden de fecha. ", "")))</f>
        <v/>
      </c>
      <c r="Z26" s="18">
        <f>IF(AND(S26=1, ISNUMBER(R26)), ROW(), 0)</f>
        <v/>
      </c>
      <c r="AA26" s="18">
        <f>IF(ISNUMBER(R26), R26, 0)</f>
        <v/>
      </c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4" t="n"/>
      <c r="P27" s="15" t="n"/>
      <c r="Q27" s="16">
        <f>IF(N27="", "", IF(ISNUMBER(N27), N27, IFERROR(DATEVALUE(LEFT(N27,10))+TIMEVALUE(MID(N27,12,8)), "texto")))</f>
        <v/>
      </c>
      <c r="R27" s="17">
        <f>IF(ISNUMBER(Q27), DATE(YEAR(Q27),MONTH(Q27),1), "")</f>
        <v/>
      </c>
      <c r="S27" s="18">
        <f>IF(A27="", 0, IF(AND(M27=Ajustes!$B$8, E27=Ajustes!$B$5, I27=Ajustes!$B$4, OR(C27=Ajustes!$B$6, C27=Ajustes!$B$7), ISNUMBER(D27), ISNUMBER(H27)), 1, 0))</f>
        <v/>
      </c>
      <c r="T27" s="19">
        <f>IF(S27&lt;&gt;1, 0, IF(N(J27)=0, 0, IF(K27=Ajustes!$B$5, J27, J27*F27)))</f>
        <v/>
      </c>
      <c r="U27" s="20">
        <f>IF(S27&lt;&gt;1, U26, IF(C27=Ajustes!$B$6, U26+H27, U26-H27))</f>
        <v/>
      </c>
      <c r="V27" s="19">
        <f>IF(S27&lt;&gt;1, V26, IF(C27=Ajustes!$B$6, V26+D27+N(O27)+T27, IF(U27&lt;=0, 0, V26-H27*W26)))</f>
        <v/>
      </c>
      <c r="W27" s="21">
        <f>IF(U27&gt;0, V27/U27, 0)</f>
        <v/>
      </c>
      <c r="X27" s="19">
        <f>IF(AND(S27=1, C27=Ajustes!$B$7), D27-N(O27)-T27-H27*W26, "")</f>
        <v/>
      </c>
      <c r="Y27" s="18">
        <f>IF(A27="", "", TRIM(IF(COUNTIFS($N$2:$N$3000,N27,$C$2:$C$3000,C27,$D$2:$D$3000,D27,$H$2:$H$3000,H27)&gt;1, "Orden repetida. ", "")&amp;IF(AND(S27=1, C27=Ajustes!$B$7, U26+0.000001&lt;H27), "Vendes más de lo registrado. ", "")&amp;IF(Q27="texto", "Fecha en texto. ", "")&amp;IF(OR(NOT(ISNUMBER(D27)), NOT(ISNUMBER(H27))), "Número en texto. ", "")&amp;IF(AND(ISNUMBER(Q27), ISNUMBER(Q26), Q27&lt;Q26), "Fuera de orden de fecha. ", "")))</f>
        <v/>
      </c>
      <c r="Z27" s="18">
        <f>IF(AND(S27=1, ISNUMBER(R27)), ROW(), 0)</f>
        <v/>
      </c>
      <c r="AA27" s="18">
        <f>IF(ISNUMBER(R27), R27, 0)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5" t="n"/>
      <c r="Q28" s="16">
        <f>IF(N28="", "", IF(ISNUMBER(N28), N28, IFERROR(DATEVALUE(LEFT(N28,10))+TIMEVALUE(MID(N28,12,8)), "texto")))</f>
        <v/>
      </c>
      <c r="R28" s="17">
        <f>IF(ISNUMBER(Q28), DATE(YEAR(Q28),MONTH(Q28),1), "")</f>
        <v/>
      </c>
      <c r="S28" s="18">
        <f>IF(A28="", 0, IF(AND(M28=Ajustes!$B$8, E28=Ajustes!$B$5, I28=Ajustes!$B$4, OR(C28=Ajustes!$B$6, C28=Ajustes!$B$7), ISNUMBER(D28), ISNUMBER(H28)), 1, 0))</f>
        <v/>
      </c>
      <c r="T28" s="19">
        <f>IF(S28&lt;&gt;1, 0, IF(N(J28)=0, 0, IF(K28=Ajustes!$B$5, J28, J28*F28)))</f>
        <v/>
      </c>
      <c r="U28" s="20">
        <f>IF(S28&lt;&gt;1, U27, IF(C28=Ajustes!$B$6, U27+H28, U27-H28))</f>
        <v/>
      </c>
      <c r="V28" s="19">
        <f>IF(S28&lt;&gt;1, V27, IF(C28=Ajustes!$B$6, V27+D28+N(O28)+T28, IF(U28&lt;=0, 0, V27-H28*W27)))</f>
        <v/>
      </c>
      <c r="W28" s="21">
        <f>IF(U28&gt;0, V28/U28, 0)</f>
        <v/>
      </c>
      <c r="X28" s="19">
        <f>IF(AND(S28=1, C28=Ajustes!$B$7), D28-N(O28)-T28-H28*W27, "")</f>
        <v/>
      </c>
      <c r="Y28" s="18">
        <f>IF(A28="", "", TRIM(IF(COUNTIFS($N$2:$N$3000,N28,$C$2:$C$3000,C28,$D$2:$D$3000,D28,$H$2:$H$3000,H28)&gt;1, "Orden repetida. ", "")&amp;IF(AND(S28=1, C28=Ajustes!$B$7, U27+0.000001&lt;H28), "Vendes más de lo registrado. ", "")&amp;IF(Q28="texto", "Fecha en texto. ", "")&amp;IF(OR(NOT(ISNUMBER(D28)), NOT(ISNUMBER(H28))), "Número en texto. ", "")&amp;IF(AND(ISNUMBER(Q28), ISNUMBER(Q27), Q28&lt;Q27), "Fuera de orden de fecha. ", "")))</f>
        <v/>
      </c>
      <c r="Z28" s="18">
        <f>IF(AND(S28=1, ISNUMBER(R28)), ROW(), 0)</f>
        <v/>
      </c>
      <c r="AA28" s="18">
        <f>IF(ISNUMBER(R28), R28, 0)</f>
        <v/>
      </c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4" t="n"/>
      <c r="P29" s="15" t="n"/>
      <c r="Q29" s="16">
        <f>IF(N29="", "", IF(ISNUMBER(N29), N29, IFERROR(DATEVALUE(LEFT(N29,10))+TIMEVALUE(MID(N29,12,8)), "texto")))</f>
        <v/>
      </c>
      <c r="R29" s="17">
        <f>IF(ISNUMBER(Q29), DATE(YEAR(Q29),MONTH(Q29),1), "")</f>
        <v/>
      </c>
      <c r="S29" s="18">
        <f>IF(A29="", 0, IF(AND(M29=Ajustes!$B$8, E29=Ajustes!$B$5, I29=Ajustes!$B$4, OR(C29=Ajustes!$B$6, C29=Ajustes!$B$7), ISNUMBER(D29), ISNUMBER(H29)), 1, 0))</f>
        <v/>
      </c>
      <c r="T29" s="19">
        <f>IF(S29&lt;&gt;1, 0, IF(N(J29)=0, 0, IF(K29=Ajustes!$B$5, J29, J29*F29)))</f>
        <v/>
      </c>
      <c r="U29" s="20">
        <f>IF(S29&lt;&gt;1, U28, IF(C29=Ajustes!$B$6, U28+H29, U28-H29))</f>
        <v/>
      </c>
      <c r="V29" s="19">
        <f>IF(S29&lt;&gt;1, V28, IF(C29=Ajustes!$B$6, V28+D29+N(O29)+T29, IF(U29&lt;=0, 0, V28-H29*W28)))</f>
        <v/>
      </c>
      <c r="W29" s="21">
        <f>IF(U29&gt;0, V29/U29, 0)</f>
        <v/>
      </c>
      <c r="X29" s="19">
        <f>IF(AND(S29=1, C29=Ajustes!$B$7), D29-N(O29)-T29-H29*W28, "")</f>
        <v/>
      </c>
      <c r="Y29" s="18">
        <f>IF(A29="", "", TRIM(IF(COUNTIFS($N$2:$N$3000,N29,$C$2:$C$3000,C29,$D$2:$D$3000,D29,$H$2:$H$3000,H29)&gt;1, "Orden repetida. ", "")&amp;IF(AND(S29=1, C29=Ajustes!$B$7, U28+0.000001&lt;H29), "Vendes más de lo registrado. ", "")&amp;IF(Q29="texto", "Fecha en texto. ", "")&amp;IF(OR(NOT(ISNUMBER(D29)), NOT(ISNUMBER(H29))), "Número en texto. ", "")&amp;IF(AND(ISNUMBER(Q29), ISNUMBER(Q28), Q29&lt;Q28), "Fuera de orden de fecha. ", "")))</f>
        <v/>
      </c>
      <c r="Z29" s="18">
        <f>IF(AND(S29=1, ISNUMBER(R29)), ROW(), 0)</f>
        <v/>
      </c>
      <c r="AA29" s="18">
        <f>IF(ISNUMBER(R29), R29, 0)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15" t="n"/>
      <c r="Q30" s="16">
        <f>IF(N30="", "", IF(ISNUMBER(N30), N30, IFERROR(DATEVALUE(LEFT(N30,10))+TIMEVALUE(MID(N30,12,8)), "texto")))</f>
        <v/>
      </c>
      <c r="R30" s="17">
        <f>IF(ISNUMBER(Q30), DATE(YEAR(Q30),MONTH(Q30),1), "")</f>
        <v/>
      </c>
      <c r="S30" s="18">
        <f>IF(A30="", 0, IF(AND(M30=Ajustes!$B$8, E30=Ajustes!$B$5, I30=Ajustes!$B$4, OR(C30=Ajustes!$B$6, C30=Ajustes!$B$7), ISNUMBER(D30), ISNUMBER(H30)), 1, 0))</f>
        <v/>
      </c>
      <c r="T30" s="19">
        <f>IF(S30&lt;&gt;1, 0, IF(N(J30)=0, 0, IF(K30=Ajustes!$B$5, J30, J30*F30)))</f>
        <v/>
      </c>
      <c r="U30" s="20">
        <f>IF(S30&lt;&gt;1, U29, IF(C30=Ajustes!$B$6, U29+H30, U29-H30))</f>
        <v/>
      </c>
      <c r="V30" s="19">
        <f>IF(S30&lt;&gt;1, V29, IF(C30=Ajustes!$B$6, V29+D30+N(O30)+T30, IF(U30&lt;=0, 0, V29-H30*W29)))</f>
        <v/>
      </c>
      <c r="W30" s="21">
        <f>IF(U30&gt;0, V30/U30, 0)</f>
        <v/>
      </c>
      <c r="X30" s="19">
        <f>IF(AND(S30=1, C30=Ajustes!$B$7), D30-N(O30)-T30-H30*W29, "")</f>
        <v/>
      </c>
      <c r="Y30" s="18">
        <f>IF(A30="", "", TRIM(IF(COUNTIFS($N$2:$N$3000,N30,$C$2:$C$3000,C30,$D$2:$D$3000,D30,$H$2:$H$3000,H30)&gt;1, "Orden repetida. ", "")&amp;IF(AND(S30=1, C30=Ajustes!$B$7, U29+0.000001&lt;H30), "Vendes más de lo registrado. ", "")&amp;IF(Q30="texto", "Fecha en texto. ", "")&amp;IF(OR(NOT(ISNUMBER(D30)), NOT(ISNUMBER(H30))), "Número en texto. ", "")&amp;IF(AND(ISNUMBER(Q30), ISNUMBER(Q29), Q30&lt;Q29), "Fuera de orden de fecha. ", "")))</f>
        <v/>
      </c>
      <c r="Z30" s="18">
        <f>IF(AND(S30=1, ISNUMBER(R30)), ROW(), 0)</f>
        <v/>
      </c>
      <c r="AA30" s="18">
        <f>IF(ISNUMBER(R30), R30, 0)</f>
        <v/>
      </c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4" t="n"/>
      <c r="P31" s="15" t="n"/>
      <c r="Q31" s="16">
        <f>IF(N31="", "", IF(ISNUMBER(N31), N31, IFERROR(DATEVALUE(LEFT(N31,10))+TIMEVALUE(MID(N31,12,8)), "texto")))</f>
        <v/>
      </c>
      <c r="R31" s="17">
        <f>IF(ISNUMBER(Q31), DATE(YEAR(Q31),MONTH(Q31),1), "")</f>
        <v/>
      </c>
      <c r="S31" s="18">
        <f>IF(A31="", 0, IF(AND(M31=Ajustes!$B$8, E31=Ajustes!$B$5, I31=Ajustes!$B$4, OR(C31=Ajustes!$B$6, C31=Ajustes!$B$7), ISNUMBER(D31), ISNUMBER(H31)), 1, 0))</f>
        <v/>
      </c>
      <c r="T31" s="19">
        <f>IF(S31&lt;&gt;1, 0, IF(N(J31)=0, 0, IF(K31=Ajustes!$B$5, J31, J31*F31)))</f>
        <v/>
      </c>
      <c r="U31" s="20">
        <f>IF(S31&lt;&gt;1, U30, IF(C31=Ajustes!$B$6, U30+H31, U30-H31))</f>
        <v/>
      </c>
      <c r="V31" s="19">
        <f>IF(S31&lt;&gt;1, V30, IF(C31=Ajustes!$B$6, V30+D31+N(O31)+T31, IF(U31&lt;=0, 0, V30-H31*W30)))</f>
        <v/>
      </c>
      <c r="W31" s="21">
        <f>IF(U31&gt;0, V31/U31, 0)</f>
        <v/>
      </c>
      <c r="X31" s="19">
        <f>IF(AND(S31=1, C31=Ajustes!$B$7), D31-N(O31)-T31-H31*W30, "")</f>
        <v/>
      </c>
      <c r="Y31" s="18">
        <f>IF(A31="", "", TRIM(IF(COUNTIFS($N$2:$N$3000,N31,$C$2:$C$3000,C31,$D$2:$D$3000,D31,$H$2:$H$3000,H31)&gt;1, "Orden repetida. ", "")&amp;IF(AND(S31=1, C31=Ajustes!$B$7, U30+0.000001&lt;H31), "Vendes más de lo registrado. ", "")&amp;IF(Q31="texto", "Fecha en texto. ", "")&amp;IF(OR(NOT(ISNUMBER(D31)), NOT(ISNUMBER(H31))), "Número en texto. ", "")&amp;IF(AND(ISNUMBER(Q31), ISNUMBER(Q30), Q31&lt;Q30), "Fuera de orden de fecha. ", "")))</f>
        <v/>
      </c>
      <c r="Z31" s="18">
        <f>IF(AND(S31=1, ISNUMBER(R31)), ROW(), 0)</f>
        <v/>
      </c>
      <c r="AA31" s="18">
        <f>IF(ISNUMBER(R31), R31, 0)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4" t="n"/>
      <c r="P32" s="15" t="n"/>
      <c r="Q32" s="16">
        <f>IF(N32="", "", IF(ISNUMBER(N32), N32, IFERROR(DATEVALUE(LEFT(N32,10))+TIMEVALUE(MID(N32,12,8)), "texto")))</f>
        <v/>
      </c>
      <c r="R32" s="17">
        <f>IF(ISNUMBER(Q32), DATE(YEAR(Q32),MONTH(Q32),1), "")</f>
        <v/>
      </c>
      <c r="S32" s="18">
        <f>IF(A32="", 0, IF(AND(M32=Ajustes!$B$8, E32=Ajustes!$B$5, I32=Ajustes!$B$4, OR(C32=Ajustes!$B$6, C32=Ajustes!$B$7), ISNUMBER(D32), ISNUMBER(H32)), 1, 0))</f>
        <v/>
      </c>
      <c r="T32" s="19">
        <f>IF(S32&lt;&gt;1, 0, IF(N(J32)=0, 0, IF(K32=Ajustes!$B$5, J32, J32*F32)))</f>
        <v/>
      </c>
      <c r="U32" s="20">
        <f>IF(S32&lt;&gt;1, U31, IF(C32=Ajustes!$B$6, U31+H32, U31-H32))</f>
        <v/>
      </c>
      <c r="V32" s="19">
        <f>IF(S32&lt;&gt;1, V31, IF(C32=Ajustes!$B$6, V31+D32+N(O32)+T32, IF(U32&lt;=0, 0, V31-H32*W31)))</f>
        <v/>
      </c>
      <c r="W32" s="21">
        <f>IF(U32&gt;0, V32/U32, 0)</f>
        <v/>
      </c>
      <c r="X32" s="19">
        <f>IF(AND(S32=1, C32=Ajustes!$B$7), D32-N(O32)-T32-H32*W31, "")</f>
        <v/>
      </c>
      <c r="Y32" s="18">
        <f>IF(A32="", "", TRIM(IF(COUNTIFS($N$2:$N$3000,N32,$C$2:$C$3000,C32,$D$2:$D$3000,D32,$H$2:$H$3000,H32)&gt;1, "Orden repetida. ", "")&amp;IF(AND(S32=1, C32=Ajustes!$B$7, U31+0.000001&lt;H32), "Vendes más de lo registrado. ", "")&amp;IF(Q32="texto", "Fecha en texto. ", "")&amp;IF(OR(NOT(ISNUMBER(D32)), NOT(ISNUMBER(H32))), "Número en texto. ", "")&amp;IF(AND(ISNUMBER(Q32), ISNUMBER(Q31), Q32&lt;Q31), "Fuera de orden de fecha. ", "")))</f>
        <v/>
      </c>
      <c r="Z32" s="18">
        <f>IF(AND(S32=1, ISNUMBER(R32)), ROW(), 0)</f>
        <v/>
      </c>
      <c r="AA32" s="18">
        <f>IF(ISNUMBER(R32), R32, 0)</f>
        <v/>
      </c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4" t="n"/>
      <c r="P33" s="15" t="n"/>
      <c r="Q33" s="16">
        <f>IF(N33="", "", IF(ISNUMBER(N33), N33, IFERROR(DATEVALUE(LEFT(N33,10))+TIMEVALUE(MID(N33,12,8)), "texto")))</f>
        <v/>
      </c>
      <c r="R33" s="17">
        <f>IF(ISNUMBER(Q33), DATE(YEAR(Q33),MONTH(Q33),1), "")</f>
        <v/>
      </c>
      <c r="S33" s="18">
        <f>IF(A33="", 0, IF(AND(M33=Ajustes!$B$8, E33=Ajustes!$B$5, I33=Ajustes!$B$4, OR(C33=Ajustes!$B$6, C33=Ajustes!$B$7), ISNUMBER(D33), ISNUMBER(H33)), 1, 0))</f>
        <v/>
      </c>
      <c r="T33" s="19">
        <f>IF(S33&lt;&gt;1, 0, IF(N(J33)=0, 0, IF(K33=Ajustes!$B$5, J33, J33*F33)))</f>
        <v/>
      </c>
      <c r="U33" s="20">
        <f>IF(S33&lt;&gt;1, U32, IF(C33=Ajustes!$B$6, U32+H33, U32-H33))</f>
        <v/>
      </c>
      <c r="V33" s="19">
        <f>IF(S33&lt;&gt;1, V32, IF(C33=Ajustes!$B$6, V32+D33+N(O33)+T33, IF(U33&lt;=0, 0, V32-H33*W32)))</f>
        <v/>
      </c>
      <c r="W33" s="21">
        <f>IF(U33&gt;0, V33/U33, 0)</f>
        <v/>
      </c>
      <c r="X33" s="19">
        <f>IF(AND(S33=1, C33=Ajustes!$B$7), D33-N(O33)-T33-H33*W32, "")</f>
        <v/>
      </c>
      <c r="Y33" s="18">
        <f>IF(A33="", "", TRIM(IF(COUNTIFS($N$2:$N$3000,N33,$C$2:$C$3000,C33,$D$2:$D$3000,D33,$H$2:$H$3000,H33)&gt;1, "Orden repetida. ", "")&amp;IF(AND(S33=1, C33=Ajustes!$B$7, U32+0.000001&lt;H33), "Vendes más de lo registrado. ", "")&amp;IF(Q33="texto", "Fecha en texto. ", "")&amp;IF(OR(NOT(ISNUMBER(D33)), NOT(ISNUMBER(H33))), "Número en texto. ", "")&amp;IF(AND(ISNUMBER(Q33), ISNUMBER(Q32), Q33&lt;Q32), "Fuera de orden de fecha. ", "")))</f>
        <v/>
      </c>
      <c r="Z33" s="18">
        <f>IF(AND(S33=1, ISNUMBER(R33)), ROW(), 0)</f>
        <v/>
      </c>
      <c r="AA33" s="18">
        <f>IF(ISNUMBER(R33), R33, 0)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4" t="n"/>
      <c r="P34" s="15" t="n"/>
      <c r="Q34" s="16">
        <f>IF(N34="", "", IF(ISNUMBER(N34), N34, IFERROR(DATEVALUE(LEFT(N34,10))+TIMEVALUE(MID(N34,12,8)), "texto")))</f>
        <v/>
      </c>
      <c r="R34" s="17">
        <f>IF(ISNUMBER(Q34), DATE(YEAR(Q34),MONTH(Q34),1), "")</f>
        <v/>
      </c>
      <c r="S34" s="18">
        <f>IF(A34="", 0, IF(AND(M34=Ajustes!$B$8, E34=Ajustes!$B$5, I34=Ajustes!$B$4, OR(C34=Ajustes!$B$6, C34=Ajustes!$B$7), ISNUMBER(D34), ISNUMBER(H34)), 1, 0))</f>
        <v/>
      </c>
      <c r="T34" s="19">
        <f>IF(S34&lt;&gt;1, 0, IF(N(J34)=0, 0, IF(K34=Ajustes!$B$5, J34, J34*F34)))</f>
        <v/>
      </c>
      <c r="U34" s="20">
        <f>IF(S34&lt;&gt;1, U33, IF(C34=Ajustes!$B$6, U33+H34, U33-H34))</f>
        <v/>
      </c>
      <c r="V34" s="19">
        <f>IF(S34&lt;&gt;1, V33, IF(C34=Ajustes!$B$6, V33+D34+N(O34)+T34, IF(U34&lt;=0, 0, V33-H34*W33)))</f>
        <v/>
      </c>
      <c r="W34" s="21">
        <f>IF(U34&gt;0, V34/U34, 0)</f>
        <v/>
      </c>
      <c r="X34" s="19">
        <f>IF(AND(S34=1, C34=Ajustes!$B$7), D34-N(O34)-T34-H34*W33, "")</f>
        <v/>
      </c>
      <c r="Y34" s="18">
        <f>IF(A34="", "", TRIM(IF(COUNTIFS($N$2:$N$3000,N34,$C$2:$C$3000,C34,$D$2:$D$3000,D34,$H$2:$H$3000,H34)&gt;1, "Orden repetida. ", "")&amp;IF(AND(S34=1, C34=Ajustes!$B$7, U33+0.000001&lt;H34), "Vendes más de lo registrado. ", "")&amp;IF(Q34="texto", "Fecha en texto. ", "")&amp;IF(OR(NOT(ISNUMBER(D34)), NOT(ISNUMBER(H34))), "Número en texto. ", "")&amp;IF(AND(ISNUMBER(Q34), ISNUMBER(Q33), Q34&lt;Q33), "Fuera de orden de fecha. ", "")))</f>
        <v/>
      </c>
      <c r="Z34" s="18">
        <f>IF(AND(S34=1, ISNUMBER(R34)), ROW(), 0)</f>
        <v/>
      </c>
      <c r="AA34" s="18">
        <f>IF(ISNUMBER(R34), R34, 0)</f>
        <v/>
      </c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4" t="n"/>
      <c r="P35" s="15" t="n"/>
      <c r="Q35" s="16">
        <f>IF(N35="", "", IF(ISNUMBER(N35), N35, IFERROR(DATEVALUE(LEFT(N35,10))+TIMEVALUE(MID(N35,12,8)), "texto")))</f>
        <v/>
      </c>
      <c r="R35" s="17">
        <f>IF(ISNUMBER(Q35), DATE(YEAR(Q35),MONTH(Q35),1), "")</f>
        <v/>
      </c>
      <c r="S35" s="18">
        <f>IF(A35="", 0, IF(AND(M35=Ajustes!$B$8, E35=Ajustes!$B$5, I35=Ajustes!$B$4, OR(C35=Ajustes!$B$6, C35=Ajustes!$B$7), ISNUMBER(D35), ISNUMBER(H35)), 1, 0))</f>
        <v/>
      </c>
      <c r="T35" s="19">
        <f>IF(S35&lt;&gt;1, 0, IF(N(J35)=0, 0, IF(K35=Ajustes!$B$5, J35, J35*F35)))</f>
        <v/>
      </c>
      <c r="U35" s="20">
        <f>IF(S35&lt;&gt;1, U34, IF(C35=Ajustes!$B$6, U34+H35, U34-H35))</f>
        <v/>
      </c>
      <c r="V35" s="19">
        <f>IF(S35&lt;&gt;1, V34, IF(C35=Ajustes!$B$6, V34+D35+N(O35)+T35, IF(U35&lt;=0, 0, V34-H35*W34)))</f>
        <v/>
      </c>
      <c r="W35" s="21">
        <f>IF(U35&gt;0, V35/U35, 0)</f>
        <v/>
      </c>
      <c r="X35" s="19">
        <f>IF(AND(S35=1, C35=Ajustes!$B$7), D35-N(O35)-T35-H35*W34, "")</f>
        <v/>
      </c>
      <c r="Y35" s="18">
        <f>IF(A35="", "", TRIM(IF(COUNTIFS($N$2:$N$3000,N35,$C$2:$C$3000,C35,$D$2:$D$3000,D35,$H$2:$H$3000,H35)&gt;1, "Orden repetida. ", "")&amp;IF(AND(S35=1, C35=Ajustes!$B$7, U34+0.000001&lt;H35), "Vendes más de lo registrado. ", "")&amp;IF(Q35="texto", "Fecha en texto. ", "")&amp;IF(OR(NOT(ISNUMBER(D35)), NOT(ISNUMBER(H35))), "Número en texto. ", "")&amp;IF(AND(ISNUMBER(Q35), ISNUMBER(Q34), Q35&lt;Q34), "Fuera de orden de fecha. ", "")))</f>
        <v/>
      </c>
      <c r="Z35" s="18">
        <f>IF(AND(S35=1, ISNUMBER(R35)), ROW(), 0)</f>
        <v/>
      </c>
      <c r="AA35" s="18">
        <f>IF(ISNUMBER(R35), R35, 0)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4" t="n"/>
      <c r="P36" s="15" t="n"/>
      <c r="Q36" s="16">
        <f>IF(N36="", "", IF(ISNUMBER(N36), N36, IFERROR(DATEVALUE(LEFT(N36,10))+TIMEVALUE(MID(N36,12,8)), "texto")))</f>
        <v/>
      </c>
      <c r="R36" s="17">
        <f>IF(ISNUMBER(Q36), DATE(YEAR(Q36),MONTH(Q36),1), "")</f>
        <v/>
      </c>
      <c r="S36" s="18">
        <f>IF(A36="", 0, IF(AND(M36=Ajustes!$B$8, E36=Ajustes!$B$5, I36=Ajustes!$B$4, OR(C36=Ajustes!$B$6, C36=Ajustes!$B$7), ISNUMBER(D36), ISNUMBER(H36)), 1, 0))</f>
        <v/>
      </c>
      <c r="T36" s="19">
        <f>IF(S36&lt;&gt;1, 0, IF(N(J36)=0, 0, IF(K36=Ajustes!$B$5, J36, J36*F36)))</f>
        <v/>
      </c>
      <c r="U36" s="20">
        <f>IF(S36&lt;&gt;1, U35, IF(C36=Ajustes!$B$6, U35+H36, U35-H36))</f>
        <v/>
      </c>
      <c r="V36" s="19">
        <f>IF(S36&lt;&gt;1, V35, IF(C36=Ajustes!$B$6, V35+D36+N(O36)+T36, IF(U36&lt;=0, 0, V35-H36*W35)))</f>
        <v/>
      </c>
      <c r="W36" s="21">
        <f>IF(U36&gt;0, V36/U36, 0)</f>
        <v/>
      </c>
      <c r="X36" s="19">
        <f>IF(AND(S36=1, C36=Ajustes!$B$7), D36-N(O36)-T36-H36*W35, "")</f>
        <v/>
      </c>
      <c r="Y36" s="18">
        <f>IF(A36="", "", TRIM(IF(COUNTIFS($N$2:$N$3000,N36,$C$2:$C$3000,C36,$D$2:$D$3000,D36,$H$2:$H$3000,H36)&gt;1, "Orden repetida. ", "")&amp;IF(AND(S36=1, C36=Ajustes!$B$7, U35+0.000001&lt;H36), "Vendes más de lo registrado. ", "")&amp;IF(Q36="texto", "Fecha en texto. ", "")&amp;IF(OR(NOT(ISNUMBER(D36)), NOT(ISNUMBER(H36))), "Número en texto. ", "")&amp;IF(AND(ISNUMBER(Q36), ISNUMBER(Q35), Q36&lt;Q35), "Fuera de orden de fecha. ", "")))</f>
        <v/>
      </c>
      <c r="Z36" s="18">
        <f>IF(AND(S36=1, ISNUMBER(R36)), ROW(), 0)</f>
        <v/>
      </c>
      <c r="AA36" s="18">
        <f>IF(ISNUMBER(R36), R36, 0)</f>
        <v/>
      </c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4" t="n"/>
      <c r="P37" s="15" t="n"/>
      <c r="Q37" s="16">
        <f>IF(N37="", "", IF(ISNUMBER(N37), N37, IFERROR(DATEVALUE(LEFT(N37,10))+TIMEVALUE(MID(N37,12,8)), "texto")))</f>
        <v/>
      </c>
      <c r="R37" s="17">
        <f>IF(ISNUMBER(Q37), DATE(YEAR(Q37),MONTH(Q37),1), "")</f>
        <v/>
      </c>
      <c r="S37" s="18">
        <f>IF(A37="", 0, IF(AND(M37=Ajustes!$B$8, E37=Ajustes!$B$5, I37=Ajustes!$B$4, OR(C37=Ajustes!$B$6, C37=Ajustes!$B$7), ISNUMBER(D37), ISNUMBER(H37)), 1, 0))</f>
        <v/>
      </c>
      <c r="T37" s="19">
        <f>IF(S37&lt;&gt;1, 0, IF(N(J37)=0, 0, IF(K37=Ajustes!$B$5, J37, J37*F37)))</f>
        <v/>
      </c>
      <c r="U37" s="20">
        <f>IF(S37&lt;&gt;1, U36, IF(C37=Ajustes!$B$6, U36+H37, U36-H37))</f>
        <v/>
      </c>
      <c r="V37" s="19">
        <f>IF(S37&lt;&gt;1, V36, IF(C37=Ajustes!$B$6, V36+D37+N(O37)+T37, IF(U37&lt;=0, 0, V36-H37*W36)))</f>
        <v/>
      </c>
      <c r="W37" s="21">
        <f>IF(U37&gt;0, V37/U37, 0)</f>
        <v/>
      </c>
      <c r="X37" s="19">
        <f>IF(AND(S37=1, C37=Ajustes!$B$7), D37-N(O37)-T37-H37*W36, "")</f>
        <v/>
      </c>
      <c r="Y37" s="18">
        <f>IF(A37="", "", TRIM(IF(COUNTIFS($N$2:$N$3000,N37,$C$2:$C$3000,C37,$D$2:$D$3000,D37,$H$2:$H$3000,H37)&gt;1, "Orden repetida. ", "")&amp;IF(AND(S37=1, C37=Ajustes!$B$7, U36+0.000001&lt;H37), "Vendes más de lo registrado. ", "")&amp;IF(Q37="texto", "Fecha en texto. ", "")&amp;IF(OR(NOT(ISNUMBER(D37)), NOT(ISNUMBER(H37))), "Número en texto. ", "")&amp;IF(AND(ISNUMBER(Q37), ISNUMBER(Q36), Q37&lt;Q36), "Fuera de orden de fecha. ", "")))</f>
        <v/>
      </c>
      <c r="Z37" s="18">
        <f>IF(AND(S37=1, ISNUMBER(R37)), ROW(), 0)</f>
        <v/>
      </c>
      <c r="AA37" s="18">
        <f>IF(ISNUMBER(R37), R37, 0)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4" t="n"/>
      <c r="P38" s="15" t="n"/>
      <c r="Q38" s="16">
        <f>IF(N38="", "", IF(ISNUMBER(N38), N38, IFERROR(DATEVALUE(LEFT(N38,10))+TIMEVALUE(MID(N38,12,8)), "texto")))</f>
        <v/>
      </c>
      <c r="R38" s="17">
        <f>IF(ISNUMBER(Q38), DATE(YEAR(Q38),MONTH(Q38),1), "")</f>
        <v/>
      </c>
      <c r="S38" s="18">
        <f>IF(A38="", 0, IF(AND(M38=Ajustes!$B$8, E38=Ajustes!$B$5, I38=Ajustes!$B$4, OR(C38=Ajustes!$B$6, C38=Ajustes!$B$7), ISNUMBER(D38), ISNUMBER(H38)), 1, 0))</f>
        <v/>
      </c>
      <c r="T38" s="19">
        <f>IF(S38&lt;&gt;1, 0, IF(N(J38)=0, 0, IF(K38=Ajustes!$B$5, J38, J38*F38)))</f>
        <v/>
      </c>
      <c r="U38" s="20">
        <f>IF(S38&lt;&gt;1, U37, IF(C38=Ajustes!$B$6, U37+H38, U37-H38))</f>
        <v/>
      </c>
      <c r="V38" s="19">
        <f>IF(S38&lt;&gt;1, V37, IF(C38=Ajustes!$B$6, V37+D38+N(O38)+T38, IF(U38&lt;=0, 0, V37-H38*W37)))</f>
        <v/>
      </c>
      <c r="W38" s="21">
        <f>IF(U38&gt;0, V38/U38, 0)</f>
        <v/>
      </c>
      <c r="X38" s="19">
        <f>IF(AND(S38=1, C38=Ajustes!$B$7), D38-N(O38)-T38-H38*W37, "")</f>
        <v/>
      </c>
      <c r="Y38" s="18">
        <f>IF(A38="", "", TRIM(IF(COUNTIFS($N$2:$N$3000,N38,$C$2:$C$3000,C38,$D$2:$D$3000,D38,$H$2:$H$3000,H38)&gt;1, "Orden repetida. ", "")&amp;IF(AND(S38=1, C38=Ajustes!$B$7, U37+0.000001&lt;H38), "Vendes más de lo registrado. ", "")&amp;IF(Q38="texto", "Fecha en texto. ", "")&amp;IF(OR(NOT(ISNUMBER(D38)), NOT(ISNUMBER(H38))), "Número en texto. ", "")&amp;IF(AND(ISNUMBER(Q38), ISNUMBER(Q37), Q38&lt;Q37), "Fuera de orden de fecha. ", "")))</f>
        <v/>
      </c>
      <c r="Z38" s="18">
        <f>IF(AND(S38=1, ISNUMBER(R38)), ROW(), 0)</f>
        <v/>
      </c>
      <c r="AA38" s="18">
        <f>IF(ISNUMBER(R38), R38, 0)</f>
        <v/>
      </c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4" t="n"/>
      <c r="P39" s="15" t="n"/>
      <c r="Q39" s="16">
        <f>IF(N39="", "", IF(ISNUMBER(N39), N39, IFERROR(DATEVALUE(LEFT(N39,10))+TIMEVALUE(MID(N39,12,8)), "texto")))</f>
        <v/>
      </c>
      <c r="R39" s="17">
        <f>IF(ISNUMBER(Q39), DATE(YEAR(Q39),MONTH(Q39),1), "")</f>
        <v/>
      </c>
      <c r="S39" s="18">
        <f>IF(A39="", 0, IF(AND(M39=Ajustes!$B$8, E39=Ajustes!$B$5, I39=Ajustes!$B$4, OR(C39=Ajustes!$B$6, C39=Ajustes!$B$7), ISNUMBER(D39), ISNUMBER(H39)), 1, 0))</f>
        <v/>
      </c>
      <c r="T39" s="19">
        <f>IF(S39&lt;&gt;1, 0, IF(N(J39)=0, 0, IF(K39=Ajustes!$B$5, J39, J39*F39)))</f>
        <v/>
      </c>
      <c r="U39" s="20">
        <f>IF(S39&lt;&gt;1, U38, IF(C39=Ajustes!$B$6, U38+H39, U38-H39))</f>
        <v/>
      </c>
      <c r="V39" s="19">
        <f>IF(S39&lt;&gt;1, V38, IF(C39=Ajustes!$B$6, V38+D39+N(O39)+T39, IF(U39&lt;=0, 0, V38-H39*W38)))</f>
        <v/>
      </c>
      <c r="W39" s="21">
        <f>IF(U39&gt;0, V39/U39, 0)</f>
        <v/>
      </c>
      <c r="X39" s="19">
        <f>IF(AND(S39=1, C39=Ajustes!$B$7), D39-N(O39)-T39-H39*W38, "")</f>
        <v/>
      </c>
      <c r="Y39" s="18">
        <f>IF(A39="", "", TRIM(IF(COUNTIFS($N$2:$N$3000,N39,$C$2:$C$3000,C39,$D$2:$D$3000,D39,$H$2:$H$3000,H39)&gt;1, "Orden repetida. ", "")&amp;IF(AND(S39=1, C39=Ajustes!$B$7, U38+0.000001&lt;H39), "Vendes más de lo registrado. ", "")&amp;IF(Q39="texto", "Fecha en texto. ", "")&amp;IF(OR(NOT(ISNUMBER(D39)), NOT(ISNUMBER(H39))), "Número en texto. ", "")&amp;IF(AND(ISNUMBER(Q39), ISNUMBER(Q38), Q39&lt;Q38), "Fuera de orden de fecha. ", "")))</f>
        <v/>
      </c>
      <c r="Z39" s="18">
        <f>IF(AND(S39=1, ISNUMBER(R39)), ROW(), 0)</f>
        <v/>
      </c>
      <c r="AA39" s="18">
        <f>IF(ISNUMBER(R39), R39, 0)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4" t="n"/>
      <c r="P40" s="15" t="n"/>
      <c r="Q40" s="16">
        <f>IF(N40="", "", IF(ISNUMBER(N40), N40, IFERROR(DATEVALUE(LEFT(N40,10))+TIMEVALUE(MID(N40,12,8)), "texto")))</f>
        <v/>
      </c>
      <c r="R40" s="17">
        <f>IF(ISNUMBER(Q40), DATE(YEAR(Q40),MONTH(Q40),1), "")</f>
        <v/>
      </c>
      <c r="S40" s="18">
        <f>IF(A40="", 0, IF(AND(M40=Ajustes!$B$8, E40=Ajustes!$B$5, I40=Ajustes!$B$4, OR(C40=Ajustes!$B$6, C40=Ajustes!$B$7), ISNUMBER(D40), ISNUMBER(H40)), 1, 0))</f>
        <v/>
      </c>
      <c r="T40" s="19">
        <f>IF(S40&lt;&gt;1, 0, IF(N(J40)=0, 0, IF(K40=Ajustes!$B$5, J40, J40*F40)))</f>
        <v/>
      </c>
      <c r="U40" s="20">
        <f>IF(S40&lt;&gt;1, U39, IF(C40=Ajustes!$B$6, U39+H40, U39-H40))</f>
        <v/>
      </c>
      <c r="V40" s="19">
        <f>IF(S40&lt;&gt;1, V39, IF(C40=Ajustes!$B$6, V39+D40+N(O40)+T40, IF(U40&lt;=0, 0, V39-H40*W39)))</f>
        <v/>
      </c>
      <c r="W40" s="21">
        <f>IF(U40&gt;0, V40/U40, 0)</f>
        <v/>
      </c>
      <c r="X40" s="19">
        <f>IF(AND(S40=1, C40=Ajustes!$B$7), D40-N(O40)-T40-H40*W39, "")</f>
        <v/>
      </c>
      <c r="Y40" s="18">
        <f>IF(A40="", "", TRIM(IF(COUNTIFS($N$2:$N$3000,N40,$C$2:$C$3000,C40,$D$2:$D$3000,D40,$H$2:$H$3000,H40)&gt;1, "Orden repetida. ", "")&amp;IF(AND(S40=1, C40=Ajustes!$B$7, U39+0.000001&lt;H40), "Vendes más de lo registrado. ", "")&amp;IF(Q40="texto", "Fecha en texto. ", "")&amp;IF(OR(NOT(ISNUMBER(D40)), NOT(ISNUMBER(H40))), "Número en texto. ", "")&amp;IF(AND(ISNUMBER(Q40), ISNUMBER(Q39), Q40&lt;Q39), "Fuera de orden de fecha. ", "")))</f>
        <v/>
      </c>
      <c r="Z40" s="18">
        <f>IF(AND(S40=1, ISNUMBER(R40)), ROW(), 0)</f>
        <v/>
      </c>
      <c r="AA40" s="18">
        <f>IF(ISNUMBER(R40), R40, 0)</f>
        <v/>
      </c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4" t="n"/>
      <c r="P41" s="15" t="n"/>
      <c r="Q41" s="16">
        <f>IF(N41="", "", IF(ISNUMBER(N41), N41, IFERROR(DATEVALUE(LEFT(N41,10))+TIMEVALUE(MID(N41,12,8)), "texto")))</f>
        <v/>
      </c>
      <c r="R41" s="17">
        <f>IF(ISNUMBER(Q41), DATE(YEAR(Q41),MONTH(Q41),1), "")</f>
        <v/>
      </c>
      <c r="S41" s="18">
        <f>IF(A41="", 0, IF(AND(M41=Ajustes!$B$8, E41=Ajustes!$B$5, I41=Ajustes!$B$4, OR(C41=Ajustes!$B$6, C41=Ajustes!$B$7), ISNUMBER(D41), ISNUMBER(H41)), 1, 0))</f>
        <v/>
      </c>
      <c r="T41" s="19">
        <f>IF(S41&lt;&gt;1, 0, IF(N(J41)=0, 0, IF(K41=Ajustes!$B$5, J41, J41*F41)))</f>
        <v/>
      </c>
      <c r="U41" s="20">
        <f>IF(S41&lt;&gt;1, U40, IF(C41=Ajustes!$B$6, U40+H41, U40-H41))</f>
        <v/>
      </c>
      <c r="V41" s="19">
        <f>IF(S41&lt;&gt;1, V40, IF(C41=Ajustes!$B$6, V40+D41+N(O41)+T41, IF(U41&lt;=0, 0, V40-H41*W40)))</f>
        <v/>
      </c>
      <c r="W41" s="21">
        <f>IF(U41&gt;0, V41/U41, 0)</f>
        <v/>
      </c>
      <c r="X41" s="19">
        <f>IF(AND(S41=1, C41=Ajustes!$B$7), D41-N(O41)-T41-H41*W40, "")</f>
        <v/>
      </c>
      <c r="Y41" s="18">
        <f>IF(A41="", "", TRIM(IF(COUNTIFS($N$2:$N$3000,N41,$C$2:$C$3000,C41,$D$2:$D$3000,D41,$H$2:$H$3000,H41)&gt;1, "Orden repetida. ", "")&amp;IF(AND(S41=1, C41=Ajustes!$B$7, U40+0.000001&lt;H41), "Vendes más de lo registrado. ", "")&amp;IF(Q41="texto", "Fecha en texto. ", "")&amp;IF(OR(NOT(ISNUMBER(D41)), NOT(ISNUMBER(H41))), "Número en texto. ", "")&amp;IF(AND(ISNUMBER(Q41), ISNUMBER(Q40), Q41&lt;Q40), "Fuera de orden de fecha. ", "")))</f>
        <v/>
      </c>
      <c r="Z41" s="18">
        <f>IF(AND(S41=1, ISNUMBER(R41)), ROW(), 0)</f>
        <v/>
      </c>
      <c r="AA41" s="18">
        <f>IF(ISNUMBER(R41), R41, 0)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4" t="n"/>
      <c r="P42" s="15" t="n"/>
      <c r="Q42" s="16">
        <f>IF(N42="", "", IF(ISNUMBER(N42), N42, IFERROR(DATEVALUE(LEFT(N42,10))+TIMEVALUE(MID(N42,12,8)), "texto")))</f>
        <v/>
      </c>
      <c r="R42" s="17">
        <f>IF(ISNUMBER(Q42), DATE(YEAR(Q42),MONTH(Q42),1), "")</f>
        <v/>
      </c>
      <c r="S42" s="18">
        <f>IF(A42="", 0, IF(AND(M42=Ajustes!$B$8, E42=Ajustes!$B$5, I42=Ajustes!$B$4, OR(C42=Ajustes!$B$6, C42=Ajustes!$B$7), ISNUMBER(D42), ISNUMBER(H42)), 1, 0))</f>
        <v/>
      </c>
      <c r="T42" s="19">
        <f>IF(S42&lt;&gt;1, 0, IF(N(J42)=0, 0, IF(K42=Ajustes!$B$5, J42, J42*F42)))</f>
        <v/>
      </c>
      <c r="U42" s="20">
        <f>IF(S42&lt;&gt;1, U41, IF(C42=Ajustes!$B$6, U41+H42, U41-H42))</f>
        <v/>
      </c>
      <c r="V42" s="19">
        <f>IF(S42&lt;&gt;1, V41, IF(C42=Ajustes!$B$6, V41+D42+N(O42)+T42, IF(U42&lt;=0, 0, V41-H42*W41)))</f>
        <v/>
      </c>
      <c r="W42" s="21">
        <f>IF(U42&gt;0, V42/U42, 0)</f>
        <v/>
      </c>
      <c r="X42" s="19">
        <f>IF(AND(S42=1, C42=Ajustes!$B$7), D42-N(O42)-T42-H42*W41, "")</f>
        <v/>
      </c>
      <c r="Y42" s="18">
        <f>IF(A42="", "", TRIM(IF(COUNTIFS($N$2:$N$3000,N42,$C$2:$C$3000,C42,$D$2:$D$3000,D42,$H$2:$H$3000,H42)&gt;1, "Orden repetida. ", "")&amp;IF(AND(S42=1, C42=Ajustes!$B$7, U41+0.000001&lt;H42), "Vendes más de lo registrado. ", "")&amp;IF(Q42="texto", "Fecha en texto. ", "")&amp;IF(OR(NOT(ISNUMBER(D42)), NOT(ISNUMBER(H42))), "Número en texto. ", "")&amp;IF(AND(ISNUMBER(Q42), ISNUMBER(Q41), Q42&lt;Q41), "Fuera de orden de fecha. ", "")))</f>
        <v/>
      </c>
      <c r="Z42" s="18">
        <f>IF(AND(S42=1, ISNUMBER(R42)), ROW(), 0)</f>
        <v/>
      </c>
      <c r="AA42" s="18">
        <f>IF(ISNUMBER(R42), R42, 0)</f>
        <v/>
      </c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4" t="n"/>
      <c r="P43" s="15" t="n"/>
      <c r="Q43" s="16">
        <f>IF(N43="", "", IF(ISNUMBER(N43), N43, IFERROR(DATEVALUE(LEFT(N43,10))+TIMEVALUE(MID(N43,12,8)), "texto")))</f>
        <v/>
      </c>
      <c r="R43" s="17">
        <f>IF(ISNUMBER(Q43), DATE(YEAR(Q43),MONTH(Q43),1), "")</f>
        <v/>
      </c>
      <c r="S43" s="18">
        <f>IF(A43="", 0, IF(AND(M43=Ajustes!$B$8, E43=Ajustes!$B$5, I43=Ajustes!$B$4, OR(C43=Ajustes!$B$6, C43=Ajustes!$B$7), ISNUMBER(D43), ISNUMBER(H43)), 1, 0))</f>
        <v/>
      </c>
      <c r="T43" s="19">
        <f>IF(S43&lt;&gt;1, 0, IF(N(J43)=0, 0, IF(K43=Ajustes!$B$5, J43, J43*F43)))</f>
        <v/>
      </c>
      <c r="U43" s="20">
        <f>IF(S43&lt;&gt;1, U42, IF(C43=Ajustes!$B$6, U42+H43, U42-H43))</f>
        <v/>
      </c>
      <c r="V43" s="19">
        <f>IF(S43&lt;&gt;1, V42, IF(C43=Ajustes!$B$6, V42+D43+N(O43)+T43, IF(U43&lt;=0, 0, V42-H43*W42)))</f>
        <v/>
      </c>
      <c r="W43" s="21">
        <f>IF(U43&gt;0, V43/U43, 0)</f>
        <v/>
      </c>
      <c r="X43" s="19">
        <f>IF(AND(S43=1, C43=Ajustes!$B$7), D43-N(O43)-T43-H43*W42, "")</f>
        <v/>
      </c>
      <c r="Y43" s="18">
        <f>IF(A43="", "", TRIM(IF(COUNTIFS($N$2:$N$3000,N43,$C$2:$C$3000,C43,$D$2:$D$3000,D43,$H$2:$H$3000,H43)&gt;1, "Orden repetida. ", "")&amp;IF(AND(S43=1, C43=Ajustes!$B$7, U42+0.000001&lt;H43), "Vendes más de lo registrado. ", "")&amp;IF(Q43="texto", "Fecha en texto. ", "")&amp;IF(OR(NOT(ISNUMBER(D43)), NOT(ISNUMBER(H43))), "Número en texto. ", "")&amp;IF(AND(ISNUMBER(Q43), ISNUMBER(Q42), Q43&lt;Q42), "Fuera de orden de fecha. ", "")))</f>
        <v/>
      </c>
      <c r="Z43" s="18">
        <f>IF(AND(S43=1, ISNUMBER(R43)), ROW(), 0)</f>
        <v/>
      </c>
      <c r="AA43" s="18">
        <f>IF(ISNUMBER(R43), R43, 0)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4" t="n"/>
      <c r="P44" s="15" t="n"/>
      <c r="Q44" s="16">
        <f>IF(N44="", "", IF(ISNUMBER(N44), N44, IFERROR(DATEVALUE(LEFT(N44,10))+TIMEVALUE(MID(N44,12,8)), "texto")))</f>
        <v/>
      </c>
      <c r="R44" s="17">
        <f>IF(ISNUMBER(Q44), DATE(YEAR(Q44),MONTH(Q44),1), "")</f>
        <v/>
      </c>
      <c r="S44" s="18">
        <f>IF(A44="", 0, IF(AND(M44=Ajustes!$B$8, E44=Ajustes!$B$5, I44=Ajustes!$B$4, OR(C44=Ajustes!$B$6, C44=Ajustes!$B$7), ISNUMBER(D44), ISNUMBER(H44)), 1, 0))</f>
        <v/>
      </c>
      <c r="T44" s="19">
        <f>IF(S44&lt;&gt;1, 0, IF(N(J44)=0, 0, IF(K44=Ajustes!$B$5, J44, J44*F44)))</f>
        <v/>
      </c>
      <c r="U44" s="20">
        <f>IF(S44&lt;&gt;1, U43, IF(C44=Ajustes!$B$6, U43+H44, U43-H44))</f>
        <v/>
      </c>
      <c r="V44" s="19">
        <f>IF(S44&lt;&gt;1, V43, IF(C44=Ajustes!$B$6, V43+D44+N(O44)+T44, IF(U44&lt;=0, 0, V43-H44*W43)))</f>
        <v/>
      </c>
      <c r="W44" s="21">
        <f>IF(U44&gt;0, V44/U44, 0)</f>
        <v/>
      </c>
      <c r="X44" s="19">
        <f>IF(AND(S44=1, C44=Ajustes!$B$7), D44-N(O44)-T44-H44*W43, "")</f>
        <v/>
      </c>
      <c r="Y44" s="18">
        <f>IF(A44="", "", TRIM(IF(COUNTIFS($N$2:$N$3000,N44,$C$2:$C$3000,C44,$D$2:$D$3000,D44,$H$2:$H$3000,H44)&gt;1, "Orden repetida. ", "")&amp;IF(AND(S44=1, C44=Ajustes!$B$7, U43+0.000001&lt;H44), "Vendes más de lo registrado. ", "")&amp;IF(Q44="texto", "Fecha en texto. ", "")&amp;IF(OR(NOT(ISNUMBER(D44)), NOT(ISNUMBER(H44))), "Número en texto. ", "")&amp;IF(AND(ISNUMBER(Q44), ISNUMBER(Q43), Q44&lt;Q43), "Fuera de orden de fecha. ", "")))</f>
        <v/>
      </c>
      <c r="Z44" s="18">
        <f>IF(AND(S44=1, ISNUMBER(R44)), ROW(), 0)</f>
        <v/>
      </c>
      <c r="AA44" s="18">
        <f>IF(ISNUMBER(R44), R44, 0)</f>
        <v/>
      </c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4" t="n"/>
      <c r="P45" s="15" t="n"/>
      <c r="Q45" s="16">
        <f>IF(N45="", "", IF(ISNUMBER(N45), N45, IFERROR(DATEVALUE(LEFT(N45,10))+TIMEVALUE(MID(N45,12,8)), "texto")))</f>
        <v/>
      </c>
      <c r="R45" s="17">
        <f>IF(ISNUMBER(Q45), DATE(YEAR(Q45),MONTH(Q45),1), "")</f>
        <v/>
      </c>
      <c r="S45" s="18">
        <f>IF(A45="", 0, IF(AND(M45=Ajustes!$B$8, E45=Ajustes!$B$5, I45=Ajustes!$B$4, OR(C45=Ajustes!$B$6, C45=Ajustes!$B$7), ISNUMBER(D45), ISNUMBER(H45)), 1, 0))</f>
        <v/>
      </c>
      <c r="T45" s="19">
        <f>IF(S45&lt;&gt;1, 0, IF(N(J45)=0, 0, IF(K45=Ajustes!$B$5, J45, J45*F45)))</f>
        <v/>
      </c>
      <c r="U45" s="20">
        <f>IF(S45&lt;&gt;1, U44, IF(C45=Ajustes!$B$6, U44+H45, U44-H45))</f>
        <v/>
      </c>
      <c r="V45" s="19">
        <f>IF(S45&lt;&gt;1, V44, IF(C45=Ajustes!$B$6, V44+D45+N(O45)+T45, IF(U45&lt;=0, 0, V44-H45*W44)))</f>
        <v/>
      </c>
      <c r="W45" s="21">
        <f>IF(U45&gt;0, V45/U45, 0)</f>
        <v/>
      </c>
      <c r="X45" s="19">
        <f>IF(AND(S45=1, C45=Ajustes!$B$7), D45-N(O45)-T45-H45*W44, "")</f>
        <v/>
      </c>
      <c r="Y45" s="18">
        <f>IF(A45="", "", TRIM(IF(COUNTIFS($N$2:$N$3000,N45,$C$2:$C$3000,C45,$D$2:$D$3000,D45,$H$2:$H$3000,H45)&gt;1, "Orden repetida. ", "")&amp;IF(AND(S45=1, C45=Ajustes!$B$7, U44+0.000001&lt;H45), "Vendes más de lo registrado. ", "")&amp;IF(Q45="texto", "Fecha en texto. ", "")&amp;IF(OR(NOT(ISNUMBER(D45)), NOT(ISNUMBER(H45))), "Número en texto. ", "")&amp;IF(AND(ISNUMBER(Q45), ISNUMBER(Q44), Q45&lt;Q44), "Fuera de orden de fecha. ", "")))</f>
        <v/>
      </c>
      <c r="Z45" s="18">
        <f>IF(AND(S45=1, ISNUMBER(R45)), ROW(), 0)</f>
        <v/>
      </c>
      <c r="AA45" s="18">
        <f>IF(ISNUMBER(R45), R45, 0)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4" t="n"/>
      <c r="P46" s="15" t="n"/>
      <c r="Q46" s="16">
        <f>IF(N46="", "", IF(ISNUMBER(N46), N46, IFERROR(DATEVALUE(LEFT(N46,10))+TIMEVALUE(MID(N46,12,8)), "texto")))</f>
        <v/>
      </c>
      <c r="R46" s="17">
        <f>IF(ISNUMBER(Q46), DATE(YEAR(Q46),MONTH(Q46),1), "")</f>
        <v/>
      </c>
      <c r="S46" s="18">
        <f>IF(A46="", 0, IF(AND(M46=Ajustes!$B$8, E46=Ajustes!$B$5, I46=Ajustes!$B$4, OR(C46=Ajustes!$B$6, C46=Ajustes!$B$7), ISNUMBER(D46), ISNUMBER(H46)), 1, 0))</f>
        <v/>
      </c>
      <c r="T46" s="19">
        <f>IF(S46&lt;&gt;1, 0, IF(N(J46)=0, 0, IF(K46=Ajustes!$B$5, J46, J46*F46)))</f>
        <v/>
      </c>
      <c r="U46" s="20">
        <f>IF(S46&lt;&gt;1, U45, IF(C46=Ajustes!$B$6, U45+H46, U45-H46))</f>
        <v/>
      </c>
      <c r="V46" s="19">
        <f>IF(S46&lt;&gt;1, V45, IF(C46=Ajustes!$B$6, V45+D46+N(O46)+T46, IF(U46&lt;=0, 0, V45-H46*W45)))</f>
        <v/>
      </c>
      <c r="W46" s="21">
        <f>IF(U46&gt;0, V46/U46, 0)</f>
        <v/>
      </c>
      <c r="X46" s="19">
        <f>IF(AND(S46=1, C46=Ajustes!$B$7), D46-N(O46)-T46-H46*W45, "")</f>
        <v/>
      </c>
      <c r="Y46" s="18">
        <f>IF(A46="", "", TRIM(IF(COUNTIFS($N$2:$N$3000,N46,$C$2:$C$3000,C46,$D$2:$D$3000,D46,$H$2:$H$3000,H46)&gt;1, "Orden repetida. ", "")&amp;IF(AND(S46=1, C46=Ajustes!$B$7, U45+0.000001&lt;H46), "Vendes más de lo registrado. ", "")&amp;IF(Q46="texto", "Fecha en texto. ", "")&amp;IF(OR(NOT(ISNUMBER(D46)), NOT(ISNUMBER(H46))), "Número en texto. ", "")&amp;IF(AND(ISNUMBER(Q46), ISNUMBER(Q45), Q46&lt;Q45), "Fuera de orden de fecha. ", "")))</f>
        <v/>
      </c>
      <c r="Z46" s="18">
        <f>IF(AND(S46=1, ISNUMBER(R46)), ROW(), 0)</f>
        <v/>
      </c>
      <c r="AA46" s="18">
        <f>IF(ISNUMBER(R46), R46, 0)</f>
        <v/>
      </c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4" t="n"/>
      <c r="P47" s="15" t="n"/>
      <c r="Q47" s="16">
        <f>IF(N47="", "", IF(ISNUMBER(N47), N47, IFERROR(DATEVALUE(LEFT(N47,10))+TIMEVALUE(MID(N47,12,8)), "texto")))</f>
        <v/>
      </c>
      <c r="R47" s="17">
        <f>IF(ISNUMBER(Q47), DATE(YEAR(Q47),MONTH(Q47),1), "")</f>
        <v/>
      </c>
      <c r="S47" s="18">
        <f>IF(A47="", 0, IF(AND(M47=Ajustes!$B$8, E47=Ajustes!$B$5, I47=Ajustes!$B$4, OR(C47=Ajustes!$B$6, C47=Ajustes!$B$7), ISNUMBER(D47), ISNUMBER(H47)), 1, 0))</f>
        <v/>
      </c>
      <c r="T47" s="19">
        <f>IF(S47&lt;&gt;1, 0, IF(N(J47)=0, 0, IF(K47=Ajustes!$B$5, J47, J47*F47)))</f>
        <v/>
      </c>
      <c r="U47" s="20">
        <f>IF(S47&lt;&gt;1, U46, IF(C47=Ajustes!$B$6, U46+H47, U46-H47))</f>
        <v/>
      </c>
      <c r="V47" s="19">
        <f>IF(S47&lt;&gt;1, V46, IF(C47=Ajustes!$B$6, V46+D47+N(O47)+T47, IF(U47&lt;=0, 0, V46-H47*W46)))</f>
        <v/>
      </c>
      <c r="W47" s="21">
        <f>IF(U47&gt;0, V47/U47, 0)</f>
        <v/>
      </c>
      <c r="X47" s="19">
        <f>IF(AND(S47=1, C47=Ajustes!$B$7), D47-N(O47)-T47-H47*W46, "")</f>
        <v/>
      </c>
      <c r="Y47" s="18">
        <f>IF(A47="", "", TRIM(IF(COUNTIFS($N$2:$N$3000,N47,$C$2:$C$3000,C47,$D$2:$D$3000,D47,$H$2:$H$3000,H47)&gt;1, "Orden repetida. ", "")&amp;IF(AND(S47=1, C47=Ajustes!$B$7, U46+0.000001&lt;H47), "Vendes más de lo registrado. ", "")&amp;IF(Q47="texto", "Fecha en texto. ", "")&amp;IF(OR(NOT(ISNUMBER(D47)), NOT(ISNUMBER(H47))), "Número en texto. ", "")&amp;IF(AND(ISNUMBER(Q47), ISNUMBER(Q46), Q47&lt;Q46), "Fuera de orden de fecha. ", "")))</f>
        <v/>
      </c>
      <c r="Z47" s="18">
        <f>IF(AND(S47=1, ISNUMBER(R47)), ROW(), 0)</f>
        <v/>
      </c>
      <c r="AA47" s="18">
        <f>IF(ISNUMBER(R47), R47, 0)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4" t="n"/>
      <c r="P48" s="15" t="n"/>
      <c r="Q48" s="16">
        <f>IF(N48="", "", IF(ISNUMBER(N48), N48, IFERROR(DATEVALUE(LEFT(N48,10))+TIMEVALUE(MID(N48,12,8)), "texto")))</f>
        <v/>
      </c>
      <c r="R48" s="17">
        <f>IF(ISNUMBER(Q48), DATE(YEAR(Q48),MONTH(Q48),1), "")</f>
        <v/>
      </c>
      <c r="S48" s="18">
        <f>IF(A48="", 0, IF(AND(M48=Ajustes!$B$8, E48=Ajustes!$B$5, I48=Ajustes!$B$4, OR(C48=Ajustes!$B$6, C48=Ajustes!$B$7), ISNUMBER(D48), ISNUMBER(H48)), 1, 0))</f>
        <v/>
      </c>
      <c r="T48" s="19">
        <f>IF(S48&lt;&gt;1, 0, IF(N(J48)=0, 0, IF(K48=Ajustes!$B$5, J48, J48*F48)))</f>
        <v/>
      </c>
      <c r="U48" s="20">
        <f>IF(S48&lt;&gt;1, U47, IF(C48=Ajustes!$B$6, U47+H48, U47-H48))</f>
        <v/>
      </c>
      <c r="V48" s="19">
        <f>IF(S48&lt;&gt;1, V47, IF(C48=Ajustes!$B$6, V47+D48+N(O48)+T48, IF(U48&lt;=0, 0, V47-H48*W47)))</f>
        <v/>
      </c>
      <c r="W48" s="21">
        <f>IF(U48&gt;0, V48/U48, 0)</f>
        <v/>
      </c>
      <c r="X48" s="19">
        <f>IF(AND(S48=1, C48=Ajustes!$B$7), D48-N(O48)-T48-H48*W47, "")</f>
        <v/>
      </c>
      <c r="Y48" s="18">
        <f>IF(A48="", "", TRIM(IF(COUNTIFS($N$2:$N$3000,N48,$C$2:$C$3000,C48,$D$2:$D$3000,D48,$H$2:$H$3000,H48)&gt;1, "Orden repetida. ", "")&amp;IF(AND(S48=1, C48=Ajustes!$B$7, U47+0.000001&lt;H48), "Vendes más de lo registrado. ", "")&amp;IF(Q48="texto", "Fecha en texto. ", "")&amp;IF(OR(NOT(ISNUMBER(D48)), NOT(ISNUMBER(H48))), "Número en texto. ", "")&amp;IF(AND(ISNUMBER(Q48), ISNUMBER(Q47), Q48&lt;Q47), "Fuera de orden de fecha. ", "")))</f>
        <v/>
      </c>
      <c r="Z48" s="18">
        <f>IF(AND(S48=1, ISNUMBER(R48)), ROW(), 0)</f>
        <v/>
      </c>
      <c r="AA48" s="18">
        <f>IF(ISNUMBER(R48), R48, 0)</f>
        <v/>
      </c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4" t="n"/>
      <c r="P49" s="15" t="n"/>
      <c r="Q49" s="16">
        <f>IF(N49="", "", IF(ISNUMBER(N49), N49, IFERROR(DATEVALUE(LEFT(N49,10))+TIMEVALUE(MID(N49,12,8)), "texto")))</f>
        <v/>
      </c>
      <c r="R49" s="17">
        <f>IF(ISNUMBER(Q49), DATE(YEAR(Q49),MONTH(Q49),1), "")</f>
        <v/>
      </c>
      <c r="S49" s="18">
        <f>IF(A49="", 0, IF(AND(M49=Ajustes!$B$8, E49=Ajustes!$B$5, I49=Ajustes!$B$4, OR(C49=Ajustes!$B$6, C49=Ajustes!$B$7), ISNUMBER(D49), ISNUMBER(H49)), 1, 0))</f>
        <v/>
      </c>
      <c r="T49" s="19">
        <f>IF(S49&lt;&gt;1, 0, IF(N(J49)=0, 0, IF(K49=Ajustes!$B$5, J49, J49*F49)))</f>
        <v/>
      </c>
      <c r="U49" s="20">
        <f>IF(S49&lt;&gt;1, U48, IF(C49=Ajustes!$B$6, U48+H49, U48-H49))</f>
        <v/>
      </c>
      <c r="V49" s="19">
        <f>IF(S49&lt;&gt;1, V48, IF(C49=Ajustes!$B$6, V48+D49+N(O49)+T49, IF(U49&lt;=0, 0, V48-H49*W48)))</f>
        <v/>
      </c>
      <c r="W49" s="21">
        <f>IF(U49&gt;0, V49/U49, 0)</f>
        <v/>
      </c>
      <c r="X49" s="19">
        <f>IF(AND(S49=1, C49=Ajustes!$B$7), D49-N(O49)-T49-H49*W48, "")</f>
        <v/>
      </c>
      <c r="Y49" s="18">
        <f>IF(A49="", "", TRIM(IF(COUNTIFS($N$2:$N$3000,N49,$C$2:$C$3000,C49,$D$2:$D$3000,D49,$H$2:$H$3000,H49)&gt;1, "Orden repetida. ", "")&amp;IF(AND(S49=1, C49=Ajustes!$B$7, U48+0.000001&lt;H49), "Vendes más de lo registrado. ", "")&amp;IF(Q49="texto", "Fecha en texto. ", "")&amp;IF(OR(NOT(ISNUMBER(D49)), NOT(ISNUMBER(H49))), "Número en texto. ", "")&amp;IF(AND(ISNUMBER(Q49), ISNUMBER(Q48), Q49&lt;Q48), "Fuera de orden de fecha. ", "")))</f>
        <v/>
      </c>
      <c r="Z49" s="18">
        <f>IF(AND(S49=1, ISNUMBER(R49)), ROW(), 0)</f>
        <v/>
      </c>
      <c r="AA49" s="18">
        <f>IF(ISNUMBER(R49), R49, 0)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4" t="n"/>
      <c r="P50" s="15" t="n"/>
      <c r="Q50" s="16">
        <f>IF(N50="", "", IF(ISNUMBER(N50), N50, IFERROR(DATEVALUE(LEFT(N50,10))+TIMEVALUE(MID(N50,12,8)), "texto")))</f>
        <v/>
      </c>
      <c r="R50" s="17">
        <f>IF(ISNUMBER(Q50), DATE(YEAR(Q50),MONTH(Q50),1), "")</f>
        <v/>
      </c>
      <c r="S50" s="18">
        <f>IF(A50="", 0, IF(AND(M50=Ajustes!$B$8, E50=Ajustes!$B$5, I50=Ajustes!$B$4, OR(C50=Ajustes!$B$6, C50=Ajustes!$B$7), ISNUMBER(D50), ISNUMBER(H50)), 1, 0))</f>
        <v/>
      </c>
      <c r="T50" s="19">
        <f>IF(S50&lt;&gt;1, 0, IF(N(J50)=0, 0, IF(K50=Ajustes!$B$5, J50, J50*F50)))</f>
        <v/>
      </c>
      <c r="U50" s="20">
        <f>IF(S50&lt;&gt;1, U49, IF(C50=Ajustes!$B$6, U49+H50, U49-H50))</f>
        <v/>
      </c>
      <c r="V50" s="19">
        <f>IF(S50&lt;&gt;1, V49, IF(C50=Ajustes!$B$6, V49+D50+N(O50)+T50, IF(U50&lt;=0, 0, V49-H50*W49)))</f>
        <v/>
      </c>
      <c r="W50" s="21">
        <f>IF(U50&gt;0, V50/U50, 0)</f>
        <v/>
      </c>
      <c r="X50" s="19">
        <f>IF(AND(S50=1, C50=Ajustes!$B$7), D50-N(O50)-T50-H50*W49, "")</f>
        <v/>
      </c>
      <c r="Y50" s="18">
        <f>IF(A50="", "", TRIM(IF(COUNTIFS($N$2:$N$3000,N50,$C$2:$C$3000,C50,$D$2:$D$3000,D50,$H$2:$H$3000,H50)&gt;1, "Orden repetida. ", "")&amp;IF(AND(S50=1, C50=Ajustes!$B$7, U49+0.000001&lt;H50), "Vendes más de lo registrado. ", "")&amp;IF(Q50="texto", "Fecha en texto. ", "")&amp;IF(OR(NOT(ISNUMBER(D50)), NOT(ISNUMBER(H50))), "Número en texto. ", "")&amp;IF(AND(ISNUMBER(Q50), ISNUMBER(Q49), Q50&lt;Q49), "Fuera de orden de fecha. ", "")))</f>
        <v/>
      </c>
      <c r="Z50" s="18">
        <f>IF(AND(S50=1, ISNUMBER(R50)), ROW(), 0)</f>
        <v/>
      </c>
      <c r="AA50" s="18">
        <f>IF(ISNUMBER(R50), R50, 0)</f>
        <v/>
      </c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4" t="n"/>
      <c r="P51" s="15" t="n"/>
      <c r="Q51" s="16">
        <f>IF(N51="", "", IF(ISNUMBER(N51), N51, IFERROR(DATEVALUE(LEFT(N51,10))+TIMEVALUE(MID(N51,12,8)), "texto")))</f>
        <v/>
      </c>
      <c r="R51" s="17">
        <f>IF(ISNUMBER(Q51), DATE(YEAR(Q51),MONTH(Q51),1), "")</f>
        <v/>
      </c>
      <c r="S51" s="18">
        <f>IF(A51="", 0, IF(AND(M51=Ajustes!$B$8, E51=Ajustes!$B$5, I51=Ajustes!$B$4, OR(C51=Ajustes!$B$6, C51=Ajustes!$B$7), ISNUMBER(D51), ISNUMBER(H51)), 1, 0))</f>
        <v/>
      </c>
      <c r="T51" s="19">
        <f>IF(S51&lt;&gt;1, 0, IF(N(J51)=0, 0, IF(K51=Ajustes!$B$5, J51, J51*F51)))</f>
        <v/>
      </c>
      <c r="U51" s="20">
        <f>IF(S51&lt;&gt;1, U50, IF(C51=Ajustes!$B$6, U50+H51, U50-H51))</f>
        <v/>
      </c>
      <c r="V51" s="19">
        <f>IF(S51&lt;&gt;1, V50, IF(C51=Ajustes!$B$6, V50+D51+N(O51)+T51, IF(U51&lt;=0, 0, V50-H51*W50)))</f>
        <v/>
      </c>
      <c r="W51" s="21">
        <f>IF(U51&gt;0, V51/U51, 0)</f>
        <v/>
      </c>
      <c r="X51" s="19">
        <f>IF(AND(S51=1, C51=Ajustes!$B$7), D51-N(O51)-T51-H51*W50, "")</f>
        <v/>
      </c>
      <c r="Y51" s="18">
        <f>IF(A51="", "", TRIM(IF(COUNTIFS($N$2:$N$3000,N51,$C$2:$C$3000,C51,$D$2:$D$3000,D51,$H$2:$H$3000,H51)&gt;1, "Orden repetida. ", "")&amp;IF(AND(S51=1, C51=Ajustes!$B$7, U50+0.000001&lt;H51), "Vendes más de lo registrado. ", "")&amp;IF(Q51="texto", "Fecha en texto. ", "")&amp;IF(OR(NOT(ISNUMBER(D51)), NOT(ISNUMBER(H51))), "Número en texto. ", "")&amp;IF(AND(ISNUMBER(Q51), ISNUMBER(Q50), Q51&lt;Q50), "Fuera de orden de fecha. ", "")))</f>
        <v/>
      </c>
      <c r="Z51" s="18">
        <f>IF(AND(S51=1, ISNUMBER(R51)), ROW(), 0)</f>
        <v/>
      </c>
      <c r="AA51" s="18">
        <f>IF(ISNUMBER(R51), R51, 0)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4" t="n"/>
      <c r="P52" s="15" t="n"/>
      <c r="Q52" s="16">
        <f>IF(N52="", "", IF(ISNUMBER(N52), N52, IFERROR(DATEVALUE(LEFT(N52,10))+TIMEVALUE(MID(N52,12,8)), "texto")))</f>
        <v/>
      </c>
      <c r="R52" s="17">
        <f>IF(ISNUMBER(Q52), DATE(YEAR(Q52),MONTH(Q52),1), "")</f>
        <v/>
      </c>
      <c r="S52" s="18">
        <f>IF(A52="", 0, IF(AND(M52=Ajustes!$B$8, E52=Ajustes!$B$5, I52=Ajustes!$B$4, OR(C52=Ajustes!$B$6, C52=Ajustes!$B$7), ISNUMBER(D52), ISNUMBER(H52)), 1, 0))</f>
        <v/>
      </c>
      <c r="T52" s="19">
        <f>IF(S52&lt;&gt;1, 0, IF(N(J52)=0, 0, IF(K52=Ajustes!$B$5, J52, J52*F52)))</f>
        <v/>
      </c>
      <c r="U52" s="20">
        <f>IF(S52&lt;&gt;1, U51, IF(C52=Ajustes!$B$6, U51+H52, U51-H52))</f>
        <v/>
      </c>
      <c r="V52" s="19">
        <f>IF(S52&lt;&gt;1, V51, IF(C52=Ajustes!$B$6, V51+D52+N(O52)+T52, IF(U52&lt;=0, 0, V51-H52*W51)))</f>
        <v/>
      </c>
      <c r="W52" s="21">
        <f>IF(U52&gt;0, V52/U52, 0)</f>
        <v/>
      </c>
      <c r="X52" s="19">
        <f>IF(AND(S52=1, C52=Ajustes!$B$7), D52-N(O52)-T52-H52*W51, "")</f>
        <v/>
      </c>
      <c r="Y52" s="18">
        <f>IF(A52="", "", TRIM(IF(COUNTIFS($N$2:$N$3000,N52,$C$2:$C$3000,C52,$D$2:$D$3000,D52,$H$2:$H$3000,H52)&gt;1, "Orden repetida. ", "")&amp;IF(AND(S52=1, C52=Ajustes!$B$7, U51+0.000001&lt;H52), "Vendes más de lo registrado. ", "")&amp;IF(Q52="texto", "Fecha en texto. ", "")&amp;IF(OR(NOT(ISNUMBER(D52)), NOT(ISNUMBER(H52))), "Número en texto. ", "")&amp;IF(AND(ISNUMBER(Q52), ISNUMBER(Q51), Q52&lt;Q51), "Fuera de orden de fecha. ", "")))</f>
        <v/>
      </c>
      <c r="Z52" s="18">
        <f>IF(AND(S52=1, ISNUMBER(R52)), ROW(), 0)</f>
        <v/>
      </c>
      <c r="AA52" s="18">
        <f>IF(ISNUMBER(R52), R52, 0)</f>
        <v/>
      </c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4" t="n"/>
      <c r="P53" s="15" t="n"/>
      <c r="Q53" s="16">
        <f>IF(N53="", "", IF(ISNUMBER(N53), N53, IFERROR(DATEVALUE(LEFT(N53,10))+TIMEVALUE(MID(N53,12,8)), "texto")))</f>
        <v/>
      </c>
      <c r="R53" s="17">
        <f>IF(ISNUMBER(Q53), DATE(YEAR(Q53),MONTH(Q53),1), "")</f>
        <v/>
      </c>
      <c r="S53" s="18">
        <f>IF(A53="", 0, IF(AND(M53=Ajustes!$B$8, E53=Ajustes!$B$5, I53=Ajustes!$B$4, OR(C53=Ajustes!$B$6, C53=Ajustes!$B$7), ISNUMBER(D53), ISNUMBER(H53)), 1, 0))</f>
        <v/>
      </c>
      <c r="T53" s="19">
        <f>IF(S53&lt;&gt;1, 0, IF(N(J53)=0, 0, IF(K53=Ajustes!$B$5, J53, J53*F53)))</f>
        <v/>
      </c>
      <c r="U53" s="20">
        <f>IF(S53&lt;&gt;1, U52, IF(C53=Ajustes!$B$6, U52+H53, U52-H53))</f>
        <v/>
      </c>
      <c r="V53" s="19">
        <f>IF(S53&lt;&gt;1, V52, IF(C53=Ajustes!$B$6, V52+D53+N(O53)+T53, IF(U53&lt;=0, 0, V52-H53*W52)))</f>
        <v/>
      </c>
      <c r="W53" s="21">
        <f>IF(U53&gt;0, V53/U53, 0)</f>
        <v/>
      </c>
      <c r="X53" s="19">
        <f>IF(AND(S53=1, C53=Ajustes!$B$7), D53-N(O53)-T53-H53*W52, "")</f>
        <v/>
      </c>
      <c r="Y53" s="18">
        <f>IF(A53="", "", TRIM(IF(COUNTIFS($N$2:$N$3000,N53,$C$2:$C$3000,C53,$D$2:$D$3000,D53,$H$2:$H$3000,H53)&gt;1, "Orden repetida. ", "")&amp;IF(AND(S53=1, C53=Ajustes!$B$7, U52+0.000001&lt;H53), "Vendes más de lo registrado. ", "")&amp;IF(Q53="texto", "Fecha en texto. ", "")&amp;IF(OR(NOT(ISNUMBER(D53)), NOT(ISNUMBER(H53))), "Número en texto. ", "")&amp;IF(AND(ISNUMBER(Q53), ISNUMBER(Q52), Q53&lt;Q52), "Fuera de orden de fecha. ", "")))</f>
        <v/>
      </c>
      <c r="Z53" s="18">
        <f>IF(AND(S53=1, ISNUMBER(R53)), ROW(), 0)</f>
        <v/>
      </c>
      <c r="AA53" s="18">
        <f>IF(ISNUMBER(R53), R53, 0)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4" t="n"/>
      <c r="P54" s="15" t="n"/>
      <c r="Q54" s="16">
        <f>IF(N54="", "", IF(ISNUMBER(N54), N54, IFERROR(DATEVALUE(LEFT(N54,10))+TIMEVALUE(MID(N54,12,8)), "texto")))</f>
        <v/>
      </c>
      <c r="R54" s="17">
        <f>IF(ISNUMBER(Q54), DATE(YEAR(Q54),MONTH(Q54),1), "")</f>
        <v/>
      </c>
      <c r="S54" s="18">
        <f>IF(A54="", 0, IF(AND(M54=Ajustes!$B$8, E54=Ajustes!$B$5, I54=Ajustes!$B$4, OR(C54=Ajustes!$B$6, C54=Ajustes!$B$7), ISNUMBER(D54), ISNUMBER(H54)), 1, 0))</f>
        <v/>
      </c>
      <c r="T54" s="19">
        <f>IF(S54&lt;&gt;1, 0, IF(N(J54)=0, 0, IF(K54=Ajustes!$B$5, J54, J54*F54)))</f>
        <v/>
      </c>
      <c r="U54" s="20">
        <f>IF(S54&lt;&gt;1, U53, IF(C54=Ajustes!$B$6, U53+H54, U53-H54))</f>
        <v/>
      </c>
      <c r="V54" s="19">
        <f>IF(S54&lt;&gt;1, V53, IF(C54=Ajustes!$B$6, V53+D54+N(O54)+T54, IF(U54&lt;=0, 0, V53-H54*W53)))</f>
        <v/>
      </c>
      <c r="W54" s="21">
        <f>IF(U54&gt;0, V54/U54, 0)</f>
        <v/>
      </c>
      <c r="X54" s="19">
        <f>IF(AND(S54=1, C54=Ajustes!$B$7), D54-N(O54)-T54-H54*W53, "")</f>
        <v/>
      </c>
      <c r="Y54" s="18">
        <f>IF(A54="", "", TRIM(IF(COUNTIFS($N$2:$N$3000,N54,$C$2:$C$3000,C54,$D$2:$D$3000,D54,$H$2:$H$3000,H54)&gt;1, "Orden repetida. ", "")&amp;IF(AND(S54=1, C54=Ajustes!$B$7, U53+0.000001&lt;H54), "Vendes más de lo registrado. ", "")&amp;IF(Q54="texto", "Fecha en texto. ", "")&amp;IF(OR(NOT(ISNUMBER(D54)), NOT(ISNUMBER(H54))), "Número en texto. ", "")&amp;IF(AND(ISNUMBER(Q54), ISNUMBER(Q53), Q54&lt;Q53), "Fuera de orden de fecha. ", "")))</f>
        <v/>
      </c>
      <c r="Z54" s="18">
        <f>IF(AND(S54=1, ISNUMBER(R54)), ROW(), 0)</f>
        <v/>
      </c>
      <c r="AA54" s="18">
        <f>IF(ISNUMBER(R54), R54, 0)</f>
        <v/>
      </c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4" t="n"/>
      <c r="P55" s="15" t="n"/>
      <c r="Q55" s="16">
        <f>IF(N55="", "", IF(ISNUMBER(N55), N55, IFERROR(DATEVALUE(LEFT(N55,10))+TIMEVALUE(MID(N55,12,8)), "texto")))</f>
        <v/>
      </c>
      <c r="R55" s="17">
        <f>IF(ISNUMBER(Q55), DATE(YEAR(Q55),MONTH(Q55),1), "")</f>
        <v/>
      </c>
      <c r="S55" s="18">
        <f>IF(A55="", 0, IF(AND(M55=Ajustes!$B$8, E55=Ajustes!$B$5, I55=Ajustes!$B$4, OR(C55=Ajustes!$B$6, C55=Ajustes!$B$7), ISNUMBER(D55), ISNUMBER(H55)), 1, 0))</f>
        <v/>
      </c>
      <c r="T55" s="19">
        <f>IF(S55&lt;&gt;1, 0, IF(N(J55)=0, 0, IF(K55=Ajustes!$B$5, J55, J55*F55)))</f>
        <v/>
      </c>
      <c r="U55" s="20">
        <f>IF(S55&lt;&gt;1, U54, IF(C55=Ajustes!$B$6, U54+H55, U54-H55))</f>
        <v/>
      </c>
      <c r="V55" s="19">
        <f>IF(S55&lt;&gt;1, V54, IF(C55=Ajustes!$B$6, V54+D55+N(O55)+T55, IF(U55&lt;=0, 0, V54-H55*W54)))</f>
        <v/>
      </c>
      <c r="W55" s="21">
        <f>IF(U55&gt;0, V55/U55, 0)</f>
        <v/>
      </c>
      <c r="X55" s="19">
        <f>IF(AND(S55=1, C55=Ajustes!$B$7), D55-N(O55)-T55-H55*W54, "")</f>
        <v/>
      </c>
      <c r="Y55" s="18">
        <f>IF(A55="", "", TRIM(IF(COUNTIFS($N$2:$N$3000,N55,$C$2:$C$3000,C55,$D$2:$D$3000,D55,$H$2:$H$3000,H55)&gt;1, "Orden repetida. ", "")&amp;IF(AND(S55=1, C55=Ajustes!$B$7, U54+0.000001&lt;H55), "Vendes más de lo registrado. ", "")&amp;IF(Q55="texto", "Fecha en texto. ", "")&amp;IF(OR(NOT(ISNUMBER(D55)), NOT(ISNUMBER(H55))), "Número en texto. ", "")&amp;IF(AND(ISNUMBER(Q55), ISNUMBER(Q54), Q55&lt;Q54), "Fuera de orden de fecha. ", "")))</f>
        <v/>
      </c>
      <c r="Z55" s="18">
        <f>IF(AND(S55=1, ISNUMBER(R55)), ROW(), 0)</f>
        <v/>
      </c>
      <c r="AA55" s="18">
        <f>IF(ISNUMBER(R55), R55, 0)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4" t="n"/>
      <c r="P56" s="15" t="n"/>
      <c r="Q56" s="16">
        <f>IF(N56="", "", IF(ISNUMBER(N56), N56, IFERROR(DATEVALUE(LEFT(N56,10))+TIMEVALUE(MID(N56,12,8)), "texto")))</f>
        <v/>
      </c>
      <c r="R56" s="17">
        <f>IF(ISNUMBER(Q56), DATE(YEAR(Q56),MONTH(Q56),1), "")</f>
        <v/>
      </c>
      <c r="S56" s="18">
        <f>IF(A56="", 0, IF(AND(M56=Ajustes!$B$8, E56=Ajustes!$B$5, I56=Ajustes!$B$4, OR(C56=Ajustes!$B$6, C56=Ajustes!$B$7), ISNUMBER(D56), ISNUMBER(H56)), 1, 0))</f>
        <v/>
      </c>
      <c r="T56" s="19">
        <f>IF(S56&lt;&gt;1, 0, IF(N(J56)=0, 0, IF(K56=Ajustes!$B$5, J56, J56*F56)))</f>
        <v/>
      </c>
      <c r="U56" s="20">
        <f>IF(S56&lt;&gt;1, U55, IF(C56=Ajustes!$B$6, U55+H56, U55-H56))</f>
        <v/>
      </c>
      <c r="V56" s="19">
        <f>IF(S56&lt;&gt;1, V55, IF(C56=Ajustes!$B$6, V55+D56+N(O56)+T56, IF(U56&lt;=0, 0, V55-H56*W55)))</f>
        <v/>
      </c>
      <c r="W56" s="21">
        <f>IF(U56&gt;0, V56/U56, 0)</f>
        <v/>
      </c>
      <c r="X56" s="19">
        <f>IF(AND(S56=1, C56=Ajustes!$B$7), D56-N(O56)-T56-H56*W55, "")</f>
        <v/>
      </c>
      <c r="Y56" s="18">
        <f>IF(A56="", "", TRIM(IF(COUNTIFS($N$2:$N$3000,N56,$C$2:$C$3000,C56,$D$2:$D$3000,D56,$H$2:$H$3000,H56)&gt;1, "Orden repetida. ", "")&amp;IF(AND(S56=1, C56=Ajustes!$B$7, U55+0.000001&lt;H56), "Vendes más de lo registrado. ", "")&amp;IF(Q56="texto", "Fecha en texto. ", "")&amp;IF(OR(NOT(ISNUMBER(D56)), NOT(ISNUMBER(H56))), "Número en texto. ", "")&amp;IF(AND(ISNUMBER(Q56), ISNUMBER(Q55), Q56&lt;Q55), "Fuera de orden de fecha. ", "")))</f>
        <v/>
      </c>
      <c r="Z56" s="18">
        <f>IF(AND(S56=1, ISNUMBER(R56)), ROW(), 0)</f>
        <v/>
      </c>
      <c r="AA56" s="18">
        <f>IF(ISNUMBER(R56), R56, 0)</f>
        <v/>
      </c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4" t="n"/>
      <c r="P57" s="15" t="n"/>
      <c r="Q57" s="16">
        <f>IF(N57="", "", IF(ISNUMBER(N57), N57, IFERROR(DATEVALUE(LEFT(N57,10))+TIMEVALUE(MID(N57,12,8)), "texto")))</f>
        <v/>
      </c>
      <c r="R57" s="17">
        <f>IF(ISNUMBER(Q57), DATE(YEAR(Q57),MONTH(Q57),1), "")</f>
        <v/>
      </c>
      <c r="S57" s="18">
        <f>IF(A57="", 0, IF(AND(M57=Ajustes!$B$8, E57=Ajustes!$B$5, I57=Ajustes!$B$4, OR(C57=Ajustes!$B$6, C57=Ajustes!$B$7), ISNUMBER(D57), ISNUMBER(H57)), 1, 0))</f>
        <v/>
      </c>
      <c r="T57" s="19">
        <f>IF(S57&lt;&gt;1, 0, IF(N(J57)=0, 0, IF(K57=Ajustes!$B$5, J57, J57*F57)))</f>
        <v/>
      </c>
      <c r="U57" s="20">
        <f>IF(S57&lt;&gt;1, U56, IF(C57=Ajustes!$B$6, U56+H57, U56-H57))</f>
        <v/>
      </c>
      <c r="V57" s="19">
        <f>IF(S57&lt;&gt;1, V56, IF(C57=Ajustes!$B$6, V56+D57+N(O57)+T57, IF(U57&lt;=0, 0, V56-H57*W56)))</f>
        <v/>
      </c>
      <c r="W57" s="21">
        <f>IF(U57&gt;0, V57/U57, 0)</f>
        <v/>
      </c>
      <c r="X57" s="19">
        <f>IF(AND(S57=1, C57=Ajustes!$B$7), D57-N(O57)-T57-H57*W56, "")</f>
        <v/>
      </c>
      <c r="Y57" s="18">
        <f>IF(A57="", "", TRIM(IF(COUNTIFS($N$2:$N$3000,N57,$C$2:$C$3000,C57,$D$2:$D$3000,D57,$H$2:$H$3000,H57)&gt;1, "Orden repetida. ", "")&amp;IF(AND(S57=1, C57=Ajustes!$B$7, U56+0.000001&lt;H57), "Vendes más de lo registrado. ", "")&amp;IF(Q57="texto", "Fecha en texto. ", "")&amp;IF(OR(NOT(ISNUMBER(D57)), NOT(ISNUMBER(H57))), "Número en texto. ", "")&amp;IF(AND(ISNUMBER(Q57), ISNUMBER(Q56), Q57&lt;Q56), "Fuera de orden de fecha. ", "")))</f>
        <v/>
      </c>
      <c r="Z57" s="18">
        <f>IF(AND(S57=1, ISNUMBER(R57)), ROW(), 0)</f>
        <v/>
      </c>
      <c r="AA57" s="18">
        <f>IF(ISNUMBER(R57), R57, 0)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4" t="n"/>
      <c r="P58" s="15" t="n"/>
      <c r="Q58" s="16">
        <f>IF(N58="", "", IF(ISNUMBER(N58), N58, IFERROR(DATEVALUE(LEFT(N58,10))+TIMEVALUE(MID(N58,12,8)), "texto")))</f>
        <v/>
      </c>
      <c r="R58" s="17">
        <f>IF(ISNUMBER(Q58), DATE(YEAR(Q58),MONTH(Q58),1), "")</f>
        <v/>
      </c>
      <c r="S58" s="18">
        <f>IF(A58="", 0, IF(AND(M58=Ajustes!$B$8, E58=Ajustes!$B$5, I58=Ajustes!$B$4, OR(C58=Ajustes!$B$6, C58=Ajustes!$B$7), ISNUMBER(D58), ISNUMBER(H58)), 1, 0))</f>
        <v/>
      </c>
      <c r="T58" s="19">
        <f>IF(S58&lt;&gt;1, 0, IF(N(J58)=0, 0, IF(K58=Ajustes!$B$5, J58, J58*F58)))</f>
        <v/>
      </c>
      <c r="U58" s="20">
        <f>IF(S58&lt;&gt;1, U57, IF(C58=Ajustes!$B$6, U57+H58, U57-H58))</f>
        <v/>
      </c>
      <c r="V58" s="19">
        <f>IF(S58&lt;&gt;1, V57, IF(C58=Ajustes!$B$6, V57+D58+N(O58)+T58, IF(U58&lt;=0, 0, V57-H58*W57)))</f>
        <v/>
      </c>
      <c r="W58" s="21">
        <f>IF(U58&gt;0, V58/U58, 0)</f>
        <v/>
      </c>
      <c r="X58" s="19">
        <f>IF(AND(S58=1, C58=Ajustes!$B$7), D58-N(O58)-T58-H58*W57, "")</f>
        <v/>
      </c>
      <c r="Y58" s="18">
        <f>IF(A58="", "", TRIM(IF(COUNTIFS($N$2:$N$3000,N58,$C$2:$C$3000,C58,$D$2:$D$3000,D58,$H$2:$H$3000,H58)&gt;1, "Orden repetida. ", "")&amp;IF(AND(S58=1, C58=Ajustes!$B$7, U57+0.000001&lt;H58), "Vendes más de lo registrado. ", "")&amp;IF(Q58="texto", "Fecha en texto. ", "")&amp;IF(OR(NOT(ISNUMBER(D58)), NOT(ISNUMBER(H58))), "Número en texto. ", "")&amp;IF(AND(ISNUMBER(Q58), ISNUMBER(Q57), Q58&lt;Q57), "Fuera de orden de fecha. ", "")))</f>
        <v/>
      </c>
      <c r="Z58" s="18">
        <f>IF(AND(S58=1, ISNUMBER(R58)), ROW(), 0)</f>
        <v/>
      </c>
      <c r="AA58" s="18">
        <f>IF(ISNUMBER(R58), R58, 0)</f>
        <v/>
      </c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4" t="n"/>
      <c r="P59" s="15" t="n"/>
      <c r="Q59" s="16">
        <f>IF(N59="", "", IF(ISNUMBER(N59), N59, IFERROR(DATEVALUE(LEFT(N59,10))+TIMEVALUE(MID(N59,12,8)), "texto")))</f>
        <v/>
      </c>
      <c r="R59" s="17">
        <f>IF(ISNUMBER(Q59), DATE(YEAR(Q59),MONTH(Q59),1), "")</f>
        <v/>
      </c>
      <c r="S59" s="18">
        <f>IF(A59="", 0, IF(AND(M59=Ajustes!$B$8, E59=Ajustes!$B$5, I59=Ajustes!$B$4, OR(C59=Ajustes!$B$6, C59=Ajustes!$B$7), ISNUMBER(D59), ISNUMBER(H59)), 1, 0))</f>
        <v/>
      </c>
      <c r="T59" s="19">
        <f>IF(S59&lt;&gt;1, 0, IF(N(J59)=0, 0, IF(K59=Ajustes!$B$5, J59, J59*F59)))</f>
        <v/>
      </c>
      <c r="U59" s="20">
        <f>IF(S59&lt;&gt;1, U58, IF(C59=Ajustes!$B$6, U58+H59, U58-H59))</f>
        <v/>
      </c>
      <c r="V59" s="19">
        <f>IF(S59&lt;&gt;1, V58, IF(C59=Ajustes!$B$6, V58+D59+N(O59)+T59, IF(U59&lt;=0, 0, V58-H59*W58)))</f>
        <v/>
      </c>
      <c r="W59" s="21">
        <f>IF(U59&gt;0, V59/U59, 0)</f>
        <v/>
      </c>
      <c r="X59" s="19">
        <f>IF(AND(S59=1, C59=Ajustes!$B$7), D59-N(O59)-T59-H59*W58, "")</f>
        <v/>
      </c>
      <c r="Y59" s="18">
        <f>IF(A59="", "", TRIM(IF(COUNTIFS($N$2:$N$3000,N59,$C$2:$C$3000,C59,$D$2:$D$3000,D59,$H$2:$H$3000,H59)&gt;1, "Orden repetida. ", "")&amp;IF(AND(S59=1, C59=Ajustes!$B$7, U58+0.000001&lt;H59), "Vendes más de lo registrado. ", "")&amp;IF(Q59="texto", "Fecha en texto. ", "")&amp;IF(OR(NOT(ISNUMBER(D59)), NOT(ISNUMBER(H59))), "Número en texto. ", "")&amp;IF(AND(ISNUMBER(Q59), ISNUMBER(Q58), Q59&lt;Q58), "Fuera de orden de fecha. ", "")))</f>
        <v/>
      </c>
      <c r="Z59" s="18">
        <f>IF(AND(S59=1, ISNUMBER(R59)), ROW(), 0)</f>
        <v/>
      </c>
      <c r="AA59" s="18">
        <f>IF(ISNUMBER(R59), R59, 0)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4" t="n"/>
      <c r="P60" s="15" t="n"/>
      <c r="Q60" s="16">
        <f>IF(N60="", "", IF(ISNUMBER(N60), N60, IFERROR(DATEVALUE(LEFT(N60,10))+TIMEVALUE(MID(N60,12,8)), "texto")))</f>
        <v/>
      </c>
      <c r="R60" s="17">
        <f>IF(ISNUMBER(Q60), DATE(YEAR(Q60),MONTH(Q60),1), "")</f>
        <v/>
      </c>
      <c r="S60" s="18">
        <f>IF(A60="", 0, IF(AND(M60=Ajustes!$B$8, E60=Ajustes!$B$5, I60=Ajustes!$B$4, OR(C60=Ajustes!$B$6, C60=Ajustes!$B$7), ISNUMBER(D60), ISNUMBER(H60)), 1, 0))</f>
        <v/>
      </c>
      <c r="T60" s="19">
        <f>IF(S60&lt;&gt;1, 0, IF(N(J60)=0, 0, IF(K60=Ajustes!$B$5, J60, J60*F60)))</f>
        <v/>
      </c>
      <c r="U60" s="20">
        <f>IF(S60&lt;&gt;1, U59, IF(C60=Ajustes!$B$6, U59+H60, U59-H60))</f>
        <v/>
      </c>
      <c r="V60" s="19">
        <f>IF(S60&lt;&gt;1, V59, IF(C60=Ajustes!$B$6, V59+D60+N(O60)+T60, IF(U60&lt;=0, 0, V59-H60*W59)))</f>
        <v/>
      </c>
      <c r="W60" s="21">
        <f>IF(U60&gt;0, V60/U60, 0)</f>
        <v/>
      </c>
      <c r="X60" s="19">
        <f>IF(AND(S60=1, C60=Ajustes!$B$7), D60-N(O60)-T60-H60*W59, "")</f>
        <v/>
      </c>
      <c r="Y60" s="18">
        <f>IF(A60="", "", TRIM(IF(COUNTIFS($N$2:$N$3000,N60,$C$2:$C$3000,C60,$D$2:$D$3000,D60,$H$2:$H$3000,H60)&gt;1, "Orden repetida. ", "")&amp;IF(AND(S60=1, C60=Ajustes!$B$7, U59+0.000001&lt;H60), "Vendes más de lo registrado. ", "")&amp;IF(Q60="texto", "Fecha en texto. ", "")&amp;IF(OR(NOT(ISNUMBER(D60)), NOT(ISNUMBER(H60))), "Número en texto. ", "")&amp;IF(AND(ISNUMBER(Q60), ISNUMBER(Q59), Q60&lt;Q59), "Fuera de orden de fecha. ", "")))</f>
        <v/>
      </c>
      <c r="Z60" s="18">
        <f>IF(AND(S60=1, ISNUMBER(R60)), ROW(), 0)</f>
        <v/>
      </c>
      <c r="AA60" s="18">
        <f>IF(ISNUMBER(R60), R60, 0)</f>
        <v/>
      </c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4" t="n"/>
      <c r="P61" s="15" t="n"/>
      <c r="Q61" s="16">
        <f>IF(N61="", "", IF(ISNUMBER(N61), N61, IFERROR(DATEVALUE(LEFT(N61,10))+TIMEVALUE(MID(N61,12,8)), "texto")))</f>
        <v/>
      </c>
      <c r="R61" s="17">
        <f>IF(ISNUMBER(Q61), DATE(YEAR(Q61),MONTH(Q61),1), "")</f>
        <v/>
      </c>
      <c r="S61" s="18">
        <f>IF(A61="", 0, IF(AND(M61=Ajustes!$B$8, E61=Ajustes!$B$5, I61=Ajustes!$B$4, OR(C61=Ajustes!$B$6, C61=Ajustes!$B$7), ISNUMBER(D61), ISNUMBER(H61)), 1, 0))</f>
        <v/>
      </c>
      <c r="T61" s="19">
        <f>IF(S61&lt;&gt;1, 0, IF(N(J61)=0, 0, IF(K61=Ajustes!$B$5, J61, J61*F61)))</f>
        <v/>
      </c>
      <c r="U61" s="20">
        <f>IF(S61&lt;&gt;1, U60, IF(C61=Ajustes!$B$6, U60+H61, U60-H61))</f>
        <v/>
      </c>
      <c r="V61" s="19">
        <f>IF(S61&lt;&gt;1, V60, IF(C61=Ajustes!$B$6, V60+D61+N(O61)+T61, IF(U61&lt;=0, 0, V60-H61*W60)))</f>
        <v/>
      </c>
      <c r="W61" s="21">
        <f>IF(U61&gt;0, V61/U61, 0)</f>
        <v/>
      </c>
      <c r="X61" s="19">
        <f>IF(AND(S61=1, C61=Ajustes!$B$7), D61-N(O61)-T61-H61*W60, "")</f>
        <v/>
      </c>
      <c r="Y61" s="18">
        <f>IF(A61="", "", TRIM(IF(COUNTIFS($N$2:$N$3000,N61,$C$2:$C$3000,C61,$D$2:$D$3000,D61,$H$2:$H$3000,H61)&gt;1, "Orden repetida. ", "")&amp;IF(AND(S61=1, C61=Ajustes!$B$7, U60+0.000001&lt;H61), "Vendes más de lo registrado. ", "")&amp;IF(Q61="texto", "Fecha en texto. ", "")&amp;IF(OR(NOT(ISNUMBER(D61)), NOT(ISNUMBER(H61))), "Número en texto. ", "")&amp;IF(AND(ISNUMBER(Q61), ISNUMBER(Q60), Q61&lt;Q60), "Fuera de orden de fecha. ", "")))</f>
        <v/>
      </c>
      <c r="Z61" s="18">
        <f>IF(AND(S61=1, ISNUMBER(R61)), ROW(), 0)</f>
        <v/>
      </c>
      <c r="AA61" s="18">
        <f>IF(ISNUMBER(R61), R61, 0)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4" t="n"/>
      <c r="P62" s="15" t="n"/>
      <c r="Q62" s="16">
        <f>IF(N62="", "", IF(ISNUMBER(N62), N62, IFERROR(DATEVALUE(LEFT(N62,10))+TIMEVALUE(MID(N62,12,8)), "texto")))</f>
        <v/>
      </c>
      <c r="R62" s="17">
        <f>IF(ISNUMBER(Q62), DATE(YEAR(Q62),MONTH(Q62),1), "")</f>
        <v/>
      </c>
      <c r="S62" s="18">
        <f>IF(A62="", 0, IF(AND(M62=Ajustes!$B$8, E62=Ajustes!$B$5, I62=Ajustes!$B$4, OR(C62=Ajustes!$B$6, C62=Ajustes!$B$7), ISNUMBER(D62), ISNUMBER(H62)), 1, 0))</f>
        <v/>
      </c>
      <c r="T62" s="19">
        <f>IF(S62&lt;&gt;1, 0, IF(N(J62)=0, 0, IF(K62=Ajustes!$B$5, J62, J62*F62)))</f>
        <v/>
      </c>
      <c r="U62" s="20">
        <f>IF(S62&lt;&gt;1, U61, IF(C62=Ajustes!$B$6, U61+H62, U61-H62))</f>
        <v/>
      </c>
      <c r="V62" s="19">
        <f>IF(S62&lt;&gt;1, V61, IF(C62=Ajustes!$B$6, V61+D62+N(O62)+T62, IF(U62&lt;=0, 0, V61-H62*W61)))</f>
        <v/>
      </c>
      <c r="W62" s="21">
        <f>IF(U62&gt;0, V62/U62, 0)</f>
        <v/>
      </c>
      <c r="X62" s="19">
        <f>IF(AND(S62=1, C62=Ajustes!$B$7), D62-N(O62)-T62-H62*W61, "")</f>
        <v/>
      </c>
      <c r="Y62" s="18">
        <f>IF(A62="", "", TRIM(IF(COUNTIFS($N$2:$N$3000,N62,$C$2:$C$3000,C62,$D$2:$D$3000,D62,$H$2:$H$3000,H62)&gt;1, "Orden repetida. ", "")&amp;IF(AND(S62=1, C62=Ajustes!$B$7, U61+0.000001&lt;H62), "Vendes más de lo registrado. ", "")&amp;IF(Q62="texto", "Fecha en texto. ", "")&amp;IF(OR(NOT(ISNUMBER(D62)), NOT(ISNUMBER(H62))), "Número en texto. ", "")&amp;IF(AND(ISNUMBER(Q62), ISNUMBER(Q61), Q62&lt;Q61), "Fuera de orden de fecha. ", "")))</f>
        <v/>
      </c>
      <c r="Z62" s="18">
        <f>IF(AND(S62=1, ISNUMBER(R62)), ROW(), 0)</f>
        <v/>
      </c>
      <c r="AA62" s="18">
        <f>IF(ISNUMBER(R62), R62, 0)</f>
        <v/>
      </c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4" t="n"/>
      <c r="P63" s="15" t="n"/>
      <c r="Q63" s="16">
        <f>IF(N63="", "", IF(ISNUMBER(N63), N63, IFERROR(DATEVALUE(LEFT(N63,10))+TIMEVALUE(MID(N63,12,8)), "texto")))</f>
        <v/>
      </c>
      <c r="R63" s="17">
        <f>IF(ISNUMBER(Q63), DATE(YEAR(Q63),MONTH(Q63),1), "")</f>
        <v/>
      </c>
      <c r="S63" s="18">
        <f>IF(A63="", 0, IF(AND(M63=Ajustes!$B$8, E63=Ajustes!$B$5, I63=Ajustes!$B$4, OR(C63=Ajustes!$B$6, C63=Ajustes!$B$7), ISNUMBER(D63), ISNUMBER(H63)), 1, 0))</f>
        <v/>
      </c>
      <c r="T63" s="19">
        <f>IF(S63&lt;&gt;1, 0, IF(N(J63)=0, 0, IF(K63=Ajustes!$B$5, J63, J63*F63)))</f>
        <v/>
      </c>
      <c r="U63" s="20">
        <f>IF(S63&lt;&gt;1, U62, IF(C63=Ajustes!$B$6, U62+H63, U62-H63))</f>
        <v/>
      </c>
      <c r="V63" s="19">
        <f>IF(S63&lt;&gt;1, V62, IF(C63=Ajustes!$B$6, V62+D63+N(O63)+T63, IF(U63&lt;=0, 0, V62-H63*W62)))</f>
        <v/>
      </c>
      <c r="W63" s="21">
        <f>IF(U63&gt;0, V63/U63, 0)</f>
        <v/>
      </c>
      <c r="X63" s="19">
        <f>IF(AND(S63=1, C63=Ajustes!$B$7), D63-N(O63)-T63-H63*W62, "")</f>
        <v/>
      </c>
      <c r="Y63" s="18">
        <f>IF(A63="", "", TRIM(IF(COUNTIFS($N$2:$N$3000,N63,$C$2:$C$3000,C63,$D$2:$D$3000,D63,$H$2:$H$3000,H63)&gt;1, "Orden repetida. ", "")&amp;IF(AND(S63=1, C63=Ajustes!$B$7, U62+0.000001&lt;H63), "Vendes más de lo registrado. ", "")&amp;IF(Q63="texto", "Fecha en texto. ", "")&amp;IF(OR(NOT(ISNUMBER(D63)), NOT(ISNUMBER(H63))), "Número en texto. ", "")&amp;IF(AND(ISNUMBER(Q63), ISNUMBER(Q62), Q63&lt;Q62), "Fuera de orden de fecha. ", "")))</f>
        <v/>
      </c>
      <c r="Z63" s="18">
        <f>IF(AND(S63=1, ISNUMBER(R63)), ROW(), 0)</f>
        <v/>
      </c>
      <c r="AA63" s="18">
        <f>IF(ISNUMBER(R63), R63, 0)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4" t="n"/>
      <c r="P64" s="15" t="n"/>
      <c r="Q64" s="16">
        <f>IF(N64="", "", IF(ISNUMBER(N64), N64, IFERROR(DATEVALUE(LEFT(N64,10))+TIMEVALUE(MID(N64,12,8)), "texto")))</f>
        <v/>
      </c>
      <c r="R64" s="17">
        <f>IF(ISNUMBER(Q64), DATE(YEAR(Q64),MONTH(Q64),1), "")</f>
        <v/>
      </c>
      <c r="S64" s="18">
        <f>IF(A64="", 0, IF(AND(M64=Ajustes!$B$8, E64=Ajustes!$B$5, I64=Ajustes!$B$4, OR(C64=Ajustes!$B$6, C64=Ajustes!$B$7), ISNUMBER(D64), ISNUMBER(H64)), 1, 0))</f>
        <v/>
      </c>
      <c r="T64" s="19">
        <f>IF(S64&lt;&gt;1, 0, IF(N(J64)=0, 0, IF(K64=Ajustes!$B$5, J64, J64*F64)))</f>
        <v/>
      </c>
      <c r="U64" s="20">
        <f>IF(S64&lt;&gt;1, U63, IF(C64=Ajustes!$B$6, U63+H64, U63-H64))</f>
        <v/>
      </c>
      <c r="V64" s="19">
        <f>IF(S64&lt;&gt;1, V63, IF(C64=Ajustes!$B$6, V63+D64+N(O64)+T64, IF(U64&lt;=0, 0, V63-H64*W63)))</f>
        <v/>
      </c>
      <c r="W64" s="21">
        <f>IF(U64&gt;0, V64/U64, 0)</f>
        <v/>
      </c>
      <c r="X64" s="19">
        <f>IF(AND(S64=1, C64=Ajustes!$B$7), D64-N(O64)-T64-H64*W63, "")</f>
        <v/>
      </c>
      <c r="Y64" s="18">
        <f>IF(A64="", "", TRIM(IF(COUNTIFS($N$2:$N$3000,N64,$C$2:$C$3000,C64,$D$2:$D$3000,D64,$H$2:$H$3000,H64)&gt;1, "Orden repetida. ", "")&amp;IF(AND(S64=1, C64=Ajustes!$B$7, U63+0.000001&lt;H64), "Vendes más de lo registrado. ", "")&amp;IF(Q64="texto", "Fecha en texto. ", "")&amp;IF(OR(NOT(ISNUMBER(D64)), NOT(ISNUMBER(H64))), "Número en texto. ", "")&amp;IF(AND(ISNUMBER(Q64), ISNUMBER(Q63), Q64&lt;Q63), "Fuera de orden de fecha. ", "")))</f>
        <v/>
      </c>
      <c r="Z64" s="18">
        <f>IF(AND(S64=1, ISNUMBER(R64)), ROW(), 0)</f>
        <v/>
      </c>
      <c r="AA64" s="18">
        <f>IF(ISNUMBER(R64), R64, 0)</f>
        <v/>
      </c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4" t="n"/>
      <c r="P65" s="15" t="n"/>
      <c r="Q65" s="16">
        <f>IF(N65="", "", IF(ISNUMBER(N65), N65, IFERROR(DATEVALUE(LEFT(N65,10))+TIMEVALUE(MID(N65,12,8)), "texto")))</f>
        <v/>
      </c>
      <c r="R65" s="17">
        <f>IF(ISNUMBER(Q65), DATE(YEAR(Q65),MONTH(Q65),1), "")</f>
        <v/>
      </c>
      <c r="S65" s="18">
        <f>IF(A65="", 0, IF(AND(M65=Ajustes!$B$8, E65=Ajustes!$B$5, I65=Ajustes!$B$4, OR(C65=Ajustes!$B$6, C65=Ajustes!$B$7), ISNUMBER(D65), ISNUMBER(H65)), 1, 0))</f>
        <v/>
      </c>
      <c r="T65" s="19">
        <f>IF(S65&lt;&gt;1, 0, IF(N(J65)=0, 0, IF(K65=Ajustes!$B$5, J65, J65*F65)))</f>
        <v/>
      </c>
      <c r="U65" s="20">
        <f>IF(S65&lt;&gt;1, U64, IF(C65=Ajustes!$B$6, U64+H65, U64-H65))</f>
        <v/>
      </c>
      <c r="V65" s="19">
        <f>IF(S65&lt;&gt;1, V64, IF(C65=Ajustes!$B$6, V64+D65+N(O65)+T65, IF(U65&lt;=0, 0, V64-H65*W64)))</f>
        <v/>
      </c>
      <c r="W65" s="21">
        <f>IF(U65&gt;0, V65/U65, 0)</f>
        <v/>
      </c>
      <c r="X65" s="19">
        <f>IF(AND(S65=1, C65=Ajustes!$B$7), D65-N(O65)-T65-H65*W64, "")</f>
        <v/>
      </c>
      <c r="Y65" s="18">
        <f>IF(A65="", "", TRIM(IF(COUNTIFS($N$2:$N$3000,N65,$C$2:$C$3000,C65,$D$2:$D$3000,D65,$H$2:$H$3000,H65)&gt;1, "Orden repetida. ", "")&amp;IF(AND(S65=1, C65=Ajustes!$B$7, U64+0.000001&lt;H65), "Vendes más de lo registrado. ", "")&amp;IF(Q65="texto", "Fecha en texto. ", "")&amp;IF(OR(NOT(ISNUMBER(D65)), NOT(ISNUMBER(H65))), "Número en texto. ", "")&amp;IF(AND(ISNUMBER(Q65), ISNUMBER(Q64), Q65&lt;Q64), "Fuera de orden de fecha. ", "")))</f>
        <v/>
      </c>
      <c r="Z65" s="18">
        <f>IF(AND(S65=1, ISNUMBER(R65)), ROW(), 0)</f>
        <v/>
      </c>
      <c r="AA65" s="18">
        <f>IF(ISNUMBER(R65), R65, 0)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4" t="n"/>
      <c r="P66" s="15" t="n"/>
      <c r="Q66" s="16">
        <f>IF(N66="", "", IF(ISNUMBER(N66), N66, IFERROR(DATEVALUE(LEFT(N66,10))+TIMEVALUE(MID(N66,12,8)), "texto")))</f>
        <v/>
      </c>
      <c r="R66" s="17">
        <f>IF(ISNUMBER(Q66), DATE(YEAR(Q66),MONTH(Q66),1), "")</f>
        <v/>
      </c>
      <c r="S66" s="18">
        <f>IF(A66="", 0, IF(AND(M66=Ajustes!$B$8, E66=Ajustes!$B$5, I66=Ajustes!$B$4, OR(C66=Ajustes!$B$6, C66=Ajustes!$B$7), ISNUMBER(D66), ISNUMBER(H66)), 1, 0))</f>
        <v/>
      </c>
      <c r="T66" s="19">
        <f>IF(S66&lt;&gt;1, 0, IF(N(J66)=0, 0, IF(K66=Ajustes!$B$5, J66, J66*F66)))</f>
        <v/>
      </c>
      <c r="U66" s="20">
        <f>IF(S66&lt;&gt;1, U65, IF(C66=Ajustes!$B$6, U65+H66, U65-H66))</f>
        <v/>
      </c>
      <c r="V66" s="19">
        <f>IF(S66&lt;&gt;1, V65, IF(C66=Ajustes!$B$6, V65+D66+N(O66)+T66, IF(U66&lt;=0, 0, V65-H66*W65)))</f>
        <v/>
      </c>
      <c r="W66" s="21">
        <f>IF(U66&gt;0, V66/U66, 0)</f>
        <v/>
      </c>
      <c r="X66" s="19">
        <f>IF(AND(S66=1, C66=Ajustes!$B$7), D66-N(O66)-T66-H66*W65, "")</f>
        <v/>
      </c>
      <c r="Y66" s="18">
        <f>IF(A66="", "", TRIM(IF(COUNTIFS($N$2:$N$3000,N66,$C$2:$C$3000,C66,$D$2:$D$3000,D66,$H$2:$H$3000,H66)&gt;1, "Orden repetida. ", "")&amp;IF(AND(S66=1, C66=Ajustes!$B$7, U65+0.000001&lt;H66), "Vendes más de lo registrado. ", "")&amp;IF(Q66="texto", "Fecha en texto. ", "")&amp;IF(OR(NOT(ISNUMBER(D66)), NOT(ISNUMBER(H66))), "Número en texto. ", "")&amp;IF(AND(ISNUMBER(Q66), ISNUMBER(Q65), Q66&lt;Q65), "Fuera de orden de fecha. ", "")))</f>
        <v/>
      </c>
      <c r="Z66" s="18">
        <f>IF(AND(S66=1, ISNUMBER(R66)), ROW(), 0)</f>
        <v/>
      </c>
      <c r="AA66" s="18">
        <f>IF(ISNUMBER(R66), R66, 0)</f>
        <v/>
      </c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4" t="n"/>
      <c r="P67" s="15" t="n"/>
      <c r="Q67" s="16">
        <f>IF(N67="", "", IF(ISNUMBER(N67), N67, IFERROR(DATEVALUE(LEFT(N67,10))+TIMEVALUE(MID(N67,12,8)), "texto")))</f>
        <v/>
      </c>
      <c r="R67" s="17">
        <f>IF(ISNUMBER(Q67), DATE(YEAR(Q67),MONTH(Q67),1), "")</f>
        <v/>
      </c>
      <c r="S67" s="18">
        <f>IF(A67="", 0, IF(AND(M67=Ajustes!$B$8, E67=Ajustes!$B$5, I67=Ajustes!$B$4, OR(C67=Ajustes!$B$6, C67=Ajustes!$B$7), ISNUMBER(D67), ISNUMBER(H67)), 1, 0))</f>
        <v/>
      </c>
      <c r="T67" s="19">
        <f>IF(S67&lt;&gt;1, 0, IF(N(J67)=0, 0, IF(K67=Ajustes!$B$5, J67, J67*F67)))</f>
        <v/>
      </c>
      <c r="U67" s="20">
        <f>IF(S67&lt;&gt;1, U66, IF(C67=Ajustes!$B$6, U66+H67, U66-H67))</f>
        <v/>
      </c>
      <c r="V67" s="19">
        <f>IF(S67&lt;&gt;1, V66, IF(C67=Ajustes!$B$6, V66+D67+N(O67)+T67, IF(U67&lt;=0, 0, V66-H67*W66)))</f>
        <v/>
      </c>
      <c r="W67" s="21">
        <f>IF(U67&gt;0, V67/U67, 0)</f>
        <v/>
      </c>
      <c r="X67" s="19">
        <f>IF(AND(S67=1, C67=Ajustes!$B$7), D67-N(O67)-T67-H67*W66, "")</f>
        <v/>
      </c>
      <c r="Y67" s="18">
        <f>IF(A67="", "", TRIM(IF(COUNTIFS($N$2:$N$3000,N67,$C$2:$C$3000,C67,$D$2:$D$3000,D67,$H$2:$H$3000,H67)&gt;1, "Orden repetida. ", "")&amp;IF(AND(S67=1, C67=Ajustes!$B$7, U66+0.000001&lt;H67), "Vendes más de lo registrado. ", "")&amp;IF(Q67="texto", "Fecha en texto. ", "")&amp;IF(OR(NOT(ISNUMBER(D67)), NOT(ISNUMBER(H67))), "Número en texto. ", "")&amp;IF(AND(ISNUMBER(Q67), ISNUMBER(Q66), Q67&lt;Q66), "Fuera de orden de fecha. ", "")))</f>
        <v/>
      </c>
      <c r="Z67" s="18">
        <f>IF(AND(S67=1, ISNUMBER(R67)), ROW(), 0)</f>
        <v/>
      </c>
      <c r="AA67" s="18">
        <f>IF(ISNUMBER(R67), R67, 0)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4" t="n"/>
      <c r="P68" s="15" t="n"/>
      <c r="Q68" s="16">
        <f>IF(N68="", "", IF(ISNUMBER(N68), N68, IFERROR(DATEVALUE(LEFT(N68,10))+TIMEVALUE(MID(N68,12,8)), "texto")))</f>
        <v/>
      </c>
      <c r="R68" s="17">
        <f>IF(ISNUMBER(Q68), DATE(YEAR(Q68),MONTH(Q68),1), "")</f>
        <v/>
      </c>
      <c r="S68" s="18">
        <f>IF(A68="", 0, IF(AND(M68=Ajustes!$B$8, E68=Ajustes!$B$5, I68=Ajustes!$B$4, OR(C68=Ajustes!$B$6, C68=Ajustes!$B$7), ISNUMBER(D68), ISNUMBER(H68)), 1, 0))</f>
        <v/>
      </c>
      <c r="T68" s="19">
        <f>IF(S68&lt;&gt;1, 0, IF(N(J68)=0, 0, IF(K68=Ajustes!$B$5, J68, J68*F68)))</f>
        <v/>
      </c>
      <c r="U68" s="20">
        <f>IF(S68&lt;&gt;1, U67, IF(C68=Ajustes!$B$6, U67+H68, U67-H68))</f>
        <v/>
      </c>
      <c r="V68" s="19">
        <f>IF(S68&lt;&gt;1, V67, IF(C68=Ajustes!$B$6, V67+D68+N(O68)+T68, IF(U68&lt;=0, 0, V67-H68*W67)))</f>
        <v/>
      </c>
      <c r="W68" s="21">
        <f>IF(U68&gt;0, V68/U68, 0)</f>
        <v/>
      </c>
      <c r="X68" s="19">
        <f>IF(AND(S68=1, C68=Ajustes!$B$7), D68-N(O68)-T68-H68*W67, "")</f>
        <v/>
      </c>
      <c r="Y68" s="18">
        <f>IF(A68="", "", TRIM(IF(COUNTIFS($N$2:$N$3000,N68,$C$2:$C$3000,C68,$D$2:$D$3000,D68,$H$2:$H$3000,H68)&gt;1, "Orden repetida. ", "")&amp;IF(AND(S68=1, C68=Ajustes!$B$7, U67+0.000001&lt;H68), "Vendes más de lo registrado. ", "")&amp;IF(Q68="texto", "Fecha en texto. ", "")&amp;IF(OR(NOT(ISNUMBER(D68)), NOT(ISNUMBER(H68))), "Número en texto. ", "")&amp;IF(AND(ISNUMBER(Q68), ISNUMBER(Q67), Q68&lt;Q67), "Fuera de orden de fecha. ", "")))</f>
        <v/>
      </c>
      <c r="Z68" s="18">
        <f>IF(AND(S68=1, ISNUMBER(R68)), ROW(), 0)</f>
        <v/>
      </c>
      <c r="AA68" s="18">
        <f>IF(ISNUMBER(R68), R68, 0)</f>
        <v/>
      </c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4" t="n"/>
      <c r="P69" s="15" t="n"/>
      <c r="Q69" s="16">
        <f>IF(N69="", "", IF(ISNUMBER(N69), N69, IFERROR(DATEVALUE(LEFT(N69,10))+TIMEVALUE(MID(N69,12,8)), "texto")))</f>
        <v/>
      </c>
      <c r="R69" s="17">
        <f>IF(ISNUMBER(Q69), DATE(YEAR(Q69),MONTH(Q69),1), "")</f>
        <v/>
      </c>
      <c r="S69" s="18">
        <f>IF(A69="", 0, IF(AND(M69=Ajustes!$B$8, E69=Ajustes!$B$5, I69=Ajustes!$B$4, OR(C69=Ajustes!$B$6, C69=Ajustes!$B$7), ISNUMBER(D69), ISNUMBER(H69)), 1, 0))</f>
        <v/>
      </c>
      <c r="T69" s="19">
        <f>IF(S69&lt;&gt;1, 0, IF(N(J69)=0, 0, IF(K69=Ajustes!$B$5, J69, J69*F69)))</f>
        <v/>
      </c>
      <c r="U69" s="20">
        <f>IF(S69&lt;&gt;1, U68, IF(C69=Ajustes!$B$6, U68+H69, U68-H69))</f>
        <v/>
      </c>
      <c r="V69" s="19">
        <f>IF(S69&lt;&gt;1, V68, IF(C69=Ajustes!$B$6, V68+D69+N(O69)+T69, IF(U69&lt;=0, 0, V68-H69*W68)))</f>
        <v/>
      </c>
      <c r="W69" s="21">
        <f>IF(U69&gt;0, V69/U69, 0)</f>
        <v/>
      </c>
      <c r="X69" s="19">
        <f>IF(AND(S69=1, C69=Ajustes!$B$7), D69-N(O69)-T69-H69*W68, "")</f>
        <v/>
      </c>
      <c r="Y69" s="18">
        <f>IF(A69="", "", TRIM(IF(COUNTIFS($N$2:$N$3000,N69,$C$2:$C$3000,C69,$D$2:$D$3000,D69,$H$2:$H$3000,H69)&gt;1, "Orden repetida. ", "")&amp;IF(AND(S69=1, C69=Ajustes!$B$7, U68+0.000001&lt;H69), "Vendes más de lo registrado. ", "")&amp;IF(Q69="texto", "Fecha en texto. ", "")&amp;IF(OR(NOT(ISNUMBER(D69)), NOT(ISNUMBER(H69))), "Número en texto. ", "")&amp;IF(AND(ISNUMBER(Q69), ISNUMBER(Q68), Q69&lt;Q68), "Fuera de orden de fecha. ", "")))</f>
        <v/>
      </c>
      <c r="Z69" s="18">
        <f>IF(AND(S69=1, ISNUMBER(R69)), ROW(), 0)</f>
        <v/>
      </c>
      <c r="AA69" s="18">
        <f>IF(ISNUMBER(R69), R69, 0)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4" t="n"/>
      <c r="P70" s="15" t="n"/>
      <c r="Q70" s="16">
        <f>IF(N70="", "", IF(ISNUMBER(N70), N70, IFERROR(DATEVALUE(LEFT(N70,10))+TIMEVALUE(MID(N70,12,8)), "texto")))</f>
        <v/>
      </c>
      <c r="R70" s="17">
        <f>IF(ISNUMBER(Q70), DATE(YEAR(Q70),MONTH(Q70),1), "")</f>
        <v/>
      </c>
      <c r="S70" s="18">
        <f>IF(A70="", 0, IF(AND(M70=Ajustes!$B$8, E70=Ajustes!$B$5, I70=Ajustes!$B$4, OR(C70=Ajustes!$B$6, C70=Ajustes!$B$7), ISNUMBER(D70), ISNUMBER(H70)), 1, 0))</f>
        <v/>
      </c>
      <c r="T70" s="19">
        <f>IF(S70&lt;&gt;1, 0, IF(N(J70)=0, 0, IF(K70=Ajustes!$B$5, J70, J70*F70)))</f>
        <v/>
      </c>
      <c r="U70" s="20">
        <f>IF(S70&lt;&gt;1, U69, IF(C70=Ajustes!$B$6, U69+H70, U69-H70))</f>
        <v/>
      </c>
      <c r="V70" s="19">
        <f>IF(S70&lt;&gt;1, V69, IF(C70=Ajustes!$B$6, V69+D70+N(O70)+T70, IF(U70&lt;=0, 0, V69-H70*W69)))</f>
        <v/>
      </c>
      <c r="W70" s="21">
        <f>IF(U70&gt;0, V70/U70, 0)</f>
        <v/>
      </c>
      <c r="X70" s="19">
        <f>IF(AND(S70=1, C70=Ajustes!$B$7), D70-N(O70)-T70-H70*W69, "")</f>
        <v/>
      </c>
      <c r="Y70" s="18">
        <f>IF(A70="", "", TRIM(IF(COUNTIFS($N$2:$N$3000,N70,$C$2:$C$3000,C70,$D$2:$D$3000,D70,$H$2:$H$3000,H70)&gt;1, "Orden repetida. ", "")&amp;IF(AND(S70=1, C70=Ajustes!$B$7, U69+0.000001&lt;H70), "Vendes más de lo registrado. ", "")&amp;IF(Q70="texto", "Fecha en texto. ", "")&amp;IF(OR(NOT(ISNUMBER(D70)), NOT(ISNUMBER(H70))), "Número en texto. ", "")&amp;IF(AND(ISNUMBER(Q70), ISNUMBER(Q69), Q70&lt;Q69), "Fuera de orden de fecha. ", "")))</f>
        <v/>
      </c>
      <c r="Z70" s="18">
        <f>IF(AND(S70=1, ISNUMBER(R70)), ROW(), 0)</f>
        <v/>
      </c>
      <c r="AA70" s="18">
        <f>IF(ISNUMBER(R70), R70, 0)</f>
        <v/>
      </c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4" t="n"/>
      <c r="P71" s="15" t="n"/>
      <c r="Q71" s="16">
        <f>IF(N71="", "", IF(ISNUMBER(N71), N71, IFERROR(DATEVALUE(LEFT(N71,10))+TIMEVALUE(MID(N71,12,8)), "texto")))</f>
        <v/>
      </c>
      <c r="R71" s="17">
        <f>IF(ISNUMBER(Q71), DATE(YEAR(Q71),MONTH(Q71),1), "")</f>
        <v/>
      </c>
      <c r="S71" s="18">
        <f>IF(A71="", 0, IF(AND(M71=Ajustes!$B$8, E71=Ajustes!$B$5, I71=Ajustes!$B$4, OR(C71=Ajustes!$B$6, C71=Ajustes!$B$7), ISNUMBER(D71), ISNUMBER(H71)), 1, 0))</f>
        <v/>
      </c>
      <c r="T71" s="19">
        <f>IF(S71&lt;&gt;1, 0, IF(N(J71)=0, 0, IF(K71=Ajustes!$B$5, J71, J71*F71)))</f>
        <v/>
      </c>
      <c r="U71" s="20">
        <f>IF(S71&lt;&gt;1, U70, IF(C71=Ajustes!$B$6, U70+H71, U70-H71))</f>
        <v/>
      </c>
      <c r="V71" s="19">
        <f>IF(S71&lt;&gt;1, V70, IF(C71=Ajustes!$B$6, V70+D71+N(O71)+T71, IF(U71&lt;=0, 0, V70-H71*W70)))</f>
        <v/>
      </c>
      <c r="W71" s="21">
        <f>IF(U71&gt;0, V71/U71, 0)</f>
        <v/>
      </c>
      <c r="X71" s="19">
        <f>IF(AND(S71=1, C71=Ajustes!$B$7), D71-N(O71)-T71-H71*W70, "")</f>
        <v/>
      </c>
      <c r="Y71" s="18">
        <f>IF(A71="", "", TRIM(IF(COUNTIFS($N$2:$N$3000,N71,$C$2:$C$3000,C71,$D$2:$D$3000,D71,$H$2:$H$3000,H71)&gt;1, "Orden repetida. ", "")&amp;IF(AND(S71=1, C71=Ajustes!$B$7, U70+0.000001&lt;H71), "Vendes más de lo registrado. ", "")&amp;IF(Q71="texto", "Fecha en texto. ", "")&amp;IF(OR(NOT(ISNUMBER(D71)), NOT(ISNUMBER(H71))), "Número en texto. ", "")&amp;IF(AND(ISNUMBER(Q71), ISNUMBER(Q70), Q71&lt;Q70), "Fuera de orden de fecha. ", "")))</f>
        <v/>
      </c>
      <c r="Z71" s="18">
        <f>IF(AND(S71=1, ISNUMBER(R71)), ROW(), 0)</f>
        <v/>
      </c>
      <c r="AA71" s="18">
        <f>IF(ISNUMBER(R71), R71, 0)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4" t="n"/>
      <c r="P72" s="15" t="n"/>
      <c r="Q72" s="16">
        <f>IF(N72="", "", IF(ISNUMBER(N72), N72, IFERROR(DATEVALUE(LEFT(N72,10))+TIMEVALUE(MID(N72,12,8)), "texto")))</f>
        <v/>
      </c>
      <c r="R72" s="17">
        <f>IF(ISNUMBER(Q72), DATE(YEAR(Q72),MONTH(Q72),1), "")</f>
        <v/>
      </c>
      <c r="S72" s="18">
        <f>IF(A72="", 0, IF(AND(M72=Ajustes!$B$8, E72=Ajustes!$B$5, I72=Ajustes!$B$4, OR(C72=Ajustes!$B$6, C72=Ajustes!$B$7), ISNUMBER(D72), ISNUMBER(H72)), 1, 0))</f>
        <v/>
      </c>
      <c r="T72" s="19">
        <f>IF(S72&lt;&gt;1, 0, IF(N(J72)=0, 0, IF(K72=Ajustes!$B$5, J72, J72*F72)))</f>
        <v/>
      </c>
      <c r="U72" s="20">
        <f>IF(S72&lt;&gt;1, U71, IF(C72=Ajustes!$B$6, U71+H72, U71-H72))</f>
        <v/>
      </c>
      <c r="V72" s="19">
        <f>IF(S72&lt;&gt;1, V71, IF(C72=Ajustes!$B$6, V71+D72+N(O72)+T72, IF(U72&lt;=0, 0, V71-H72*W71)))</f>
        <v/>
      </c>
      <c r="W72" s="21">
        <f>IF(U72&gt;0, V72/U72, 0)</f>
        <v/>
      </c>
      <c r="X72" s="19">
        <f>IF(AND(S72=1, C72=Ajustes!$B$7), D72-N(O72)-T72-H72*W71, "")</f>
        <v/>
      </c>
      <c r="Y72" s="18">
        <f>IF(A72="", "", TRIM(IF(COUNTIFS($N$2:$N$3000,N72,$C$2:$C$3000,C72,$D$2:$D$3000,D72,$H$2:$H$3000,H72)&gt;1, "Orden repetida. ", "")&amp;IF(AND(S72=1, C72=Ajustes!$B$7, U71+0.000001&lt;H72), "Vendes más de lo registrado. ", "")&amp;IF(Q72="texto", "Fecha en texto. ", "")&amp;IF(OR(NOT(ISNUMBER(D72)), NOT(ISNUMBER(H72))), "Número en texto. ", "")&amp;IF(AND(ISNUMBER(Q72), ISNUMBER(Q71), Q72&lt;Q71), "Fuera de orden de fecha. ", "")))</f>
        <v/>
      </c>
      <c r="Z72" s="18">
        <f>IF(AND(S72=1, ISNUMBER(R72)), ROW(), 0)</f>
        <v/>
      </c>
      <c r="AA72" s="18">
        <f>IF(ISNUMBER(R72), R72, 0)</f>
        <v/>
      </c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4" t="n"/>
      <c r="P73" s="15" t="n"/>
      <c r="Q73" s="16">
        <f>IF(N73="", "", IF(ISNUMBER(N73), N73, IFERROR(DATEVALUE(LEFT(N73,10))+TIMEVALUE(MID(N73,12,8)), "texto")))</f>
        <v/>
      </c>
      <c r="R73" s="17">
        <f>IF(ISNUMBER(Q73), DATE(YEAR(Q73),MONTH(Q73),1), "")</f>
        <v/>
      </c>
      <c r="S73" s="18">
        <f>IF(A73="", 0, IF(AND(M73=Ajustes!$B$8, E73=Ajustes!$B$5, I73=Ajustes!$B$4, OR(C73=Ajustes!$B$6, C73=Ajustes!$B$7), ISNUMBER(D73), ISNUMBER(H73)), 1, 0))</f>
        <v/>
      </c>
      <c r="T73" s="19">
        <f>IF(S73&lt;&gt;1, 0, IF(N(J73)=0, 0, IF(K73=Ajustes!$B$5, J73, J73*F73)))</f>
        <v/>
      </c>
      <c r="U73" s="20">
        <f>IF(S73&lt;&gt;1, U72, IF(C73=Ajustes!$B$6, U72+H73, U72-H73))</f>
        <v/>
      </c>
      <c r="V73" s="19">
        <f>IF(S73&lt;&gt;1, V72, IF(C73=Ajustes!$B$6, V72+D73+N(O73)+T73, IF(U73&lt;=0, 0, V72-H73*W72)))</f>
        <v/>
      </c>
      <c r="W73" s="21">
        <f>IF(U73&gt;0, V73/U73, 0)</f>
        <v/>
      </c>
      <c r="X73" s="19">
        <f>IF(AND(S73=1, C73=Ajustes!$B$7), D73-N(O73)-T73-H73*W72, "")</f>
        <v/>
      </c>
      <c r="Y73" s="18">
        <f>IF(A73="", "", TRIM(IF(COUNTIFS($N$2:$N$3000,N73,$C$2:$C$3000,C73,$D$2:$D$3000,D73,$H$2:$H$3000,H73)&gt;1, "Orden repetida. ", "")&amp;IF(AND(S73=1, C73=Ajustes!$B$7, U72+0.000001&lt;H73), "Vendes más de lo registrado. ", "")&amp;IF(Q73="texto", "Fecha en texto. ", "")&amp;IF(OR(NOT(ISNUMBER(D73)), NOT(ISNUMBER(H73))), "Número en texto. ", "")&amp;IF(AND(ISNUMBER(Q73), ISNUMBER(Q72), Q73&lt;Q72), "Fuera de orden de fecha. ", "")))</f>
        <v/>
      </c>
      <c r="Z73" s="18">
        <f>IF(AND(S73=1, ISNUMBER(R73)), ROW(), 0)</f>
        <v/>
      </c>
      <c r="AA73" s="18">
        <f>IF(ISNUMBER(R73), R73, 0)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4" t="n"/>
      <c r="P74" s="15" t="n"/>
      <c r="Q74" s="16">
        <f>IF(N74="", "", IF(ISNUMBER(N74), N74, IFERROR(DATEVALUE(LEFT(N74,10))+TIMEVALUE(MID(N74,12,8)), "texto")))</f>
        <v/>
      </c>
      <c r="R74" s="17">
        <f>IF(ISNUMBER(Q74), DATE(YEAR(Q74),MONTH(Q74),1), "")</f>
        <v/>
      </c>
      <c r="S74" s="18">
        <f>IF(A74="", 0, IF(AND(M74=Ajustes!$B$8, E74=Ajustes!$B$5, I74=Ajustes!$B$4, OR(C74=Ajustes!$B$6, C74=Ajustes!$B$7), ISNUMBER(D74), ISNUMBER(H74)), 1, 0))</f>
        <v/>
      </c>
      <c r="T74" s="19">
        <f>IF(S74&lt;&gt;1, 0, IF(N(J74)=0, 0, IF(K74=Ajustes!$B$5, J74, J74*F74)))</f>
        <v/>
      </c>
      <c r="U74" s="20">
        <f>IF(S74&lt;&gt;1, U73, IF(C74=Ajustes!$B$6, U73+H74, U73-H74))</f>
        <v/>
      </c>
      <c r="V74" s="19">
        <f>IF(S74&lt;&gt;1, V73, IF(C74=Ajustes!$B$6, V73+D74+N(O74)+T74, IF(U74&lt;=0, 0, V73-H74*W73)))</f>
        <v/>
      </c>
      <c r="W74" s="21">
        <f>IF(U74&gt;0, V74/U74, 0)</f>
        <v/>
      </c>
      <c r="X74" s="19">
        <f>IF(AND(S74=1, C74=Ajustes!$B$7), D74-N(O74)-T74-H74*W73, "")</f>
        <v/>
      </c>
      <c r="Y74" s="18">
        <f>IF(A74="", "", TRIM(IF(COUNTIFS($N$2:$N$3000,N74,$C$2:$C$3000,C74,$D$2:$D$3000,D74,$H$2:$H$3000,H74)&gt;1, "Orden repetida. ", "")&amp;IF(AND(S74=1, C74=Ajustes!$B$7, U73+0.000001&lt;H74), "Vendes más de lo registrado. ", "")&amp;IF(Q74="texto", "Fecha en texto. ", "")&amp;IF(OR(NOT(ISNUMBER(D74)), NOT(ISNUMBER(H74))), "Número en texto. ", "")&amp;IF(AND(ISNUMBER(Q74), ISNUMBER(Q73), Q74&lt;Q73), "Fuera de orden de fecha. ", "")))</f>
        <v/>
      </c>
      <c r="Z74" s="18">
        <f>IF(AND(S74=1, ISNUMBER(R74)), ROW(), 0)</f>
        <v/>
      </c>
      <c r="AA74" s="18">
        <f>IF(ISNUMBER(R74), R74, 0)</f>
        <v/>
      </c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4" t="n"/>
      <c r="P75" s="15" t="n"/>
      <c r="Q75" s="16">
        <f>IF(N75="", "", IF(ISNUMBER(N75), N75, IFERROR(DATEVALUE(LEFT(N75,10))+TIMEVALUE(MID(N75,12,8)), "texto")))</f>
        <v/>
      </c>
      <c r="R75" s="17">
        <f>IF(ISNUMBER(Q75), DATE(YEAR(Q75),MONTH(Q75),1), "")</f>
        <v/>
      </c>
      <c r="S75" s="18">
        <f>IF(A75="", 0, IF(AND(M75=Ajustes!$B$8, E75=Ajustes!$B$5, I75=Ajustes!$B$4, OR(C75=Ajustes!$B$6, C75=Ajustes!$B$7), ISNUMBER(D75), ISNUMBER(H75)), 1, 0))</f>
        <v/>
      </c>
      <c r="T75" s="19">
        <f>IF(S75&lt;&gt;1, 0, IF(N(J75)=0, 0, IF(K75=Ajustes!$B$5, J75, J75*F75)))</f>
        <v/>
      </c>
      <c r="U75" s="20">
        <f>IF(S75&lt;&gt;1, U74, IF(C75=Ajustes!$B$6, U74+H75, U74-H75))</f>
        <v/>
      </c>
      <c r="V75" s="19">
        <f>IF(S75&lt;&gt;1, V74, IF(C75=Ajustes!$B$6, V74+D75+N(O75)+T75, IF(U75&lt;=0, 0, V74-H75*W74)))</f>
        <v/>
      </c>
      <c r="W75" s="21">
        <f>IF(U75&gt;0, V75/U75, 0)</f>
        <v/>
      </c>
      <c r="X75" s="19">
        <f>IF(AND(S75=1, C75=Ajustes!$B$7), D75-N(O75)-T75-H75*W74, "")</f>
        <v/>
      </c>
      <c r="Y75" s="18">
        <f>IF(A75="", "", TRIM(IF(COUNTIFS($N$2:$N$3000,N75,$C$2:$C$3000,C75,$D$2:$D$3000,D75,$H$2:$H$3000,H75)&gt;1, "Orden repetida. ", "")&amp;IF(AND(S75=1, C75=Ajustes!$B$7, U74+0.000001&lt;H75), "Vendes más de lo registrado. ", "")&amp;IF(Q75="texto", "Fecha en texto. ", "")&amp;IF(OR(NOT(ISNUMBER(D75)), NOT(ISNUMBER(H75))), "Número en texto. ", "")&amp;IF(AND(ISNUMBER(Q75), ISNUMBER(Q74), Q75&lt;Q74), "Fuera de orden de fecha. ", "")))</f>
        <v/>
      </c>
      <c r="Z75" s="18">
        <f>IF(AND(S75=1, ISNUMBER(R75)), ROW(), 0)</f>
        <v/>
      </c>
      <c r="AA75" s="18">
        <f>IF(ISNUMBER(R75), R75, 0)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4" t="n"/>
      <c r="P76" s="15" t="n"/>
      <c r="Q76" s="16">
        <f>IF(N76="", "", IF(ISNUMBER(N76), N76, IFERROR(DATEVALUE(LEFT(N76,10))+TIMEVALUE(MID(N76,12,8)), "texto")))</f>
        <v/>
      </c>
      <c r="R76" s="17">
        <f>IF(ISNUMBER(Q76), DATE(YEAR(Q76),MONTH(Q76),1), "")</f>
        <v/>
      </c>
      <c r="S76" s="18">
        <f>IF(A76="", 0, IF(AND(M76=Ajustes!$B$8, E76=Ajustes!$B$5, I76=Ajustes!$B$4, OR(C76=Ajustes!$B$6, C76=Ajustes!$B$7), ISNUMBER(D76), ISNUMBER(H76)), 1, 0))</f>
        <v/>
      </c>
      <c r="T76" s="19">
        <f>IF(S76&lt;&gt;1, 0, IF(N(J76)=0, 0, IF(K76=Ajustes!$B$5, J76, J76*F76)))</f>
        <v/>
      </c>
      <c r="U76" s="20">
        <f>IF(S76&lt;&gt;1, U75, IF(C76=Ajustes!$B$6, U75+H76, U75-H76))</f>
        <v/>
      </c>
      <c r="V76" s="19">
        <f>IF(S76&lt;&gt;1, V75, IF(C76=Ajustes!$B$6, V75+D76+N(O76)+T76, IF(U76&lt;=0, 0, V75-H76*W75)))</f>
        <v/>
      </c>
      <c r="W76" s="21">
        <f>IF(U76&gt;0, V76/U76, 0)</f>
        <v/>
      </c>
      <c r="X76" s="19">
        <f>IF(AND(S76=1, C76=Ajustes!$B$7), D76-N(O76)-T76-H76*W75, "")</f>
        <v/>
      </c>
      <c r="Y76" s="18">
        <f>IF(A76="", "", TRIM(IF(COUNTIFS($N$2:$N$3000,N76,$C$2:$C$3000,C76,$D$2:$D$3000,D76,$H$2:$H$3000,H76)&gt;1, "Orden repetida. ", "")&amp;IF(AND(S76=1, C76=Ajustes!$B$7, U75+0.000001&lt;H76), "Vendes más de lo registrado. ", "")&amp;IF(Q76="texto", "Fecha en texto. ", "")&amp;IF(OR(NOT(ISNUMBER(D76)), NOT(ISNUMBER(H76))), "Número en texto. ", "")&amp;IF(AND(ISNUMBER(Q76), ISNUMBER(Q75), Q76&lt;Q75), "Fuera de orden de fecha. ", "")))</f>
        <v/>
      </c>
      <c r="Z76" s="18">
        <f>IF(AND(S76=1, ISNUMBER(R76)), ROW(), 0)</f>
        <v/>
      </c>
      <c r="AA76" s="18">
        <f>IF(ISNUMBER(R76), R76, 0)</f>
        <v/>
      </c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4" t="n"/>
      <c r="P77" s="15" t="n"/>
      <c r="Q77" s="16">
        <f>IF(N77="", "", IF(ISNUMBER(N77), N77, IFERROR(DATEVALUE(LEFT(N77,10))+TIMEVALUE(MID(N77,12,8)), "texto")))</f>
        <v/>
      </c>
      <c r="R77" s="17">
        <f>IF(ISNUMBER(Q77), DATE(YEAR(Q77),MONTH(Q77),1), "")</f>
        <v/>
      </c>
      <c r="S77" s="18">
        <f>IF(A77="", 0, IF(AND(M77=Ajustes!$B$8, E77=Ajustes!$B$5, I77=Ajustes!$B$4, OR(C77=Ajustes!$B$6, C77=Ajustes!$B$7), ISNUMBER(D77), ISNUMBER(H77)), 1, 0))</f>
        <v/>
      </c>
      <c r="T77" s="19">
        <f>IF(S77&lt;&gt;1, 0, IF(N(J77)=0, 0, IF(K77=Ajustes!$B$5, J77, J77*F77)))</f>
        <v/>
      </c>
      <c r="U77" s="20">
        <f>IF(S77&lt;&gt;1, U76, IF(C77=Ajustes!$B$6, U76+H77, U76-H77))</f>
        <v/>
      </c>
      <c r="V77" s="19">
        <f>IF(S77&lt;&gt;1, V76, IF(C77=Ajustes!$B$6, V76+D77+N(O77)+T77, IF(U77&lt;=0, 0, V76-H77*W76)))</f>
        <v/>
      </c>
      <c r="W77" s="21">
        <f>IF(U77&gt;0, V77/U77, 0)</f>
        <v/>
      </c>
      <c r="X77" s="19">
        <f>IF(AND(S77=1, C77=Ajustes!$B$7), D77-N(O77)-T77-H77*W76, "")</f>
        <v/>
      </c>
      <c r="Y77" s="18">
        <f>IF(A77="", "", TRIM(IF(COUNTIFS($N$2:$N$3000,N77,$C$2:$C$3000,C77,$D$2:$D$3000,D77,$H$2:$H$3000,H77)&gt;1, "Orden repetida. ", "")&amp;IF(AND(S77=1, C77=Ajustes!$B$7, U76+0.000001&lt;H77), "Vendes más de lo registrado. ", "")&amp;IF(Q77="texto", "Fecha en texto. ", "")&amp;IF(OR(NOT(ISNUMBER(D77)), NOT(ISNUMBER(H77))), "Número en texto. ", "")&amp;IF(AND(ISNUMBER(Q77), ISNUMBER(Q76), Q77&lt;Q76), "Fuera de orden de fecha. ", "")))</f>
        <v/>
      </c>
      <c r="Z77" s="18">
        <f>IF(AND(S77=1, ISNUMBER(R77)), ROW(), 0)</f>
        <v/>
      </c>
      <c r="AA77" s="18">
        <f>IF(ISNUMBER(R77), R77, 0)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4" t="n"/>
      <c r="P78" s="15" t="n"/>
      <c r="Q78" s="16">
        <f>IF(N78="", "", IF(ISNUMBER(N78), N78, IFERROR(DATEVALUE(LEFT(N78,10))+TIMEVALUE(MID(N78,12,8)), "texto")))</f>
        <v/>
      </c>
      <c r="R78" s="17">
        <f>IF(ISNUMBER(Q78), DATE(YEAR(Q78),MONTH(Q78),1), "")</f>
        <v/>
      </c>
      <c r="S78" s="18">
        <f>IF(A78="", 0, IF(AND(M78=Ajustes!$B$8, E78=Ajustes!$B$5, I78=Ajustes!$B$4, OR(C78=Ajustes!$B$6, C78=Ajustes!$B$7), ISNUMBER(D78), ISNUMBER(H78)), 1, 0))</f>
        <v/>
      </c>
      <c r="T78" s="19">
        <f>IF(S78&lt;&gt;1, 0, IF(N(J78)=0, 0, IF(K78=Ajustes!$B$5, J78, J78*F78)))</f>
        <v/>
      </c>
      <c r="U78" s="20">
        <f>IF(S78&lt;&gt;1, U77, IF(C78=Ajustes!$B$6, U77+H78, U77-H78))</f>
        <v/>
      </c>
      <c r="V78" s="19">
        <f>IF(S78&lt;&gt;1, V77, IF(C78=Ajustes!$B$6, V77+D78+N(O78)+T78, IF(U78&lt;=0, 0, V77-H78*W77)))</f>
        <v/>
      </c>
      <c r="W78" s="21">
        <f>IF(U78&gt;0, V78/U78, 0)</f>
        <v/>
      </c>
      <c r="X78" s="19">
        <f>IF(AND(S78=1, C78=Ajustes!$B$7), D78-N(O78)-T78-H78*W77, "")</f>
        <v/>
      </c>
      <c r="Y78" s="18">
        <f>IF(A78="", "", TRIM(IF(COUNTIFS($N$2:$N$3000,N78,$C$2:$C$3000,C78,$D$2:$D$3000,D78,$H$2:$H$3000,H78)&gt;1, "Orden repetida. ", "")&amp;IF(AND(S78=1, C78=Ajustes!$B$7, U77+0.000001&lt;H78), "Vendes más de lo registrado. ", "")&amp;IF(Q78="texto", "Fecha en texto. ", "")&amp;IF(OR(NOT(ISNUMBER(D78)), NOT(ISNUMBER(H78))), "Número en texto. ", "")&amp;IF(AND(ISNUMBER(Q78), ISNUMBER(Q77), Q78&lt;Q77), "Fuera de orden de fecha. ", "")))</f>
        <v/>
      </c>
      <c r="Z78" s="18">
        <f>IF(AND(S78=1, ISNUMBER(R78)), ROW(), 0)</f>
        <v/>
      </c>
      <c r="AA78" s="18">
        <f>IF(ISNUMBER(R78), R78, 0)</f>
        <v/>
      </c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4" t="n"/>
      <c r="P79" s="15" t="n"/>
      <c r="Q79" s="16">
        <f>IF(N79="", "", IF(ISNUMBER(N79), N79, IFERROR(DATEVALUE(LEFT(N79,10))+TIMEVALUE(MID(N79,12,8)), "texto")))</f>
        <v/>
      </c>
      <c r="R79" s="17">
        <f>IF(ISNUMBER(Q79), DATE(YEAR(Q79),MONTH(Q79),1), "")</f>
        <v/>
      </c>
      <c r="S79" s="18">
        <f>IF(A79="", 0, IF(AND(M79=Ajustes!$B$8, E79=Ajustes!$B$5, I79=Ajustes!$B$4, OR(C79=Ajustes!$B$6, C79=Ajustes!$B$7), ISNUMBER(D79), ISNUMBER(H79)), 1, 0))</f>
        <v/>
      </c>
      <c r="T79" s="19">
        <f>IF(S79&lt;&gt;1, 0, IF(N(J79)=0, 0, IF(K79=Ajustes!$B$5, J79, J79*F79)))</f>
        <v/>
      </c>
      <c r="U79" s="20">
        <f>IF(S79&lt;&gt;1, U78, IF(C79=Ajustes!$B$6, U78+H79, U78-H79))</f>
        <v/>
      </c>
      <c r="V79" s="19">
        <f>IF(S79&lt;&gt;1, V78, IF(C79=Ajustes!$B$6, V78+D79+N(O79)+T79, IF(U79&lt;=0, 0, V78-H79*W78)))</f>
        <v/>
      </c>
      <c r="W79" s="21">
        <f>IF(U79&gt;0, V79/U79, 0)</f>
        <v/>
      </c>
      <c r="X79" s="19">
        <f>IF(AND(S79=1, C79=Ajustes!$B$7), D79-N(O79)-T79-H79*W78, "")</f>
        <v/>
      </c>
      <c r="Y79" s="18">
        <f>IF(A79="", "", TRIM(IF(COUNTIFS($N$2:$N$3000,N79,$C$2:$C$3000,C79,$D$2:$D$3000,D79,$H$2:$H$3000,H79)&gt;1, "Orden repetida. ", "")&amp;IF(AND(S79=1, C79=Ajustes!$B$7, U78+0.000001&lt;H79), "Vendes más de lo registrado. ", "")&amp;IF(Q79="texto", "Fecha en texto. ", "")&amp;IF(OR(NOT(ISNUMBER(D79)), NOT(ISNUMBER(H79))), "Número en texto. ", "")&amp;IF(AND(ISNUMBER(Q79), ISNUMBER(Q78), Q79&lt;Q78), "Fuera de orden de fecha. ", "")))</f>
        <v/>
      </c>
      <c r="Z79" s="18">
        <f>IF(AND(S79=1, ISNUMBER(R79)), ROW(), 0)</f>
        <v/>
      </c>
      <c r="AA79" s="18">
        <f>IF(ISNUMBER(R79), R79, 0)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4" t="n"/>
      <c r="P80" s="15" t="n"/>
      <c r="Q80" s="16">
        <f>IF(N80="", "", IF(ISNUMBER(N80), N80, IFERROR(DATEVALUE(LEFT(N80,10))+TIMEVALUE(MID(N80,12,8)), "texto")))</f>
        <v/>
      </c>
      <c r="R80" s="17">
        <f>IF(ISNUMBER(Q80), DATE(YEAR(Q80),MONTH(Q80),1), "")</f>
        <v/>
      </c>
      <c r="S80" s="18">
        <f>IF(A80="", 0, IF(AND(M80=Ajustes!$B$8, E80=Ajustes!$B$5, I80=Ajustes!$B$4, OR(C80=Ajustes!$B$6, C80=Ajustes!$B$7), ISNUMBER(D80), ISNUMBER(H80)), 1, 0))</f>
        <v/>
      </c>
      <c r="T80" s="19">
        <f>IF(S80&lt;&gt;1, 0, IF(N(J80)=0, 0, IF(K80=Ajustes!$B$5, J80, J80*F80)))</f>
        <v/>
      </c>
      <c r="U80" s="20">
        <f>IF(S80&lt;&gt;1, U79, IF(C80=Ajustes!$B$6, U79+H80, U79-H80))</f>
        <v/>
      </c>
      <c r="V80" s="19">
        <f>IF(S80&lt;&gt;1, V79, IF(C80=Ajustes!$B$6, V79+D80+N(O80)+T80, IF(U80&lt;=0, 0, V79-H80*W79)))</f>
        <v/>
      </c>
      <c r="W80" s="21">
        <f>IF(U80&gt;0, V80/U80, 0)</f>
        <v/>
      </c>
      <c r="X80" s="19">
        <f>IF(AND(S80=1, C80=Ajustes!$B$7), D80-N(O80)-T80-H80*W79, "")</f>
        <v/>
      </c>
      <c r="Y80" s="18">
        <f>IF(A80="", "", TRIM(IF(COUNTIFS($N$2:$N$3000,N80,$C$2:$C$3000,C80,$D$2:$D$3000,D80,$H$2:$H$3000,H80)&gt;1, "Orden repetida. ", "")&amp;IF(AND(S80=1, C80=Ajustes!$B$7, U79+0.000001&lt;H80), "Vendes más de lo registrado. ", "")&amp;IF(Q80="texto", "Fecha en texto. ", "")&amp;IF(OR(NOT(ISNUMBER(D80)), NOT(ISNUMBER(H80))), "Número en texto. ", "")&amp;IF(AND(ISNUMBER(Q80), ISNUMBER(Q79), Q80&lt;Q79), "Fuera de orden de fecha. ", "")))</f>
        <v/>
      </c>
      <c r="Z80" s="18">
        <f>IF(AND(S80=1, ISNUMBER(R80)), ROW(), 0)</f>
        <v/>
      </c>
      <c r="AA80" s="18">
        <f>IF(ISNUMBER(R80), R80, 0)</f>
        <v/>
      </c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4" t="n"/>
      <c r="P81" s="15" t="n"/>
      <c r="Q81" s="16">
        <f>IF(N81="", "", IF(ISNUMBER(N81), N81, IFERROR(DATEVALUE(LEFT(N81,10))+TIMEVALUE(MID(N81,12,8)), "texto")))</f>
        <v/>
      </c>
      <c r="R81" s="17">
        <f>IF(ISNUMBER(Q81), DATE(YEAR(Q81),MONTH(Q81),1), "")</f>
        <v/>
      </c>
      <c r="S81" s="18">
        <f>IF(A81="", 0, IF(AND(M81=Ajustes!$B$8, E81=Ajustes!$B$5, I81=Ajustes!$B$4, OR(C81=Ajustes!$B$6, C81=Ajustes!$B$7), ISNUMBER(D81), ISNUMBER(H81)), 1, 0))</f>
        <v/>
      </c>
      <c r="T81" s="19">
        <f>IF(S81&lt;&gt;1, 0, IF(N(J81)=0, 0, IF(K81=Ajustes!$B$5, J81, J81*F81)))</f>
        <v/>
      </c>
      <c r="U81" s="20">
        <f>IF(S81&lt;&gt;1, U80, IF(C81=Ajustes!$B$6, U80+H81, U80-H81))</f>
        <v/>
      </c>
      <c r="V81" s="19">
        <f>IF(S81&lt;&gt;1, V80, IF(C81=Ajustes!$B$6, V80+D81+N(O81)+T81, IF(U81&lt;=0, 0, V80-H81*W80)))</f>
        <v/>
      </c>
      <c r="W81" s="21">
        <f>IF(U81&gt;0, V81/U81, 0)</f>
        <v/>
      </c>
      <c r="X81" s="19">
        <f>IF(AND(S81=1, C81=Ajustes!$B$7), D81-N(O81)-T81-H81*W80, "")</f>
        <v/>
      </c>
      <c r="Y81" s="18">
        <f>IF(A81="", "", TRIM(IF(COUNTIFS($N$2:$N$3000,N81,$C$2:$C$3000,C81,$D$2:$D$3000,D81,$H$2:$H$3000,H81)&gt;1, "Orden repetida. ", "")&amp;IF(AND(S81=1, C81=Ajustes!$B$7, U80+0.000001&lt;H81), "Vendes más de lo registrado. ", "")&amp;IF(Q81="texto", "Fecha en texto. ", "")&amp;IF(OR(NOT(ISNUMBER(D81)), NOT(ISNUMBER(H81))), "Número en texto. ", "")&amp;IF(AND(ISNUMBER(Q81), ISNUMBER(Q80), Q81&lt;Q80), "Fuera de orden de fecha. ", "")))</f>
        <v/>
      </c>
      <c r="Z81" s="18">
        <f>IF(AND(S81=1, ISNUMBER(R81)), ROW(), 0)</f>
        <v/>
      </c>
      <c r="AA81" s="18">
        <f>IF(ISNUMBER(R81), R81, 0)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4" t="n"/>
      <c r="P82" s="15" t="n"/>
      <c r="Q82" s="16">
        <f>IF(N82="", "", IF(ISNUMBER(N82), N82, IFERROR(DATEVALUE(LEFT(N82,10))+TIMEVALUE(MID(N82,12,8)), "texto")))</f>
        <v/>
      </c>
      <c r="R82" s="17">
        <f>IF(ISNUMBER(Q82), DATE(YEAR(Q82),MONTH(Q82),1), "")</f>
        <v/>
      </c>
      <c r="S82" s="18">
        <f>IF(A82="", 0, IF(AND(M82=Ajustes!$B$8, E82=Ajustes!$B$5, I82=Ajustes!$B$4, OR(C82=Ajustes!$B$6, C82=Ajustes!$B$7), ISNUMBER(D82), ISNUMBER(H82)), 1, 0))</f>
        <v/>
      </c>
      <c r="T82" s="19">
        <f>IF(S82&lt;&gt;1, 0, IF(N(J82)=0, 0, IF(K82=Ajustes!$B$5, J82, J82*F82)))</f>
        <v/>
      </c>
      <c r="U82" s="20">
        <f>IF(S82&lt;&gt;1, U81, IF(C82=Ajustes!$B$6, U81+H82, U81-H82))</f>
        <v/>
      </c>
      <c r="V82" s="19">
        <f>IF(S82&lt;&gt;1, V81, IF(C82=Ajustes!$B$6, V81+D82+N(O82)+T82, IF(U82&lt;=0, 0, V81-H82*W81)))</f>
        <v/>
      </c>
      <c r="W82" s="21">
        <f>IF(U82&gt;0, V82/U82, 0)</f>
        <v/>
      </c>
      <c r="X82" s="19">
        <f>IF(AND(S82=1, C82=Ajustes!$B$7), D82-N(O82)-T82-H82*W81, "")</f>
        <v/>
      </c>
      <c r="Y82" s="18">
        <f>IF(A82="", "", TRIM(IF(COUNTIFS($N$2:$N$3000,N82,$C$2:$C$3000,C82,$D$2:$D$3000,D82,$H$2:$H$3000,H82)&gt;1, "Orden repetida. ", "")&amp;IF(AND(S82=1, C82=Ajustes!$B$7, U81+0.000001&lt;H82), "Vendes más de lo registrado. ", "")&amp;IF(Q82="texto", "Fecha en texto. ", "")&amp;IF(OR(NOT(ISNUMBER(D82)), NOT(ISNUMBER(H82))), "Número en texto. ", "")&amp;IF(AND(ISNUMBER(Q82), ISNUMBER(Q81), Q82&lt;Q81), "Fuera de orden de fecha. ", "")))</f>
        <v/>
      </c>
      <c r="Z82" s="18">
        <f>IF(AND(S82=1, ISNUMBER(R82)), ROW(), 0)</f>
        <v/>
      </c>
      <c r="AA82" s="18">
        <f>IF(ISNUMBER(R82), R82, 0)</f>
        <v/>
      </c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4" t="n"/>
      <c r="P83" s="15" t="n"/>
      <c r="Q83" s="16">
        <f>IF(N83="", "", IF(ISNUMBER(N83), N83, IFERROR(DATEVALUE(LEFT(N83,10))+TIMEVALUE(MID(N83,12,8)), "texto")))</f>
        <v/>
      </c>
      <c r="R83" s="17">
        <f>IF(ISNUMBER(Q83), DATE(YEAR(Q83),MONTH(Q83),1), "")</f>
        <v/>
      </c>
      <c r="S83" s="18">
        <f>IF(A83="", 0, IF(AND(M83=Ajustes!$B$8, E83=Ajustes!$B$5, I83=Ajustes!$B$4, OR(C83=Ajustes!$B$6, C83=Ajustes!$B$7), ISNUMBER(D83), ISNUMBER(H83)), 1, 0))</f>
        <v/>
      </c>
      <c r="T83" s="19">
        <f>IF(S83&lt;&gt;1, 0, IF(N(J83)=0, 0, IF(K83=Ajustes!$B$5, J83, J83*F83)))</f>
        <v/>
      </c>
      <c r="U83" s="20">
        <f>IF(S83&lt;&gt;1, U82, IF(C83=Ajustes!$B$6, U82+H83, U82-H83))</f>
        <v/>
      </c>
      <c r="V83" s="19">
        <f>IF(S83&lt;&gt;1, V82, IF(C83=Ajustes!$B$6, V82+D83+N(O83)+T83, IF(U83&lt;=0, 0, V82-H83*W82)))</f>
        <v/>
      </c>
      <c r="W83" s="21">
        <f>IF(U83&gt;0, V83/U83, 0)</f>
        <v/>
      </c>
      <c r="X83" s="19">
        <f>IF(AND(S83=1, C83=Ajustes!$B$7), D83-N(O83)-T83-H83*W82, "")</f>
        <v/>
      </c>
      <c r="Y83" s="18">
        <f>IF(A83="", "", TRIM(IF(COUNTIFS($N$2:$N$3000,N83,$C$2:$C$3000,C83,$D$2:$D$3000,D83,$H$2:$H$3000,H83)&gt;1, "Orden repetida. ", "")&amp;IF(AND(S83=1, C83=Ajustes!$B$7, U82+0.000001&lt;H83), "Vendes más de lo registrado. ", "")&amp;IF(Q83="texto", "Fecha en texto. ", "")&amp;IF(OR(NOT(ISNUMBER(D83)), NOT(ISNUMBER(H83))), "Número en texto. ", "")&amp;IF(AND(ISNUMBER(Q83), ISNUMBER(Q82), Q83&lt;Q82), "Fuera de orden de fecha. ", "")))</f>
        <v/>
      </c>
      <c r="Z83" s="18">
        <f>IF(AND(S83=1, ISNUMBER(R83)), ROW(), 0)</f>
        <v/>
      </c>
      <c r="AA83" s="18">
        <f>IF(ISNUMBER(R83), R83, 0)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4" t="n"/>
      <c r="P84" s="15" t="n"/>
      <c r="Q84" s="16">
        <f>IF(N84="", "", IF(ISNUMBER(N84), N84, IFERROR(DATEVALUE(LEFT(N84,10))+TIMEVALUE(MID(N84,12,8)), "texto")))</f>
        <v/>
      </c>
      <c r="R84" s="17">
        <f>IF(ISNUMBER(Q84), DATE(YEAR(Q84),MONTH(Q84),1), "")</f>
        <v/>
      </c>
      <c r="S84" s="18">
        <f>IF(A84="", 0, IF(AND(M84=Ajustes!$B$8, E84=Ajustes!$B$5, I84=Ajustes!$B$4, OR(C84=Ajustes!$B$6, C84=Ajustes!$B$7), ISNUMBER(D84), ISNUMBER(H84)), 1, 0))</f>
        <v/>
      </c>
      <c r="T84" s="19">
        <f>IF(S84&lt;&gt;1, 0, IF(N(J84)=0, 0, IF(K84=Ajustes!$B$5, J84, J84*F84)))</f>
        <v/>
      </c>
      <c r="U84" s="20">
        <f>IF(S84&lt;&gt;1, U83, IF(C84=Ajustes!$B$6, U83+H84, U83-H84))</f>
        <v/>
      </c>
      <c r="V84" s="19">
        <f>IF(S84&lt;&gt;1, V83, IF(C84=Ajustes!$B$6, V83+D84+N(O84)+T84, IF(U84&lt;=0, 0, V83-H84*W83)))</f>
        <v/>
      </c>
      <c r="W84" s="21">
        <f>IF(U84&gt;0, V84/U84, 0)</f>
        <v/>
      </c>
      <c r="X84" s="19">
        <f>IF(AND(S84=1, C84=Ajustes!$B$7), D84-N(O84)-T84-H84*W83, "")</f>
        <v/>
      </c>
      <c r="Y84" s="18">
        <f>IF(A84="", "", TRIM(IF(COUNTIFS($N$2:$N$3000,N84,$C$2:$C$3000,C84,$D$2:$D$3000,D84,$H$2:$H$3000,H84)&gt;1, "Orden repetida. ", "")&amp;IF(AND(S84=1, C84=Ajustes!$B$7, U83+0.000001&lt;H84), "Vendes más de lo registrado. ", "")&amp;IF(Q84="texto", "Fecha en texto. ", "")&amp;IF(OR(NOT(ISNUMBER(D84)), NOT(ISNUMBER(H84))), "Número en texto. ", "")&amp;IF(AND(ISNUMBER(Q84), ISNUMBER(Q83), Q84&lt;Q83), "Fuera de orden de fecha. ", "")))</f>
        <v/>
      </c>
      <c r="Z84" s="18">
        <f>IF(AND(S84=1, ISNUMBER(R84)), ROW(), 0)</f>
        <v/>
      </c>
      <c r="AA84" s="18">
        <f>IF(ISNUMBER(R84), R84, 0)</f>
        <v/>
      </c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3" t="n"/>
      <c r="M85" s="13" t="n"/>
      <c r="N85" s="13" t="n"/>
      <c r="O85" s="14" t="n"/>
      <c r="P85" s="15" t="n"/>
      <c r="Q85" s="16">
        <f>IF(N85="", "", IF(ISNUMBER(N85), N85, IFERROR(DATEVALUE(LEFT(N85,10))+TIMEVALUE(MID(N85,12,8)), "texto")))</f>
        <v/>
      </c>
      <c r="R85" s="17">
        <f>IF(ISNUMBER(Q85), DATE(YEAR(Q85),MONTH(Q85),1), "")</f>
        <v/>
      </c>
      <c r="S85" s="18">
        <f>IF(A85="", 0, IF(AND(M85=Ajustes!$B$8, E85=Ajustes!$B$5, I85=Ajustes!$B$4, OR(C85=Ajustes!$B$6, C85=Ajustes!$B$7), ISNUMBER(D85), ISNUMBER(H85)), 1, 0))</f>
        <v/>
      </c>
      <c r="T85" s="19">
        <f>IF(S85&lt;&gt;1, 0, IF(N(J85)=0, 0, IF(K85=Ajustes!$B$5, J85, J85*F85)))</f>
        <v/>
      </c>
      <c r="U85" s="20">
        <f>IF(S85&lt;&gt;1, U84, IF(C85=Ajustes!$B$6, U84+H85, U84-H85))</f>
        <v/>
      </c>
      <c r="V85" s="19">
        <f>IF(S85&lt;&gt;1, V84, IF(C85=Ajustes!$B$6, V84+D85+N(O85)+T85, IF(U85&lt;=0, 0, V84-H85*W84)))</f>
        <v/>
      </c>
      <c r="W85" s="21">
        <f>IF(U85&gt;0, V85/U85, 0)</f>
        <v/>
      </c>
      <c r="X85" s="19">
        <f>IF(AND(S85=1, C85=Ajustes!$B$7), D85-N(O85)-T85-H85*W84, "")</f>
        <v/>
      </c>
      <c r="Y85" s="18">
        <f>IF(A85="", "", TRIM(IF(COUNTIFS($N$2:$N$3000,N85,$C$2:$C$3000,C85,$D$2:$D$3000,D85,$H$2:$H$3000,H85)&gt;1, "Orden repetida. ", "")&amp;IF(AND(S85=1, C85=Ajustes!$B$7, U84+0.000001&lt;H85), "Vendes más de lo registrado. ", "")&amp;IF(Q85="texto", "Fecha en texto. ", "")&amp;IF(OR(NOT(ISNUMBER(D85)), NOT(ISNUMBER(H85))), "Número en texto. ", "")&amp;IF(AND(ISNUMBER(Q85), ISNUMBER(Q84), Q85&lt;Q84), "Fuera de orden de fecha. ", "")))</f>
        <v/>
      </c>
      <c r="Z85" s="18">
        <f>IF(AND(S85=1, ISNUMBER(R85)), ROW(), 0)</f>
        <v/>
      </c>
      <c r="AA85" s="18">
        <f>IF(ISNUMBER(R85), R85, 0)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  <c r="M86" s="13" t="n"/>
      <c r="N86" s="13" t="n"/>
      <c r="O86" s="14" t="n"/>
      <c r="P86" s="15" t="n"/>
      <c r="Q86" s="16">
        <f>IF(N86="", "", IF(ISNUMBER(N86), N86, IFERROR(DATEVALUE(LEFT(N86,10))+TIMEVALUE(MID(N86,12,8)), "texto")))</f>
        <v/>
      </c>
      <c r="R86" s="17">
        <f>IF(ISNUMBER(Q86), DATE(YEAR(Q86),MONTH(Q86),1), "")</f>
        <v/>
      </c>
      <c r="S86" s="18">
        <f>IF(A86="", 0, IF(AND(M86=Ajustes!$B$8, E86=Ajustes!$B$5, I86=Ajustes!$B$4, OR(C86=Ajustes!$B$6, C86=Ajustes!$B$7), ISNUMBER(D86), ISNUMBER(H86)), 1, 0))</f>
        <v/>
      </c>
      <c r="T86" s="19">
        <f>IF(S86&lt;&gt;1, 0, IF(N(J86)=0, 0, IF(K86=Ajustes!$B$5, J86, J86*F86)))</f>
        <v/>
      </c>
      <c r="U86" s="20">
        <f>IF(S86&lt;&gt;1, U85, IF(C86=Ajustes!$B$6, U85+H86, U85-H86))</f>
        <v/>
      </c>
      <c r="V86" s="19">
        <f>IF(S86&lt;&gt;1, V85, IF(C86=Ajustes!$B$6, V85+D86+N(O86)+T86, IF(U86&lt;=0, 0, V85-H86*W85)))</f>
        <v/>
      </c>
      <c r="W86" s="21">
        <f>IF(U86&gt;0, V86/U86, 0)</f>
        <v/>
      </c>
      <c r="X86" s="19">
        <f>IF(AND(S86=1, C86=Ajustes!$B$7), D86-N(O86)-T86-H86*W85, "")</f>
        <v/>
      </c>
      <c r="Y86" s="18">
        <f>IF(A86="", "", TRIM(IF(COUNTIFS($N$2:$N$3000,N86,$C$2:$C$3000,C86,$D$2:$D$3000,D86,$H$2:$H$3000,H86)&gt;1, "Orden repetida. ", "")&amp;IF(AND(S86=1, C86=Ajustes!$B$7, U85+0.000001&lt;H86), "Vendes más de lo registrado. ", "")&amp;IF(Q86="texto", "Fecha en texto. ", "")&amp;IF(OR(NOT(ISNUMBER(D86)), NOT(ISNUMBER(H86))), "Número en texto. ", "")&amp;IF(AND(ISNUMBER(Q86), ISNUMBER(Q85), Q86&lt;Q85), "Fuera de orden de fecha. ", "")))</f>
        <v/>
      </c>
      <c r="Z86" s="18">
        <f>IF(AND(S86=1, ISNUMBER(R86)), ROW(), 0)</f>
        <v/>
      </c>
      <c r="AA86" s="18">
        <f>IF(ISNUMBER(R86), R86, 0)</f>
        <v/>
      </c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3" t="n"/>
      <c r="M87" s="13" t="n"/>
      <c r="N87" s="13" t="n"/>
      <c r="O87" s="14" t="n"/>
      <c r="P87" s="15" t="n"/>
      <c r="Q87" s="16">
        <f>IF(N87="", "", IF(ISNUMBER(N87), N87, IFERROR(DATEVALUE(LEFT(N87,10))+TIMEVALUE(MID(N87,12,8)), "texto")))</f>
        <v/>
      </c>
      <c r="R87" s="17">
        <f>IF(ISNUMBER(Q87), DATE(YEAR(Q87),MONTH(Q87),1), "")</f>
        <v/>
      </c>
      <c r="S87" s="18">
        <f>IF(A87="", 0, IF(AND(M87=Ajustes!$B$8, E87=Ajustes!$B$5, I87=Ajustes!$B$4, OR(C87=Ajustes!$B$6, C87=Ajustes!$B$7), ISNUMBER(D87), ISNUMBER(H87)), 1, 0))</f>
        <v/>
      </c>
      <c r="T87" s="19">
        <f>IF(S87&lt;&gt;1, 0, IF(N(J87)=0, 0, IF(K87=Ajustes!$B$5, J87, J87*F87)))</f>
        <v/>
      </c>
      <c r="U87" s="20">
        <f>IF(S87&lt;&gt;1, U86, IF(C87=Ajustes!$B$6, U86+H87, U86-H87))</f>
        <v/>
      </c>
      <c r="V87" s="19">
        <f>IF(S87&lt;&gt;1, V86, IF(C87=Ajustes!$B$6, V86+D87+N(O87)+T87, IF(U87&lt;=0, 0, V86-H87*W86)))</f>
        <v/>
      </c>
      <c r="W87" s="21">
        <f>IF(U87&gt;0, V87/U87, 0)</f>
        <v/>
      </c>
      <c r="X87" s="19">
        <f>IF(AND(S87=1, C87=Ajustes!$B$7), D87-N(O87)-T87-H87*W86, "")</f>
        <v/>
      </c>
      <c r="Y87" s="18">
        <f>IF(A87="", "", TRIM(IF(COUNTIFS($N$2:$N$3000,N87,$C$2:$C$3000,C87,$D$2:$D$3000,D87,$H$2:$H$3000,H87)&gt;1, "Orden repetida. ", "")&amp;IF(AND(S87=1, C87=Ajustes!$B$7, U86+0.000001&lt;H87), "Vendes más de lo registrado. ", "")&amp;IF(Q87="texto", "Fecha en texto. ", "")&amp;IF(OR(NOT(ISNUMBER(D87)), NOT(ISNUMBER(H87))), "Número en texto. ", "")&amp;IF(AND(ISNUMBER(Q87), ISNUMBER(Q86), Q87&lt;Q86), "Fuera de orden de fecha. ", "")))</f>
        <v/>
      </c>
      <c r="Z87" s="18">
        <f>IF(AND(S87=1, ISNUMBER(R87)), ROW(), 0)</f>
        <v/>
      </c>
      <c r="AA87" s="18">
        <f>IF(ISNUMBER(R87), R87, 0)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  <c r="M88" s="13" t="n"/>
      <c r="N88" s="13" t="n"/>
      <c r="O88" s="14" t="n"/>
      <c r="P88" s="15" t="n"/>
      <c r="Q88" s="16">
        <f>IF(N88="", "", IF(ISNUMBER(N88), N88, IFERROR(DATEVALUE(LEFT(N88,10))+TIMEVALUE(MID(N88,12,8)), "texto")))</f>
        <v/>
      </c>
      <c r="R88" s="17">
        <f>IF(ISNUMBER(Q88), DATE(YEAR(Q88),MONTH(Q88),1), "")</f>
        <v/>
      </c>
      <c r="S88" s="18">
        <f>IF(A88="", 0, IF(AND(M88=Ajustes!$B$8, E88=Ajustes!$B$5, I88=Ajustes!$B$4, OR(C88=Ajustes!$B$6, C88=Ajustes!$B$7), ISNUMBER(D88), ISNUMBER(H88)), 1, 0))</f>
        <v/>
      </c>
      <c r="T88" s="19">
        <f>IF(S88&lt;&gt;1, 0, IF(N(J88)=0, 0, IF(K88=Ajustes!$B$5, J88, J88*F88)))</f>
        <v/>
      </c>
      <c r="U88" s="20">
        <f>IF(S88&lt;&gt;1, U87, IF(C88=Ajustes!$B$6, U87+H88, U87-H88))</f>
        <v/>
      </c>
      <c r="V88" s="19">
        <f>IF(S88&lt;&gt;1, V87, IF(C88=Ajustes!$B$6, V87+D88+N(O88)+T88, IF(U88&lt;=0, 0, V87-H88*W87)))</f>
        <v/>
      </c>
      <c r="W88" s="21">
        <f>IF(U88&gt;0, V88/U88, 0)</f>
        <v/>
      </c>
      <c r="X88" s="19">
        <f>IF(AND(S88=1, C88=Ajustes!$B$7), D88-N(O88)-T88-H88*W87, "")</f>
        <v/>
      </c>
      <c r="Y88" s="18">
        <f>IF(A88="", "", TRIM(IF(COUNTIFS($N$2:$N$3000,N88,$C$2:$C$3000,C88,$D$2:$D$3000,D88,$H$2:$H$3000,H88)&gt;1, "Orden repetida. ", "")&amp;IF(AND(S88=1, C88=Ajustes!$B$7, U87+0.000001&lt;H88), "Vendes más de lo registrado. ", "")&amp;IF(Q88="texto", "Fecha en texto. ", "")&amp;IF(OR(NOT(ISNUMBER(D88)), NOT(ISNUMBER(H88))), "Número en texto. ", "")&amp;IF(AND(ISNUMBER(Q88), ISNUMBER(Q87), Q88&lt;Q87), "Fuera de orden de fecha. ", "")))</f>
        <v/>
      </c>
      <c r="Z88" s="18">
        <f>IF(AND(S88=1, ISNUMBER(R88)), ROW(), 0)</f>
        <v/>
      </c>
      <c r="AA88" s="18">
        <f>IF(ISNUMBER(R88), R88, 0)</f>
        <v/>
      </c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4" t="n"/>
      <c r="P89" s="15" t="n"/>
      <c r="Q89" s="16">
        <f>IF(N89="", "", IF(ISNUMBER(N89), N89, IFERROR(DATEVALUE(LEFT(N89,10))+TIMEVALUE(MID(N89,12,8)), "texto")))</f>
        <v/>
      </c>
      <c r="R89" s="17">
        <f>IF(ISNUMBER(Q89), DATE(YEAR(Q89),MONTH(Q89),1), "")</f>
        <v/>
      </c>
      <c r="S89" s="18">
        <f>IF(A89="", 0, IF(AND(M89=Ajustes!$B$8, E89=Ajustes!$B$5, I89=Ajustes!$B$4, OR(C89=Ajustes!$B$6, C89=Ajustes!$B$7), ISNUMBER(D89), ISNUMBER(H89)), 1, 0))</f>
        <v/>
      </c>
      <c r="T89" s="19">
        <f>IF(S89&lt;&gt;1, 0, IF(N(J89)=0, 0, IF(K89=Ajustes!$B$5, J89, J89*F89)))</f>
        <v/>
      </c>
      <c r="U89" s="20">
        <f>IF(S89&lt;&gt;1, U88, IF(C89=Ajustes!$B$6, U88+H89, U88-H89))</f>
        <v/>
      </c>
      <c r="V89" s="19">
        <f>IF(S89&lt;&gt;1, V88, IF(C89=Ajustes!$B$6, V88+D89+N(O89)+T89, IF(U89&lt;=0, 0, V88-H89*W88)))</f>
        <v/>
      </c>
      <c r="W89" s="21">
        <f>IF(U89&gt;0, V89/U89, 0)</f>
        <v/>
      </c>
      <c r="X89" s="19">
        <f>IF(AND(S89=1, C89=Ajustes!$B$7), D89-N(O89)-T89-H89*W88, "")</f>
        <v/>
      </c>
      <c r="Y89" s="18">
        <f>IF(A89="", "", TRIM(IF(COUNTIFS($N$2:$N$3000,N89,$C$2:$C$3000,C89,$D$2:$D$3000,D89,$H$2:$H$3000,H89)&gt;1, "Orden repetida. ", "")&amp;IF(AND(S89=1, C89=Ajustes!$B$7, U88+0.000001&lt;H89), "Vendes más de lo registrado. ", "")&amp;IF(Q89="texto", "Fecha en texto. ", "")&amp;IF(OR(NOT(ISNUMBER(D89)), NOT(ISNUMBER(H89))), "Número en texto. ", "")&amp;IF(AND(ISNUMBER(Q89), ISNUMBER(Q88), Q89&lt;Q88), "Fuera de orden de fecha. ", "")))</f>
        <v/>
      </c>
      <c r="Z89" s="18">
        <f>IF(AND(S89=1, ISNUMBER(R89)), ROW(), 0)</f>
        <v/>
      </c>
      <c r="AA89" s="18">
        <f>IF(ISNUMBER(R89), R89, 0)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  <c r="M90" s="13" t="n"/>
      <c r="N90" s="13" t="n"/>
      <c r="O90" s="14" t="n"/>
      <c r="P90" s="15" t="n"/>
      <c r="Q90" s="16">
        <f>IF(N90="", "", IF(ISNUMBER(N90), N90, IFERROR(DATEVALUE(LEFT(N90,10))+TIMEVALUE(MID(N90,12,8)), "texto")))</f>
        <v/>
      </c>
      <c r="R90" s="17">
        <f>IF(ISNUMBER(Q90), DATE(YEAR(Q90),MONTH(Q90),1), "")</f>
        <v/>
      </c>
      <c r="S90" s="18">
        <f>IF(A90="", 0, IF(AND(M90=Ajustes!$B$8, E90=Ajustes!$B$5, I90=Ajustes!$B$4, OR(C90=Ajustes!$B$6, C90=Ajustes!$B$7), ISNUMBER(D90), ISNUMBER(H90)), 1, 0))</f>
        <v/>
      </c>
      <c r="T90" s="19">
        <f>IF(S90&lt;&gt;1, 0, IF(N(J90)=0, 0, IF(K90=Ajustes!$B$5, J90, J90*F90)))</f>
        <v/>
      </c>
      <c r="U90" s="20">
        <f>IF(S90&lt;&gt;1, U89, IF(C90=Ajustes!$B$6, U89+H90, U89-H90))</f>
        <v/>
      </c>
      <c r="V90" s="19">
        <f>IF(S90&lt;&gt;1, V89, IF(C90=Ajustes!$B$6, V89+D90+N(O90)+T90, IF(U90&lt;=0, 0, V89-H90*W89)))</f>
        <v/>
      </c>
      <c r="W90" s="21">
        <f>IF(U90&gt;0, V90/U90, 0)</f>
        <v/>
      </c>
      <c r="X90" s="19">
        <f>IF(AND(S90=1, C90=Ajustes!$B$7), D90-N(O90)-T90-H90*W89, "")</f>
        <v/>
      </c>
      <c r="Y90" s="18">
        <f>IF(A90="", "", TRIM(IF(COUNTIFS($N$2:$N$3000,N90,$C$2:$C$3000,C90,$D$2:$D$3000,D90,$H$2:$H$3000,H90)&gt;1, "Orden repetida. ", "")&amp;IF(AND(S90=1, C90=Ajustes!$B$7, U89+0.000001&lt;H90), "Vendes más de lo registrado. ", "")&amp;IF(Q90="texto", "Fecha en texto. ", "")&amp;IF(OR(NOT(ISNUMBER(D90)), NOT(ISNUMBER(H90))), "Número en texto. ", "")&amp;IF(AND(ISNUMBER(Q90), ISNUMBER(Q89), Q90&lt;Q89), "Fuera de orden de fecha. ", "")))</f>
        <v/>
      </c>
      <c r="Z90" s="18">
        <f>IF(AND(S90=1, ISNUMBER(R90)), ROW(), 0)</f>
        <v/>
      </c>
      <c r="AA90" s="18">
        <f>IF(ISNUMBER(R90), R90, 0)</f>
        <v/>
      </c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3" t="n"/>
      <c r="M91" s="13" t="n"/>
      <c r="N91" s="13" t="n"/>
      <c r="O91" s="14" t="n"/>
      <c r="P91" s="15" t="n"/>
      <c r="Q91" s="16">
        <f>IF(N91="", "", IF(ISNUMBER(N91), N91, IFERROR(DATEVALUE(LEFT(N91,10))+TIMEVALUE(MID(N91,12,8)), "texto")))</f>
        <v/>
      </c>
      <c r="R91" s="17">
        <f>IF(ISNUMBER(Q91), DATE(YEAR(Q91),MONTH(Q91),1), "")</f>
        <v/>
      </c>
      <c r="S91" s="18">
        <f>IF(A91="", 0, IF(AND(M91=Ajustes!$B$8, E91=Ajustes!$B$5, I91=Ajustes!$B$4, OR(C91=Ajustes!$B$6, C91=Ajustes!$B$7), ISNUMBER(D91), ISNUMBER(H91)), 1, 0))</f>
        <v/>
      </c>
      <c r="T91" s="19">
        <f>IF(S91&lt;&gt;1, 0, IF(N(J91)=0, 0, IF(K91=Ajustes!$B$5, J91, J91*F91)))</f>
        <v/>
      </c>
      <c r="U91" s="20">
        <f>IF(S91&lt;&gt;1, U90, IF(C91=Ajustes!$B$6, U90+H91, U90-H91))</f>
        <v/>
      </c>
      <c r="V91" s="19">
        <f>IF(S91&lt;&gt;1, V90, IF(C91=Ajustes!$B$6, V90+D91+N(O91)+T91, IF(U91&lt;=0, 0, V90-H91*W90)))</f>
        <v/>
      </c>
      <c r="W91" s="21">
        <f>IF(U91&gt;0, V91/U91, 0)</f>
        <v/>
      </c>
      <c r="X91" s="19">
        <f>IF(AND(S91=1, C91=Ajustes!$B$7), D91-N(O91)-T91-H91*W90, "")</f>
        <v/>
      </c>
      <c r="Y91" s="18">
        <f>IF(A91="", "", TRIM(IF(COUNTIFS($N$2:$N$3000,N91,$C$2:$C$3000,C91,$D$2:$D$3000,D91,$H$2:$H$3000,H91)&gt;1, "Orden repetida. ", "")&amp;IF(AND(S91=1, C91=Ajustes!$B$7, U90+0.000001&lt;H91), "Vendes más de lo registrado. ", "")&amp;IF(Q91="texto", "Fecha en texto. ", "")&amp;IF(OR(NOT(ISNUMBER(D91)), NOT(ISNUMBER(H91))), "Número en texto. ", "")&amp;IF(AND(ISNUMBER(Q91), ISNUMBER(Q90), Q91&lt;Q90), "Fuera de orden de fecha. ", "")))</f>
        <v/>
      </c>
      <c r="Z91" s="18">
        <f>IF(AND(S91=1, ISNUMBER(R91)), ROW(), 0)</f>
        <v/>
      </c>
      <c r="AA91" s="18">
        <f>IF(ISNUMBER(R91), R91, 0)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  <c r="M92" s="13" t="n"/>
      <c r="N92" s="13" t="n"/>
      <c r="O92" s="14" t="n"/>
      <c r="P92" s="15" t="n"/>
      <c r="Q92" s="16">
        <f>IF(N92="", "", IF(ISNUMBER(N92), N92, IFERROR(DATEVALUE(LEFT(N92,10))+TIMEVALUE(MID(N92,12,8)), "texto")))</f>
        <v/>
      </c>
      <c r="R92" s="17">
        <f>IF(ISNUMBER(Q92), DATE(YEAR(Q92),MONTH(Q92),1), "")</f>
        <v/>
      </c>
      <c r="S92" s="18">
        <f>IF(A92="", 0, IF(AND(M92=Ajustes!$B$8, E92=Ajustes!$B$5, I92=Ajustes!$B$4, OR(C92=Ajustes!$B$6, C92=Ajustes!$B$7), ISNUMBER(D92), ISNUMBER(H92)), 1, 0))</f>
        <v/>
      </c>
      <c r="T92" s="19">
        <f>IF(S92&lt;&gt;1, 0, IF(N(J92)=0, 0, IF(K92=Ajustes!$B$5, J92, J92*F92)))</f>
        <v/>
      </c>
      <c r="U92" s="20">
        <f>IF(S92&lt;&gt;1, U91, IF(C92=Ajustes!$B$6, U91+H92, U91-H92))</f>
        <v/>
      </c>
      <c r="V92" s="19">
        <f>IF(S92&lt;&gt;1, V91, IF(C92=Ajustes!$B$6, V91+D92+N(O92)+T92, IF(U92&lt;=0, 0, V91-H92*W91)))</f>
        <v/>
      </c>
      <c r="W92" s="21">
        <f>IF(U92&gt;0, V92/U92, 0)</f>
        <v/>
      </c>
      <c r="X92" s="19">
        <f>IF(AND(S92=1, C92=Ajustes!$B$7), D92-N(O92)-T92-H92*W91, "")</f>
        <v/>
      </c>
      <c r="Y92" s="18">
        <f>IF(A92="", "", TRIM(IF(COUNTIFS($N$2:$N$3000,N92,$C$2:$C$3000,C92,$D$2:$D$3000,D92,$H$2:$H$3000,H92)&gt;1, "Orden repetida. ", "")&amp;IF(AND(S92=1, C92=Ajustes!$B$7, U91+0.000001&lt;H92), "Vendes más de lo registrado. ", "")&amp;IF(Q92="texto", "Fecha en texto. ", "")&amp;IF(OR(NOT(ISNUMBER(D92)), NOT(ISNUMBER(H92))), "Número en texto. ", "")&amp;IF(AND(ISNUMBER(Q92), ISNUMBER(Q91), Q92&lt;Q91), "Fuera de orden de fecha. ", "")))</f>
        <v/>
      </c>
      <c r="Z92" s="18">
        <f>IF(AND(S92=1, ISNUMBER(R92)), ROW(), 0)</f>
        <v/>
      </c>
      <c r="AA92" s="18">
        <f>IF(ISNUMBER(R92), R92, 0)</f>
        <v/>
      </c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3" t="n"/>
      <c r="M93" s="13" t="n"/>
      <c r="N93" s="13" t="n"/>
      <c r="O93" s="14" t="n"/>
      <c r="P93" s="15" t="n"/>
      <c r="Q93" s="16">
        <f>IF(N93="", "", IF(ISNUMBER(N93), N93, IFERROR(DATEVALUE(LEFT(N93,10))+TIMEVALUE(MID(N93,12,8)), "texto")))</f>
        <v/>
      </c>
      <c r="R93" s="17">
        <f>IF(ISNUMBER(Q93), DATE(YEAR(Q93),MONTH(Q93),1), "")</f>
        <v/>
      </c>
      <c r="S93" s="18">
        <f>IF(A93="", 0, IF(AND(M93=Ajustes!$B$8, E93=Ajustes!$B$5, I93=Ajustes!$B$4, OR(C93=Ajustes!$B$6, C93=Ajustes!$B$7), ISNUMBER(D93), ISNUMBER(H93)), 1, 0))</f>
        <v/>
      </c>
      <c r="T93" s="19">
        <f>IF(S93&lt;&gt;1, 0, IF(N(J93)=0, 0, IF(K93=Ajustes!$B$5, J93, J93*F93)))</f>
        <v/>
      </c>
      <c r="U93" s="20">
        <f>IF(S93&lt;&gt;1, U92, IF(C93=Ajustes!$B$6, U92+H93, U92-H93))</f>
        <v/>
      </c>
      <c r="V93" s="19">
        <f>IF(S93&lt;&gt;1, V92, IF(C93=Ajustes!$B$6, V92+D93+N(O93)+T93, IF(U93&lt;=0, 0, V92-H93*W92)))</f>
        <v/>
      </c>
      <c r="W93" s="21">
        <f>IF(U93&gt;0, V93/U93, 0)</f>
        <v/>
      </c>
      <c r="X93" s="19">
        <f>IF(AND(S93=1, C93=Ajustes!$B$7), D93-N(O93)-T93-H93*W92, "")</f>
        <v/>
      </c>
      <c r="Y93" s="18">
        <f>IF(A93="", "", TRIM(IF(COUNTIFS($N$2:$N$3000,N93,$C$2:$C$3000,C93,$D$2:$D$3000,D93,$H$2:$H$3000,H93)&gt;1, "Orden repetida. ", "")&amp;IF(AND(S93=1, C93=Ajustes!$B$7, U92+0.000001&lt;H93), "Vendes más de lo registrado. ", "")&amp;IF(Q93="texto", "Fecha en texto. ", "")&amp;IF(OR(NOT(ISNUMBER(D93)), NOT(ISNUMBER(H93))), "Número en texto. ", "")&amp;IF(AND(ISNUMBER(Q93), ISNUMBER(Q92), Q93&lt;Q92), "Fuera de orden de fecha. ", "")))</f>
        <v/>
      </c>
      <c r="Z93" s="18">
        <f>IF(AND(S93=1, ISNUMBER(R93)), ROW(), 0)</f>
        <v/>
      </c>
      <c r="AA93" s="18">
        <f>IF(ISNUMBER(R93), R93, 0)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  <c r="M94" s="13" t="n"/>
      <c r="N94" s="13" t="n"/>
      <c r="O94" s="14" t="n"/>
      <c r="P94" s="15" t="n"/>
      <c r="Q94" s="16">
        <f>IF(N94="", "", IF(ISNUMBER(N94), N94, IFERROR(DATEVALUE(LEFT(N94,10))+TIMEVALUE(MID(N94,12,8)), "texto")))</f>
        <v/>
      </c>
      <c r="R94" s="17">
        <f>IF(ISNUMBER(Q94), DATE(YEAR(Q94),MONTH(Q94),1), "")</f>
        <v/>
      </c>
      <c r="S94" s="18">
        <f>IF(A94="", 0, IF(AND(M94=Ajustes!$B$8, E94=Ajustes!$B$5, I94=Ajustes!$B$4, OR(C94=Ajustes!$B$6, C94=Ajustes!$B$7), ISNUMBER(D94), ISNUMBER(H94)), 1, 0))</f>
        <v/>
      </c>
      <c r="T94" s="19">
        <f>IF(S94&lt;&gt;1, 0, IF(N(J94)=0, 0, IF(K94=Ajustes!$B$5, J94, J94*F94)))</f>
        <v/>
      </c>
      <c r="U94" s="20">
        <f>IF(S94&lt;&gt;1, U93, IF(C94=Ajustes!$B$6, U93+H94, U93-H94))</f>
        <v/>
      </c>
      <c r="V94" s="19">
        <f>IF(S94&lt;&gt;1, V93, IF(C94=Ajustes!$B$6, V93+D94+N(O94)+T94, IF(U94&lt;=0, 0, V93-H94*W93)))</f>
        <v/>
      </c>
      <c r="W94" s="21">
        <f>IF(U94&gt;0, V94/U94, 0)</f>
        <v/>
      </c>
      <c r="X94" s="19">
        <f>IF(AND(S94=1, C94=Ajustes!$B$7), D94-N(O94)-T94-H94*W93, "")</f>
        <v/>
      </c>
      <c r="Y94" s="18">
        <f>IF(A94="", "", TRIM(IF(COUNTIFS($N$2:$N$3000,N94,$C$2:$C$3000,C94,$D$2:$D$3000,D94,$H$2:$H$3000,H94)&gt;1, "Orden repetida. ", "")&amp;IF(AND(S94=1, C94=Ajustes!$B$7, U93+0.000001&lt;H94), "Vendes más de lo registrado. ", "")&amp;IF(Q94="texto", "Fecha en texto. ", "")&amp;IF(OR(NOT(ISNUMBER(D94)), NOT(ISNUMBER(H94))), "Número en texto. ", "")&amp;IF(AND(ISNUMBER(Q94), ISNUMBER(Q93), Q94&lt;Q93), "Fuera de orden de fecha. ", "")))</f>
        <v/>
      </c>
      <c r="Z94" s="18">
        <f>IF(AND(S94=1, ISNUMBER(R94)), ROW(), 0)</f>
        <v/>
      </c>
      <c r="AA94" s="18">
        <f>IF(ISNUMBER(R94), R94, 0)</f>
        <v/>
      </c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3" t="n"/>
      <c r="M95" s="13" t="n"/>
      <c r="N95" s="13" t="n"/>
      <c r="O95" s="14" t="n"/>
      <c r="P95" s="15" t="n"/>
      <c r="Q95" s="16">
        <f>IF(N95="", "", IF(ISNUMBER(N95), N95, IFERROR(DATEVALUE(LEFT(N95,10))+TIMEVALUE(MID(N95,12,8)), "texto")))</f>
        <v/>
      </c>
      <c r="R95" s="17">
        <f>IF(ISNUMBER(Q95), DATE(YEAR(Q95),MONTH(Q95),1), "")</f>
        <v/>
      </c>
      <c r="S95" s="18">
        <f>IF(A95="", 0, IF(AND(M95=Ajustes!$B$8, E95=Ajustes!$B$5, I95=Ajustes!$B$4, OR(C95=Ajustes!$B$6, C95=Ajustes!$B$7), ISNUMBER(D95), ISNUMBER(H95)), 1, 0))</f>
        <v/>
      </c>
      <c r="T95" s="19">
        <f>IF(S95&lt;&gt;1, 0, IF(N(J95)=0, 0, IF(K95=Ajustes!$B$5, J95, J95*F95)))</f>
        <v/>
      </c>
      <c r="U95" s="20">
        <f>IF(S95&lt;&gt;1, U94, IF(C95=Ajustes!$B$6, U94+H95, U94-H95))</f>
        <v/>
      </c>
      <c r="V95" s="19">
        <f>IF(S95&lt;&gt;1, V94, IF(C95=Ajustes!$B$6, V94+D95+N(O95)+T95, IF(U95&lt;=0, 0, V94-H95*W94)))</f>
        <v/>
      </c>
      <c r="W95" s="21">
        <f>IF(U95&gt;0, V95/U95, 0)</f>
        <v/>
      </c>
      <c r="X95" s="19">
        <f>IF(AND(S95=1, C95=Ajustes!$B$7), D95-N(O95)-T95-H95*W94, "")</f>
        <v/>
      </c>
      <c r="Y95" s="18">
        <f>IF(A95="", "", TRIM(IF(COUNTIFS($N$2:$N$3000,N95,$C$2:$C$3000,C95,$D$2:$D$3000,D95,$H$2:$H$3000,H95)&gt;1, "Orden repetida. ", "")&amp;IF(AND(S95=1, C95=Ajustes!$B$7, U94+0.000001&lt;H95), "Vendes más de lo registrado. ", "")&amp;IF(Q95="texto", "Fecha en texto. ", "")&amp;IF(OR(NOT(ISNUMBER(D95)), NOT(ISNUMBER(H95))), "Número en texto. ", "")&amp;IF(AND(ISNUMBER(Q95), ISNUMBER(Q94), Q95&lt;Q94), "Fuera de orden de fecha. ", "")))</f>
        <v/>
      </c>
      <c r="Z95" s="18">
        <f>IF(AND(S95=1, ISNUMBER(R95)), ROW(), 0)</f>
        <v/>
      </c>
      <c r="AA95" s="18">
        <f>IF(ISNUMBER(R95), R95, 0)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  <c r="M96" s="13" t="n"/>
      <c r="N96" s="13" t="n"/>
      <c r="O96" s="14" t="n"/>
      <c r="P96" s="15" t="n"/>
      <c r="Q96" s="16">
        <f>IF(N96="", "", IF(ISNUMBER(N96), N96, IFERROR(DATEVALUE(LEFT(N96,10))+TIMEVALUE(MID(N96,12,8)), "texto")))</f>
        <v/>
      </c>
      <c r="R96" s="17">
        <f>IF(ISNUMBER(Q96), DATE(YEAR(Q96),MONTH(Q96),1), "")</f>
        <v/>
      </c>
      <c r="S96" s="18">
        <f>IF(A96="", 0, IF(AND(M96=Ajustes!$B$8, E96=Ajustes!$B$5, I96=Ajustes!$B$4, OR(C96=Ajustes!$B$6, C96=Ajustes!$B$7), ISNUMBER(D96), ISNUMBER(H96)), 1, 0))</f>
        <v/>
      </c>
      <c r="T96" s="19">
        <f>IF(S96&lt;&gt;1, 0, IF(N(J96)=0, 0, IF(K96=Ajustes!$B$5, J96, J96*F96)))</f>
        <v/>
      </c>
      <c r="U96" s="20">
        <f>IF(S96&lt;&gt;1, U95, IF(C96=Ajustes!$B$6, U95+H96, U95-H96))</f>
        <v/>
      </c>
      <c r="V96" s="19">
        <f>IF(S96&lt;&gt;1, V95, IF(C96=Ajustes!$B$6, V95+D96+N(O96)+T96, IF(U96&lt;=0, 0, V95-H96*W95)))</f>
        <v/>
      </c>
      <c r="W96" s="21">
        <f>IF(U96&gt;0, V96/U96, 0)</f>
        <v/>
      </c>
      <c r="X96" s="19">
        <f>IF(AND(S96=1, C96=Ajustes!$B$7), D96-N(O96)-T96-H96*W95, "")</f>
        <v/>
      </c>
      <c r="Y96" s="18">
        <f>IF(A96="", "", TRIM(IF(COUNTIFS($N$2:$N$3000,N96,$C$2:$C$3000,C96,$D$2:$D$3000,D96,$H$2:$H$3000,H96)&gt;1, "Orden repetida. ", "")&amp;IF(AND(S96=1, C96=Ajustes!$B$7, U95+0.000001&lt;H96), "Vendes más de lo registrado. ", "")&amp;IF(Q96="texto", "Fecha en texto. ", "")&amp;IF(OR(NOT(ISNUMBER(D96)), NOT(ISNUMBER(H96))), "Número en texto. ", "")&amp;IF(AND(ISNUMBER(Q96), ISNUMBER(Q95), Q96&lt;Q95), "Fuera de orden de fecha. ", "")))</f>
        <v/>
      </c>
      <c r="Z96" s="18">
        <f>IF(AND(S96=1, ISNUMBER(R96)), ROW(), 0)</f>
        <v/>
      </c>
      <c r="AA96" s="18">
        <f>IF(ISNUMBER(R96), R96, 0)</f>
        <v/>
      </c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3" t="n"/>
      <c r="M97" s="13" t="n"/>
      <c r="N97" s="13" t="n"/>
      <c r="O97" s="14" t="n"/>
      <c r="P97" s="15" t="n"/>
      <c r="Q97" s="16">
        <f>IF(N97="", "", IF(ISNUMBER(N97), N97, IFERROR(DATEVALUE(LEFT(N97,10))+TIMEVALUE(MID(N97,12,8)), "texto")))</f>
        <v/>
      </c>
      <c r="R97" s="17">
        <f>IF(ISNUMBER(Q97), DATE(YEAR(Q97),MONTH(Q97),1), "")</f>
        <v/>
      </c>
      <c r="S97" s="18">
        <f>IF(A97="", 0, IF(AND(M97=Ajustes!$B$8, E97=Ajustes!$B$5, I97=Ajustes!$B$4, OR(C97=Ajustes!$B$6, C97=Ajustes!$B$7), ISNUMBER(D97), ISNUMBER(H97)), 1, 0))</f>
        <v/>
      </c>
      <c r="T97" s="19">
        <f>IF(S97&lt;&gt;1, 0, IF(N(J97)=0, 0, IF(K97=Ajustes!$B$5, J97, J97*F97)))</f>
        <v/>
      </c>
      <c r="U97" s="20">
        <f>IF(S97&lt;&gt;1, U96, IF(C97=Ajustes!$B$6, U96+H97, U96-H97))</f>
        <v/>
      </c>
      <c r="V97" s="19">
        <f>IF(S97&lt;&gt;1, V96, IF(C97=Ajustes!$B$6, V96+D97+N(O97)+T97, IF(U97&lt;=0, 0, V96-H97*W96)))</f>
        <v/>
      </c>
      <c r="W97" s="21">
        <f>IF(U97&gt;0, V97/U97, 0)</f>
        <v/>
      </c>
      <c r="X97" s="19">
        <f>IF(AND(S97=1, C97=Ajustes!$B$7), D97-N(O97)-T97-H97*W96, "")</f>
        <v/>
      </c>
      <c r="Y97" s="18">
        <f>IF(A97="", "", TRIM(IF(COUNTIFS($N$2:$N$3000,N97,$C$2:$C$3000,C97,$D$2:$D$3000,D97,$H$2:$H$3000,H97)&gt;1, "Orden repetida. ", "")&amp;IF(AND(S97=1, C97=Ajustes!$B$7, U96+0.000001&lt;H97), "Vendes más de lo registrado. ", "")&amp;IF(Q97="texto", "Fecha en texto. ", "")&amp;IF(OR(NOT(ISNUMBER(D97)), NOT(ISNUMBER(H97))), "Número en texto. ", "")&amp;IF(AND(ISNUMBER(Q97), ISNUMBER(Q96), Q97&lt;Q96), "Fuera de orden de fecha. ", "")))</f>
        <v/>
      </c>
      <c r="Z97" s="18">
        <f>IF(AND(S97=1, ISNUMBER(R97)), ROW(), 0)</f>
        <v/>
      </c>
      <c r="AA97" s="18">
        <f>IF(ISNUMBER(R97), R97, 0)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  <c r="M98" s="13" t="n"/>
      <c r="N98" s="13" t="n"/>
      <c r="O98" s="14" t="n"/>
      <c r="P98" s="15" t="n"/>
      <c r="Q98" s="16">
        <f>IF(N98="", "", IF(ISNUMBER(N98), N98, IFERROR(DATEVALUE(LEFT(N98,10))+TIMEVALUE(MID(N98,12,8)), "texto")))</f>
        <v/>
      </c>
      <c r="R98" s="17">
        <f>IF(ISNUMBER(Q98), DATE(YEAR(Q98),MONTH(Q98),1), "")</f>
        <v/>
      </c>
      <c r="S98" s="18">
        <f>IF(A98="", 0, IF(AND(M98=Ajustes!$B$8, E98=Ajustes!$B$5, I98=Ajustes!$B$4, OR(C98=Ajustes!$B$6, C98=Ajustes!$B$7), ISNUMBER(D98), ISNUMBER(H98)), 1, 0))</f>
        <v/>
      </c>
      <c r="T98" s="19">
        <f>IF(S98&lt;&gt;1, 0, IF(N(J98)=0, 0, IF(K98=Ajustes!$B$5, J98, J98*F98)))</f>
        <v/>
      </c>
      <c r="U98" s="20">
        <f>IF(S98&lt;&gt;1, U97, IF(C98=Ajustes!$B$6, U97+H98, U97-H98))</f>
        <v/>
      </c>
      <c r="V98" s="19">
        <f>IF(S98&lt;&gt;1, V97, IF(C98=Ajustes!$B$6, V97+D98+N(O98)+T98, IF(U98&lt;=0, 0, V97-H98*W97)))</f>
        <v/>
      </c>
      <c r="W98" s="21">
        <f>IF(U98&gt;0, V98/U98, 0)</f>
        <v/>
      </c>
      <c r="X98" s="19">
        <f>IF(AND(S98=1, C98=Ajustes!$B$7), D98-N(O98)-T98-H98*W97, "")</f>
        <v/>
      </c>
      <c r="Y98" s="18">
        <f>IF(A98="", "", TRIM(IF(COUNTIFS($N$2:$N$3000,N98,$C$2:$C$3000,C98,$D$2:$D$3000,D98,$H$2:$H$3000,H98)&gt;1, "Orden repetida. ", "")&amp;IF(AND(S98=1, C98=Ajustes!$B$7, U97+0.000001&lt;H98), "Vendes más de lo registrado. ", "")&amp;IF(Q98="texto", "Fecha en texto. ", "")&amp;IF(OR(NOT(ISNUMBER(D98)), NOT(ISNUMBER(H98))), "Número en texto. ", "")&amp;IF(AND(ISNUMBER(Q98), ISNUMBER(Q97), Q98&lt;Q97), "Fuera de orden de fecha. ", "")))</f>
        <v/>
      </c>
      <c r="Z98" s="18">
        <f>IF(AND(S98=1, ISNUMBER(R98)), ROW(), 0)</f>
        <v/>
      </c>
      <c r="AA98" s="18">
        <f>IF(ISNUMBER(R98), R98, 0)</f>
        <v/>
      </c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3" t="n"/>
      <c r="M99" s="13" t="n"/>
      <c r="N99" s="13" t="n"/>
      <c r="O99" s="14" t="n"/>
      <c r="P99" s="15" t="n"/>
      <c r="Q99" s="16">
        <f>IF(N99="", "", IF(ISNUMBER(N99), N99, IFERROR(DATEVALUE(LEFT(N99,10))+TIMEVALUE(MID(N99,12,8)), "texto")))</f>
        <v/>
      </c>
      <c r="R99" s="17">
        <f>IF(ISNUMBER(Q99), DATE(YEAR(Q99),MONTH(Q99),1), "")</f>
        <v/>
      </c>
      <c r="S99" s="18">
        <f>IF(A99="", 0, IF(AND(M99=Ajustes!$B$8, E99=Ajustes!$B$5, I99=Ajustes!$B$4, OR(C99=Ajustes!$B$6, C99=Ajustes!$B$7), ISNUMBER(D99), ISNUMBER(H99)), 1, 0))</f>
        <v/>
      </c>
      <c r="T99" s="19">
        <f>IF(S99&lt;&gt;1, 0, IF(N(J99)=0, 0, IF(K99=Ajustes!$B$5, J99, J99*F99)))</f>
        <v/>
      </c>
      <c r="U99" s="20">
        <f>IF(S99&lt;&gt;1, U98, IF(C99=Ajustes!$B$6, U98+H99, U98-H99))</f>
        <v/>
      </c>
      <c r="V99" s="19">
        <f>IF(S99&lt;&gt;1, V98, IF(C99=Ajustes!$B$6, V98+D99+N(O99)+T99, IF(U99&lt;=0, 0, V98-H99*W98)))</f>
        <v/>
      </c>
      <c r="W99" s="21">
        <f>IF(U99&gt;0, V99/U99, 0)</f>
        <v/>
      </c>
      <c r="X99" s="19">
        <f>IF(AND(S99=1, C99=Ajustes!$B$7), D99-N(O99)-T99-H99*W98, "")</f>
        <v/>
      </c>
      <c r="Y99" s="18">
        <f>IF(A99="", "", TRIM(IF(COUNTIFS($N$2:$N$3000,N99,$C$2:$C$3000,C99,$D$2:$D$3000,D99,$H$2:$H$3000,H99)&gt;1, "Orden repetida. ", "")&amp;IF(AND(S99=1, C99=Ajustes!$B$7, U98+0.000001&lt;H99), "Vendes más de lo registrado. ", "")&amp;IF(Q99="texto", "Fecha en texto. ", "")&amp;IF(OR(NOT(ISNUMBER(D99)), NOT(ISNUMBER(H99))), "Número en texto. ", "")&amp;IF(AND(ISNUMBER(Q99), ISNUMBER(Q98), Q99&lt;Q98), "Fuera de orden de fecha. ", "")))</f>
        <v/>
      </c>
      <c r="Z99" s="18">
        <f>IF(AND(S99=1, ISNUMBER(R99)), ROW(), 0)</f>
        <v/>
      </c>
      <c r="AA99" s="18">
        <f>IF(ISNUMBER(R99), R99, 0)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  <c r="M100" s="13" t="n"/>
      <c r="N100" s="13" t="n"/>
      <c r="O100" s="14" t="n"/>
      <c r="P100" s="15" t="n"/>
      <c r="Q100" s="16">
        <f>IF(N100="", "", IF(ISNUMBER(N100), N100, IFERROR(DATEVALUE(LEFT(N100,10))+TIMEVALUE(MID(N100,12,8)), "texto")))</f>
        <v/>
      </c>
      <c r="R100" s="17">
        <f>IF(ISNUMBER(Q100), DATE(YEAR(Q100),MONTH(Q100),1), "")</f>
        <v/>
      </c>
      <c r="S100" s="18">
        <f>IF(A100="", 0, IF(AND(M100=Ajustes!$B$8, E100=Ajustes!$B$5, I100=Ajustes!$B$4, OR(C100=Ajustes!$B$6, C100=Ajustes!$B$7), ISNUMBER(D100), ISNUMBER(H100)), 1, 0))</f>
        <v/>
      </c>
      <c r="T100" s="19">
        <f>IF(S100&lt;&gt;1, 0, IF(N(J100)=0, 0, IF(K100=Ajustes!$B$5, J100, J100*F100)))</f>
        <v/>
      </c>
      <c r="U100" s="20">
        <f>IF(S100&lt;&gt;1, U99, IF(C100=Ajustes!$B$6, U99+H100, U99-H100))</f>
        <v/>
      </c>
      <c r="V100" s="19">
        <f>IF(S100&lt;&gt;1, V99, IF(C100=Ajustes!$B$6, V99+D100+N(O100)+T100, IF(U100&lt;=0, 0, V99-H100*W99)))</f>
        <v/>
      </c>
      <c r="W100" s="21">
        <f>IF(U100&gt;0, V100/U100, 0)</f>
        <v/>
      </c>
      <c r="X100" s="19">
        <f>IF(AND(S100=1, C100=Ajustes!$B$7), D100-N(O100)-T100-H100*W99, "")</f>
        <v/>
      </c>
      <c r="Y100" s="18">
        <f>IF(A100="", "", TRIM(IF(COUNTIFS($N$2:$N$3000,N100,$C$2:$C$3000,C100,$D$2:$D$3000,D100,$H$2:$H$3000,H100)&gt;1, "Orden repetida. ", "")&amp;IF(AND(S100=1, C100=Ajustes!$B$7, U99+0.000001&lt;H100), "Vendes más de lo registrado. ", "")&amp;IF(Q100="texto", "Fecha en texto. ", "")&amp;IF(OR(NOT(ISNUMBER(D100)), NOT(ISNUMBER(H100))), "Número en texto. ", "")&amp;IF(AND(ISNUMBER(Q100), ISNUMBER(Q99), Q100&lt;Q99), "Fuera de orden de fecha. ", "")))</f>
        <v/>
      </c>
      <c r="Z100" s="18">
        <f>IF(AND(S100=1, ISNUMBER(R100)), ROW(), 0)</f>
        <v/>
      </c>
      <c r="AA100" s="18">
        <f>IF(ISNUMBER(R100), R100, 0)</f>
        <v/>
      </c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3" t="n"/>
      <c r="M101" s="13" t="n"/>
      <c r="N101" s="13" t="n"/>
      <c r="O101" s="14" t="n"/>
      <c r="P101" s="15" t="n"/>
      <c r="Q101" s="16">
        <f>IF(N101="", "", IF(ISNUMBER(N101), N101, IFERROR(DATEVALUE(LEFT(N101,10))+TIMEVALUE(MID(N101,12,8)), "texto")))</f>
        <v/>
      </c>
      <c r="R101" s="17">
        <f>IF(ISNUMBER(Q101), DATE(YEAR(Q101),MONTH(Q101),1), "")</f>
        <v/>
      </c>
      <c r="S101" s="18">
        <f>IF(A101="", 0, IF(AND(M101=Ajustes!$B$8, E101=Ajustes!$B$5, I101=Ajustes!$B$4, OR(C101=Ajustes!$B$6, C101=Ajustes!$B$7), ISNUMBER(D101), ISNUMBER(H101)), 1, 0))</f>
        <v/>
      </c>
      <c r="T101" s="19">
        <f>IF(S101&lt;&gt;1, 0, IF(N(J101)=0, 0, IF(K101=Ajustes!$B$5, J101, J101*F101)))</f>
        <v/>
      </c>
      <c r="U101" s="20">
        <f>IF(S101&lt;&gt;1, U100, IF(C101=Ajustes!$B$6, U100+H101, U100-H101))</f>
        <v/>
      </c>
      <c r="V101" s="19">
        <f>IF(S101&lt;&gt;1, V100, IF(C101=Ajustes!$B$6, V100+D101+N(O101)+T101, IF(U101&lt;=0, 0, V100-H101*W100)))</f>
        <v/>
      </c>
      <c r="W101" s="21">
        <f>IF(U101&gt;0, V101/U101, 0)</f>
        <v/>
      </c>
      <c r="X101" s="19">
        <f>IF(AND(S101=1, C101=Ajustes!$B$7), D101-N(O101)-T101-H101*W100, "")</f>
        <v/>
      </c>
      <c r="Y101" s="18">
        <f>IF(A101="", "", TRIM(IF(COUNTIFS($N$2:$N$3000,N101,$C$2:$C$3000,C101,$D$2:$D$3000,D101,$H$2:$H$3000,H101)&gt;1, "Orden repetida. ", "")&amp;IF(AND(S101=1, C101=Ajustes!$B$7, U100+0.000001&lt;H101), "Vendes más de lo registrado. ", "")&amp;IF(Q101="texto", "Fecha en texto. ", "")&amp;IF(OR(NOT(ISNUMBER(D101)), NOT(ISNUMBER(H101))), "Número en texto. ", "")&amp;IF(AND(ISNUMBER(Q101), ISNUMBER(Q100), Q101&lt;Q100), "Fuera de orden de fecha. ", "")))</f>
        <v/>
      </c>
      <c r="Z101" s="18">
        <f>IF(AND(S101=1, ISNUMBER(R101)), ROW(), 0)</f>
        <v/>
      </c>
      <c r="AA101" s="18">
        <f>IF(ISNUMBER(R101), R101, 0)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4" t="n"/>
      <c r="P102" s="15" t="n"/>
      <c r="Q102" s="16">
        <f>IF(N102="", "", IF(ISNUMBER(N102), N102, IFERROR(DATEVALUE(LEFT(N102,10))+TIMEVALUE(MID(N102,12,8)), "texto")))</f>
        <v/>
      </c>
      <c r="R102" s="17">
        <f>IF(ISNUMBER(Q102), DATE(YEAR(Q102),MONTH(Q102),1), "")</f>
        <v/>
      </c>
      <c r="S102" s="18">
        <f>IF(A102="", 0, IF(AND(M102=Ajustes!$B$8, E102=Ajustes!$B$5, I102=Ajustes!$B$4, OR(C102=Ajustes!$B$6, C102=Ajustes!$B$7), ISNUMBER(D102), ISNUMBER(H102)), 1, 0))</f>
        <v/>
      </c>
      <c r="T102" s="19">
        <f>IF(S102&lt;&gt;1, 0, IF(N(J102)=0, 0, IF(K102=Ajustes!$B$5, J102, J102*F102)))</f>
        <v/>
      </c>
      <c r="U102" s="20">
        <f>IF(S102&lt;&gt;1, U101, IF(C102=Ajustes!$B$6, U101+H102, U101-H102))</f>
        <v/>
      </c>
      <c r="V102" s="19">
        <f>IF(S102&lt;&gt;1, V101, IF(C102=Ajustes!$B$6, V101+D102+N(O102)+T102, IF(U102&lt;=0, 0, V101-H102*W101)))</f>
        <v/>
      </c>
      <c r="W102" s="21">
        <f>IF(U102&gt;0, V102/U102, 0)</f>
        <v/>
      </c>
      <c r="X102" s="19">
        <f>IF(AND(S102=1, C102=Ajustes!$B$7), D102-N(O102)-T102-H102*W101, "")</f>
        <v/>
      </c>
      <c r="Y102" s="18">
        <f>IF(A102="", "", TRIM(IF(COUNTIFS($N$2:$N$3000,N102,$C$2:$C$3000,C102,$D$2:$D$3000,D102,$H$2:$H$3000,H102)&gt;1, "Orden repetida. ", "")&amp;IF(AND(S102=1, C102=Ajustes!$B$7, U101+0.000001&lt;H102), "Vendes más de lo registrado. ", "")&amp;IF(Q102="texto", "Fecha en texto. ", "")&amp;IF(OR(NOT(ISNUMBER(D102)), NOT(ISNUMBER(H102))), "Número en texto. ", "")&amp;IF(AND(ISNUMBER(Q102), ISNUMBER(Q101), Q102&lt;Q101), "Fuera de orden de fecha. ", "")))</f>
        <v/>
      </c>
      <c r="Z102" s="18">
        <f>IF(AND(S102=1, ISNUMBER(R102)), ROW(), 0)</f>
        <v/>
      </c>
      <c r="AA102" s="18">
        <f>IF(ISNUMBER(R102), R102, 0)</f>
        <v/>
      </c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3" t="n"/>
      <c r="M103" s="13" t="n"/>
      <c r="N103" s="13" t="n"/>
      <c r="O103" s="14" t="n"/>
      <c r="P103" s="15" t="n"/>
      <c r="Q103" s="16">
        <f>IF(N103="", "", IF(ISNUMBER(N103), N103, IFERROR(DATEVALUE(LEFT(N103,10))+TIMEVALUE(MID(N103,12,8)), "texto")))</f>
        <v/>
      </c>
      <c r="R103" s="17">
        <f>IF(ISNUMBER(Q103), DATE(YEAR(Q103),MONTH(Q103),1), "")</f>
        <v/>
      </c>
      <c r="S103" s="18">
        <f>IF(A103="", 0, IF(AND(M103=Ajustes!$B$8, E103=Ajustes!$B$5, I103=Ajustes!$B$4, OR(C103=Ajustes!$B$6, C103=Ajustes!$B$7), ISNUMBER(D103), ISNUMBER(H103)), 1, 0))</f>
        <v/>
      </c>
      <c r="T103" s="19">
        <f>IF(S103&lt;&gt;1, 0, IF(N(J103)=0, 0, IF(K103=Ajustes!$B$5, J103, J103*F103)))</f>
        <v/>
      </c>
      <c r="U103" s="20">
        <f>IF(S103&lt;&gt;1, U102, IF(C103=Ajustes!$B$6, U102+H103, U102-H103))</f>
        <v/>
      </c>
      <c r="V103" s="19">
        <f>IF(S103&lt;&gt;1, V102, IF(C103=Ajustes!$B$6, V102+D103+N(O103)+T103, IF(U103&lt;=0, 0, V102-H103*W102)))</f>
        <v/>
      </c>
      <c r="W103" s="21">
        <f>IF(U103&gt;0, V103/U103, 0)</f>
        <v/>
      </c>
      <c r="X103" s="19">
        <f>IF(AND(S103=1, C103=Ajustes!$B$7), D103-N(O103)-T103-H103*W102, "")</f>
        <v/>
      </c>
      <c r="Y103" s="18">
        <f>IF(A103="", "", TRIM(IF(COUNTIFS($N$2:$N$3000,N103,$C$2:$C$3000,C103,$D$2:$D$3000,D103,$H$2:$H$3000,H103)&gt;1, "Orden repetida. ", "")&amp;IF(AND(S103=1, C103=Ajustes!$B$7, U102+0.000001&lt;H103), "Vendes más de lo registrado. ", "")&amp;IF(Q103="texto", "Fecha en texto. ", "")&amp;IF(OR(NOT(ISNUMBER(D103)), NOT(ISNUMBER(H103))), "Número en texto. ", "")&amp;IF(AND(ISNUMBER(Q103), ISNUMBER(Q102), Q103&lt;Q102), "Fuera de orden de fecha. ", "")))</f>
        <v/>
      </c>
      <c r="Z103" s="18">
        <f>IF(AND(S103=1, ISNUMBER(R103)), ROW(), 0)</f>
        <v/>
      </c>
      <c r="AA103" s="18">
        <f>IF(ISNUMBER(R103), R103, 0)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  <c r="M104" s="13" t="n"/>
      <c r="N104" s="13" t="n"/>
      <c r="O104" s="14" t="n"/>
      <c r="P104" s="15" t="n"/>
      <c r="Q104" s="16">
        <f>IF(N104="", "", IF(ISNUMBER(N104), N104, IFERROR(DATEVALUE(LEFT(N104,10))+TIMEVALUE(MID(N104,12,8)), "texto")))</f>
        <v/>
      </c>
      <c r="R104" s="17">
        <f>IF(ISNUMBER(Q104), DATE(YEAR(Q104),MONTH(Q104),1), "")</f>
        <v/>
      </c>
      <c r="S104" s="18">
        <f>IF(A104="", 0, IF(AND(M104=Ajustes!$B$8, E104=Ajustes!$B$5, I104=Ajustes!$B$4, OR(C104=Ajustes!$B$6, C104=Ajustes!$B$7), ISNUMBER(D104), ISNUMBER(H104)), 1, 0))</f>
        <v/>
      </c>
      <c r="T104" s="19">
        <f>IF(S104&lt;&gt;1, 0, IF(N(J104)=0, 0, IF(K104=Ajustes!$B$5, J104, J104*F104)))</f>
        <v/>
      </c>
      <c r="U104" s="20">
        <f>IF(S104&lt;&gt;1, U103, IF(C104=Ajustes!$B$6, U103+H104, U103-H104))</f>
        <v/>
      </c>
      <c r="V104" s="19">
        <f>IF(S104&lt;&gt;1, V103, IF(C104=Ajustes!$B$6, V103+D104+N(O104)+T104, IF(U104&lt;=0, 0, V103-H104*W103)))</f>
        <v/>
      </c>
      <c r="W104" s="21">
        <f>IF(U104&gt;0, V104/U104, 0)</f>
        <v/>
      </c>
      <c r="X104" s="19">
        <f>IF(AND(S104=1, C104=Ajustes!$B$7), D104-N(O104)-T104-H104*W103, "")</f>
        <v/>
      </c>
      <c r="Y104" s="18">
        <f>IF(A104="", "", TRIM(IF(COUNTIFS($N$2:$N$3000,N104,$C$2:$C$3000,C104,$D$2:$D$3000,D104,$H$2:$H$3000,H104)&gt;1, "Orden repetida. ", "")&amp;IF(AND(S104=1, C104=Ajustes!$B$7, U103+0.000001&lt;H104), "Vendes más de lo registrado. ", "")&amp;IF(Q104="texto", "Fecha en texto. ", "")&amp;IF(OR(NOT(ISNUMBER(D104)), NOT(ISNUMBER(H104))), "Número en texto. ", "")&amp;IF(AND(ISNUMBER(Q104), ISNUMBER(Q103), Q104&lt;Q103), "Fuera de orden de fecha. ", "")))</f>
        <v/>
      </c>
      <c r="Z104" s="18">
        <f>IF(AND(S104=1, ISNUMBER(R104)), ROW(), 0)</f>
        <v/>
      </c>
      <c r="AA104" s="18">
        <f>IF(ISNUMBER(R104), R104, 0)</f>
        <v/>
      </c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3" t="n"/>
      <c r="M105" s="13" t="n"/>
      <c r="N105" s="13" t="n"/>
      <c r="O105" s="14" t="n"/>
      <c r="P105" s="15" t="n"/>
      <c r="Q105" s="16">
        <f>IF(N105="", "", IF(ISNUMBER(N105), N105, IFERROR(DATEVALUE(LEFT(N105,10))+TIMEVALUE(MID(N105,12,8)), "texto")))</f>
        <v/>
      </c>
      <c r="R105" s="17">
        <f>IF(ISNUMBER(Q105), DATE(YEAR(Q105),MONTH(Q105),1), "")</f>
        <v/>
      </c>
      <c r="S105" s="18">
        <f>IF(A105="", 0, IF(AND(M105=Ajustes!$B$8, E105=Ajustes!$B$5, I105=Ajustes!$B$4, OR(C105=Ajustes!$B$6, C105=Ajustes!$B$7), ISNUMBER(D105), ISNUMBER(H105)), 1, 0))</f>
        <v/>
      </c>
      <c r="T105" s="19">
        <f>IF(S105&lt;&gt;1, 0, IF(N(J105)=0, 0, IF(K105=Ajustes!$B$5, J105, J105*F105)))</f>
        <v/>
      </c>
      <c r="U105" s="20">
        <f>IF(S105&lt;&gt;1, U104, IF(C105=Ajustes!$B$6, U104+H105, U104-H105))</f>
        <v/>
      </c>
      <c r="V105" s="19">
        <f>IF(S105&lt;&gt;1, V104, IF(C105=Ajustes!$B$6, V104+D105+N(O105)+T105, IF(U105&lt;=0, 0, V104-H105*W104)))</f>
        <v/>
      </c>
      <c r="W105" s="21">
        <f>IF(U105&gt;0, V105/U105, 0)</f>
        <v/>
      </c>
      <c r="X105" s="19">
        <f>IF(AND(S105=1, C105=Ajustes!$B$7), D105-N(O105)-T105-H105*W104, "")</f>
        <v/>
      </c>
      <c r="Y105" s="18">
        <f>IF(A105="", "", TRIM(IF(COUNTIFS($N$2:$N$3000,N105,$C$2:$C$3000,C105,$D$2:$D$3000,D105,$H$2:$H$3000,H105)&gt;1, "Orden repetida. ", "")&amp;IF(AND(S105=1, C105=Ajustes!$B$7, U104+0.000001&lt;H105), "Vendes más de lo registrado. ", "")&amp;IF(Q105="texto", "Fecha en texto. ", "")&amp;IF(OR(NOT(ISNUMBER(D105)), NOT(ISNUMBER(H105))), "Número en texto. ", "")&amp;IF(AND(ISNUMBER(Q105), ISNUMBER(Q104), Q105&lt;Q104), "Fuera de orden de fecha. ", "")))</f>
        <v/>
      </c>
      <c r="Z105" s="18">
        <f>IF(AND(S105=1, ISNUMBER(R105)), ROW(), 0)</f>
        <v/>
      </c>
      <c r="AA105" s="18">
        <f>IF(ISNUMBER(R105), R105, 0)</f>
        <v/>
      </c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  <c r="M106" s="13" t="n"/>
      <c r="N106" s="13" t="n"/>
      <c r="O106" s="14" t="n"/>
      <c r="P106" s="15" t="n"/>
      <c r="Q106" s="16">
        <f>IF(N106="", "", IF(ISNUMBER(N106), N106, IFERROR(DATEVALUE(LEFT(N106,10))+TIMEVALUE(MID(N106,12,8)), "texto")))</f>
        <v/>
      </c>
      <c r="R106" s="17">
        <f>IF(ISNUMBER(Q106), DATE(YEAR(Q106),MONTH(Q106),1), "")</f>
        <v/>
      </c>
      <c r="S106" s="18">
        <f>IF(A106="", 0, IF(AND(M106=Ajustes!$B$8, E106=Ajustes!$B$5, I106=Ajustes!$B$4, OR(C106=Ajustes!$B$6, C106=Ajustes!$B$7), ISNUMBER(D106), ISNUMBER(H106)), 1, 0))</f>
        <v/>
      </c>
      <c r="T106" s="19">
        <f>IF(S106&lt;&gt;1, 0, IF(N(J106)=0, 0, IF(K106=Ajustes!$B$5, J106, J106*F106)))</f>
        <v/>
      </c>
      <c r="U106" s="20">
        <f>IF(S106&lt;&gt;1, U105, IF(C106=Ajustes!$B$6, U105+H106, U105-H106))</f>
        <v/>
      </c>
      <c r="V106" s="19">
        <f>IF(S106&lt;&gt;1, V105, IF(C106=Ajustes!$B$6, V105+D106+N(O106)+T106, IF(U106&lt;=0, 0, V105-H106*W105)))</f>
        <v/>
      </c>
      <c r="W106" s="21">
        <f>IF(U106&gt;0, V106/U106, 0)</f>
        <v/>
      </c>
      <c r="X106" s="19">
        <f>IF(AND(S106=1, C106=Ajustes!$B$7), D106-N(O106)-T106-H106*W105, "")</f>
        <v/>
      </c>
      <c r="Y106" s="18">
        <f>IF(A106="", "", TRIM(IF(COUNTIFS($N$2:$N$3000,N106,$C$2:$C$3000,C106,$D$2:$D$3000,D106,$H$2:$H$3000,H106)&gt;1, "Orden repetida. ", "")&amp;IF(AND(S106=1, C106=Ajustes!$B$7, U105+0.000001&lt;H106), "Vendes más de lo registrado. ", "")&amp;IF(Q106="texto", "Fecha en texto. ", "")&amp;IF(OR(NOT(ISNUMBER(D106)), NOT(ISNUMBER(H106))), "Número en texto. ", "")&amp;IF(AND(ISNUMBER(Q106), ISNUMBER(Q105), Q106&lt;Q105), "Fuera de orden de fecha. ", "")))</f>
        <v/>
      </c>
      <c r="Z106" s="18">
        <f>IF(AND(S106=1, ISNUMBER(R106)), ROW(), 0)</f>
        <v/>
      </c>
      <c r="AA106" s="18">
        <f>IF(ISNUMBER(R106), R106, 0)</f>
        <v/>
      </c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3" t="n"/>
      <c r="M107" s="13" t="n"/>
      <c r="N107" s="13" t="n"/>
      <c r="O107" s="14" t="n"/>
      <c r="P107" s="15" t="n"/>
      <c r="Q107" s="16">
        <f>IF(N107="", "", IF(ISNUMBER(N107), N107, IFERROR(DATEVALUE(LEFT(N107,10))+TIMEVALUE(MID(N107,12,8)), "texto")))</f>
        <v/>
      </c>
      <c r="R107" s="17">
        <f>IF(ISNUMBER(Q107), DATE(YEAR(Q107),MONTH(Q107),1), "")</f>
        <v/>
      </c>
      <c r="S107" s="18">
        <f>IF(A107="", 0, IF(AND(M107=Ajustes!$B$8, E107=Ajustes!$B$5, I107=Ajustes!$B$4, OR(C107=Ajustes!$B$6, C107=Ajustes!$B$7), ISNUMBER(D107), ISNUMBER(H107)), 1, 0))</f>
        <v/>
      </c>
      <c r="T107" s="19">
        <f>IF(S107&lt;&gt;1, 0, IF(N(J107)=0, 0, IF(K107=Ajustes!$B$5, J107, J107*F107)))</f>
        <v/>
      </c>
      <c r="U107" s="20">
        <f>IF(S107&lt;&gt;1, U106, IF(C107=Ajustes!$B$6, U106+H107, U106-H107))</f>
        <v/>
      </c>
      <c r="V107" s="19">
        <f>IF(S107&lt;&gt;1, V106, IF(C107=Ajustes!$B$6, V106+D107+N(O107)+T107, IF(U107&lt;=0, 0, V106-H107*W106)))</f>
        <v/>
      </c>
      <c r="W107" s="21">
        <f>IF(U107&gt;0, V107/U107, 0)</f>
        <v/>
      </c>
      <c r="X107" s="19">
        <f>IF(AND(S107=1, C107=Ajustes!$B$7), D107-N(O107)-T107-H107*W106, "")</f>
        <v/>
      </c>
      <c r="Y107" s="18">
        <f>IF(A107="", "", TRIM(IF(COUNTIFS($N$2:$N$3000,N107,$C$2:$C$3000,C107,$D$2:$D$3000,D107,$H$2:$H$3000,H107)&gt;1, "Orden repetida. ", "")&amp;IF(AND(S107=1, C107=Ajustes!$B$7, U106+0.000001&lt;H107), "Vendes más de lo registrado. ", "")&amp;IF(Q107="texto", "Fecha en texto. ", "")&amp;IF(OR(NOT(ISNUMBER(D107)), NOT(ISNUMBER(H107))), "Número en texto. ", "")&amp;IF(AND(ISNUMBER(Q107), ISNUMBER(Q106), Q107&lt;Q106), "Fuera de orden de fecha. ", "")))</f>
        <v/>
      </c>
      <c r="Z107" s="18">
        <f>IF(AND(S107=1, ISNUMBER(R107)), ROW(), 0)</f>
        <v/>
      </c>
      <c r="AA107" s="18">
        <f>IF(ISNUMBER(R107), R107, 0)</f>
        <v/>
      </c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13" t="n"/>
      <c r="O108" s="14" t="n"/>
      <c r="P108" s="15" t="n"/>
      <c r="Q108" s="16">
        <f>IF(N108="", "", IF(ISNUMBER(N108), N108, IFERROR(DATEVALUE(LEFT(N108,10))+TIMEVALUE(MID(N108,12,8)), "texto")))</f>
        <v/>
      </c>
      <c r="R108" s="17">
        <f>IF(ISNUMBER(Q108), DATE(YEAR(Q108),MONTH(Q108),1), "")</f>
        <v/>
      </c>
      <c r="S108" s="18">
        <f>IF(A108="", 0, IF(AND(M108=Ajustes!$B$8, E108=Ajustes!$B$5, I108=Ajustes!$B$4, OR(C108=Ajustes!$B$6, C108=Ajustes!$B$7), ISNUMBER(D108), ISNUMBER(H108)), 1, 0))</f>
        <v/>
      </c>
      <c r="T108" s="19">
        <f>IF(S108&lt;&gt;1, 0, IF(N(J108)=0, 0, IF(K108=Ajustes!$B$5, J108, J108*F108)))</f>
        <v/>
      </c>
      <c r="U108" s="20">
        <f>IF(S108&lt;&gt;1, U107, IF(C108=Ajustes!$B$6, U107+H108, U107-H108))</f>
        <v/>
      </c>
      <c r="V108" s="19">
        <f>IF(S108&lt;&gt;1, V107, IF(C108=Ajustes!$B$6, V107+D108+N(O108)+T108, IF(U108&lt;=0, 0, V107-H108*W107)))</f>
        <v/>
      </c>
      <c r="W108" s="21">
        <f>IF(U108&gt;0, V108/U108, 0)</f>
        <v/>
      </c>
      <c r="X108" s="19">
        <f>IF(AND(S108=1, C108=Ajustes!$B$7), D108-N(O108)-T108-H108*W107, "")</f>
        <v/>
      </c>
      <c r="Y108" s="18">
        <f>IF(A108="", "", TRIM(IF(COUNTIFS($N$2:$N$3000,N108,$C$2:$C$3000,C108,$D$2:$D$3000,D108,$H$2:$H$3000,H108)&gt;1, "Orden repetida. ", "")&amp;IF(AND(S108=1, C108=Ajustes!$B$7, U107+0.000001&lt;H108), "Vendes más de lo registrado. ", "")&amp;IF(Q108="texto", "Fecha en texto. ", "")&amp;IF(OR(NOT(ISNUMBER(D108)), NOT(ISNUMBER(H108))), "Número en texto. ", "")&amp;IF(AND(ISNUMBER(Q108), ISNUMBER(Q107), Q108&lt;Q107), "Fuera de orden de fecha. ", "")))</f>
        <v/>
      </c>
      <c r="Z108" s="18">
        <f>IF(AND(S108=1, ISNUMBER(R108)), ROW(), 0)</f>
        <v/>
      </c>
      <c r="AA108" s="18">
        <f>IF(ISNUMBER(R108), R108, 0)</f>
        <v/>
      </c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  <c r="L109" s="13" t="n"/>
      <c r="M109" s="13" t="n"/>
      <c r="N109" s="13" t="n"/>
      <c r="O109" s="14" t="n"/>
      <c r="P109" s="15" t="n"/>
      <c r="Q109" s="16">
        <f>IF(N109="", "", IF(ISNUMBER(N109), N109, IFERROR(DATEVALUE(LEFT(N109,10))+TIMEVALUE(MID(N109,12,8)), "texto")))</f>
        <v/>
      </c>
      <c r="R109" s="17">
        <f>IF(ISNUMBER(Q109), DATE(YEAR(Q109),MONTH(Q109),1), "")</f>
        <v/>
      </c>
      <c r="S109" s="18">
        <f>IF(A109="", 0, IF(AND(M109=Ajustes!$B$8, E109=Ajustes!$B$5, I109=Ajustes!$B$4, OR(C109=Ajustes!$B$6, C109=Ajustes!$B$7), ISNUMBER(D109), ISNUMBER(H109)), 1, 0))</f>
        <v/>
      </c>
      <c r="T109" s="19">
        <f>IF(S109&lt;&gt;1, 0, IF(N(J109)=0, 0, IF(K109=Ajustes!$B$5, J109, J109*F109)))</f>
        <v/>
      </c>
      <c r="U109" s="20">
        <f>IF(S109&lt;&gt;1, U108, IF(C109=Ajustes!$B$6, U108+H109, U108-H109))</f>
        <v/>
      </c>
      <c r="V109" s="19">
        <f>IF(S109&lt;&gt;1, V108, IF(C109=Ajustes!$B$6, V108+D109+N(O109)+T109, IF(U109&lt;=0, 0, V108-H109*W108)))</f>
        <v/>
      </c>
      <c r="W109" s="21">
        <f>IF(U109&gt;0, V109/U109, 0)</f>
        <v/>
      </c>
      <c r="X109" s="19">
        <f>IF(AND(S109=1, C109=Ajustes!$B$7), D109-N(O109)-T109-H109*W108, "")</f>
        <v/>
      </c>
      <c r="Y109" s="18">
        <f>IF(A109="", "", TRIM(IF(COUNTIFS($N$2:$N$3000,N109,$C$2:$C$3000,C109,$D$2:$D$3000,D109,$H$2:$H$3000,H109)&gt;1, "Orden repetida. ", "")&amp;IF(AND(S109=1, C109=Ajustes!$B$7, U108+0.000001&lt;H109), "Vendes más de lo registrado. ", "")&amp;IF(Q109="texto", "Fecha en texto. ", "")&amp;IF(OR(NOT(ISNUMBER(D109)), NOT(ISNUMBER(H109))), "Número en texto. ", "")&amp;IF(AND(ISNUMBER(Q109), ISNUMBER(Q108), Q109&lt;Q108), "Fuera de orden de fecha. ", "")))</f>
        <v/>
      </c>
      <c r="Z109" s="18">
        <f>IF(AND(S109=1, ISNUMBER(R109)), ROW(), 0)</f>
        <v/>
      </c>
      <c r="AA109" s="18">
        <f>IF(ISNUMBER(R109), R109, 0)</f>
        <v/>
      </c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3" t="n"/>
      <c r="M110" s="13" t="n"/>
      <c r="N110" s="13" t="n"/>
      <c r="O110" s="14" t="n"/>
      <c r="P110" s="15" t="n"/>
      <c r="Q110" s="16">
        <f>IF(N110="", "", IF(ISNUMBER(N110), N110, IFERROR(DATEVALUE(LEFT(N110,10))+TIMEVALUE(MID(N110,12,8)), "texto")))</f>
        <v/>
      </c>
      <c r="R110" s="17">
        <f>IF(ISNUMBER(Q110), DATE(YEAR(Q110),MONTH(Q110),1), "")</f>
        <v/>
      </c>
      <c r="S110" s="18">
        <f>IF(A110="", 0, IF(AND(M110=Ajustes!$B$8, E110=Ajustes!$B$5, I110=Ajustes!$B$4, OR(C110=Ajustes!$B$6, C110=Ajustes!$B$7), ISNUMBER(D110), ISNUMBER(H110)), 1, 0))</f>
        <v/>
      </c>
      <c r="T110" s="19">
        <f>IF(S110&lt;&gt;1, 0, IF(N(J110)=0, 0, IF(K110=Ajustes!$B$5, J110, J110*F110)))</f>
        <v/>
      </c>
      <c r="U110" s="20">
        <f>IF(S110&lt;&gt;1, U109, IF(C110=Ajustes!$B$6, U109+H110, U109-H110))</f>
        <v/>
      </c>
      <c r="V110" s="19">
        <f>IF(S110&lt;&gt;1, V109, IF(C110=Ajustes!$B$6, V109+D110+N(O110)+T110, IF(U110&lt;=0, 0, V109-H110*W109)))</f>
        <v/>
      </c>
      <c r="W110" s="21">
        <f>IF(U110&gt;0, V110/U110, 0)</f>
        <v/>
      </c>
      <c r="X110" s="19">
        <f>IF(AND(S110=1, C110=Ajustes!$B$7), D110-N(O110)-T110-H110*W109, "")</f>
        <v/>
      </c>
      <c r="Y110" s="18">
        <f>IF(A110="", "", TRIM(IF(COUNTIFS($N$2:$N$3000,N110,$C$2:$C$3000,C110,$D$2:$D$3000,D110,$H$2:$H$3000,H110)&gt;1, "Orden repetida. ", "")&amp;IF(AND(S110=1, C110=Ajustes!$B$7, U109+0.000001&lt;H110), "Vendes más de lo registrado. ", "")&amp;IF(Q110="texto", "Fecha en texto. ", "")&amp;IF(OR(NOT(ISNUMBER(D110)), NOT(ISNUMBER(H110))), "Número en texto. ", "")&amp;IF(AND(ISNUMBER(Q110), ISNUMBER(Q109), Q110&lt;Q109), "Fuera de orden de fecha. ", "")))</f>
        <v/>
      </c>
      <c r="Z110" s="18">
        <f>IF(AND(S110=1, ISNUMBER(R110)), ROW(), 0)</f>
        <v/>
      </c>
      <c r="AA110" s="18">
        <f>IF(ISNUMBER(R110), R110, 0)</f>
        <v/>
      </c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3" t="n"/>
      <c r="M111" s="13" t="n"/>
      <c r="N111" s="13" t="n"/>
      <c r="O111" s="14" t="n"/>
      <c r="P111" s="15" t="n"/>
      <c r="Q111" s="16">
        <f>IF(N111="", "", IF(ISNUMBER(N111), N111, IFERROR(DATEVALUE(LEFT(N111,10))+TIMEVALUE(MID(N111,12,8)), "texto")))</f>
        <v/>
      </c>
      <c r="R111" s="17">
        <f>IF(ISNUMBER(Q111), DATE(YEAR(Q111),MONTH(Q111),1), "")</f>
        <v/>
      </c>
      <c r="S111" s="18">
        <f>IF(A111="", 0, IF(AND(M111=Ajustes!$B$8, E111=Ajustes!$B$5, I111=Ajustes!$B$4, OR(C111=Ajustes!$B$6, C111=Ajustes!$B$7), ISNUMBER(D111), ISNUMBER(H111)), 1, 0))</f>
        <v/>
      </c>
      <c r="T111" s="19">
        <f>IF(S111&lt;&gt;1, 0, IF(N(J111)=0, 0, IF(K111=Ajustes!$B$5, J111, J111*F111)))</f>
        <v/>
      </c>
      <c r="U111" s="20">
        <f>IF(S111&lt;&gt;1, U110, IF(C111=Ajustes!$B$6, U110+H111, U110-H111))</f>
        <v/>
      </c>
      <c r="V111" s="19">
        <f>IF(S111&lt;&gt;1, V110, IF(C111=Ajustes!$B$6, V110+D111+N(O111)+T111, IF(U111&lt;=0, 0, V110-H111*W110)))</f>
        <v/>
      </c>
      <c r="W111" s="21">
        <f>IF(U111&gt;0, V111/U111, 0)</f>
        <v/>
      </c>
      <c r="X111" s="19">
        <f>IF(AND(S111=1, C111=Ajustes!$B$7), D111-N(O111)-T111-H111*W110, "")</f>
        <v/>
      </c>
      <c r="Y111" s="18">
        <f>IF(A111="", "", TRIM(IF(COUNTIFS($N$2:$N$3000,N111,$C$2:$C$3000,C111,$D$2:$D$3000,D111,$H$2:$H$3000,H111)&gt;1, "Orden repetida. ", "")&amp;IF(AND(S111=1, C111=Ajustes!$B$7, U110+0.000001&lt;H111), "Vendes más de lo registrado. ", "")&amp;IF(Q111="texto", "Fecha en texto. ", "")&amp;IF(OR(NOT(ISNUMBER(D111)), NOT(ISNUMBER(H111))), "Número en texto. ", "")&amp;IF(AND(ISNUMBER(Q111), ISNUMBER(Q110), Q111&lt;Q110), "Fuera de orden de fecha. ", "")))</f>
        <v/>
      </c>
      <c r="Z111" s="18">
        <f>IF(AND(S111=1, ISNUMBER(R111)), ROW(), 0)</f>
        <v/>
      </c>
      <c r="AA111" s="18">
        <f>IF(ISNUMBER(R111), R111, 0)</f>
        <v/>
      </c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3" t="n"/>
      <c r="M112" s="13" t="n"/>
      <c r="N112" s="13" t="n"/>
      <c r="O112" s="14" t="n"/>
      <c r="P112" s="15" t="n"/>
      <c r="Q112" s="16">
        <f>IF(N112="", "", IF(ISNUMBER(N112), N112, IFERROR(DATEVALUE(LEFT(N112,10))+TIMEVALUE(MID(N112,12,8)), "texto")))</f>
        <v/>
      </c>
      <c r="R112" s="17">
        <f>IF(ISNUMBER(Q112), DATE(YEAR(Q112),MONTH(Q112),1), "")</f>
        <v/>
      </c>
      <c r="S112" s="18">
        <f>IF(A112="", 0, IF(AND(M112=Ajustes!$B$8, E112=Ajustes!$B$5, I112=Ajustes!$B$4, OR(C112=Ajustes!$B$6, C112=Ajustes!$B$7), ISNUMBER(D112), ISNUMBER(H112)), 1, 0))</f>
        <v/>
      </c>
      <c r="T112" s="19">
        <f>IF(S112&lt;&gt;1, 0, IF(N(J112)=0, 0, IF(K112=Ajustes!$B$5, J112, J112*F112)))</f>
        <v/>
      </c>
      <c r="U112" s="20">
        <f>IF(S112&lt;&gt;1, U111, IF(C112=Ajustes!$B$6, U111+H112, U111-H112))</f>
        <v/>
      </c>
      <c r="V112" s="19">
        <f>IF(S112&lt;&gt;1, V111, IF(C112=Ajustes!$B$6, V111+D112+N(O112)+T112, IF(U112&lt;=0, 0, V111-H112*W111)))</f>
        <v/>
      </c>
      <c r="W112" s="21">
        <f>IF(U112&gt;0, V112/U112, 0)</f>
        <v/>
      </c>
      <c r="X112" s="19">
        <f>IF(AND(S112=1, C112=Ajustes!$B$7), D112-N(O112)-T112-H112*W111, "")</f>
        <v/>
      </c>
      <c r="Y112" s="18">
        <f>IF(A112="", "", TRIM(IF(COUNTIFS($N$2:$N$3000,N112,$C$2:$C$3000,C112,$D$2:$D$3000,D112,$H$2:$H$3000,H112)&gt;1, "Orden repetida. ", "")&amp;IF(AND(S112=1, C112=Ajustes!$B$7, U111+0.000001&lt;H112), "Vendes más de lo registrado. ", "")&amp;IF(Q112="texto", "Fecha en texto. ", "")&amp;IF(OR(NOT(ISNUMBER(D112)), NOT(ISNUMBER(H112))), "Número en texto. ", "")&amp;IF(AND(ISNUMBER(Q112), ISNUMBER(Q111), Q112&lt;Q111), "Fuera de orden de fecha. ", "")))</f>
        <v/>
      </c>
      <c r="Z112" s="18">
        <f>IF(AND(S112=1, ISNUMBER(R112)), ROW(), 0)</f>
        <v/>
      </c>
      <c r="AA112" s="18">
        <f>IF(ISNUMBER(R112), R112, 0)</f>
        <v/>
      </c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  <c r="L113" s="13" t="n"/>
      <c r="M113" s="13" t="n"/>
      <c r="N113" s="13" t="n"/>
      <c r="O113" s="14" t="n"/>
      <c r="P113" s="15" t="n"/>
      <c r="Q113" s="16">
        <f>IF(N113="", "", IF(ISNUMBER(N113), N113, IFERROR(DATEVALUE(LEFT(N113,10))+TIMEVALUE(MID(N113,12,8)), "texto")))</f>
        <v/>
      </c>
      <c r="R113" s="17">
        <f>IF(ISNUMBER(Q113), DATE(YEAR(Q113),MONTH(Q113),1), "")</f>
        <v/>
      </c>
      <c r="S113" s="18">
        <f>IF(A113="", 0, IF(AND(M113=Ajustes!$B$8, E113=Ajustes!$B$5, I113=Ajustes!$B$4, OR(C113=Ajustes!$B$6, C113=Ajustes!$B$7), ISNUMBER(D113), ISNUMBER(H113)), 1, 0))</f>
        <v/>
      </c>
      <c r="T113" s="19">
        <f>IF(S113&lt;&gt;1, 0, IF(N(J113)=0, 0, IF(K113=Ajustes!$B$5, J113, J113*F113)))</f>
        <v/>
      </c>
      <c r="U113" s="20">
        <f>IF(S113&lt;&gt;1, U112, IF(C113=Ajustes!$B$6, U112+H113, U112-H113))</f>
        <v/>
      </c>
      <c r="V113" s="19">
        <f>IF(S113&lt;&gt;1, V112, IF(C113=Ajustes!$B$6, V112+D113+N(O113)+T113, IF(U113&lt;=0, 0, V112-H113*W112)))</f>
        <v/>
      </c>
      <c r="W113" s="21">
        <f>IF(U113&gt;0, V113/U113, 0)</f>
        <v/>
      </c>
      <c r="X113" s="19">
        <f>IF(AND(S113=1, C113=Ajustes!$B$7), D113-N(O113)-T113-H113*W112, "")</f>
        <v/>
      </c>
      <c r="Y113" s="18">
        <f>IF(A113="", "", TRIM(IF(COUNTIFS($N$2:$N$3000,N113,$C$2:$C$3000,C113,$D$2:$D$3000,D113,$H$2:$H$3000,H113)&gt;1, "Orden repetida. ", "")&amp;IF(AND(S113=1, C113=Ajustes!$B$7, U112+0.000001&lt;H113), "Vendes más de lo registrado. ", "")&amp;IF(Q113="texto", "Fecha en texto. ", "")&amp;IF(OR(NOT(ISNUMBER(D113)), NOT(ISNUMBER(H113))), "Número en texto. ", "")&amp;IF(AND(ISNUMBER(Q113), ISNUMBER(Q112), Q113&lt;Q112), "Fuera de orden de fecha. ", "")))</f>
        <v/>
      </c>
      <c r="Z113" s="18">
        <f>IF(AND(S113=1, ISNUMBER(R113)), ROW(), 0)</f>
        <v/>
      </c>
      <c r="AA113" s="18">
        <f>IF(ISNUMBER(R113), R113, 0)</f>
        <v/>
      </c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3" t="n"/>
      <c r="M114" s="13" t="n"/>
      <c r="N114" s="13" t="n"/>
      <c r="O114" s="14" t="n"/>
      <c r="P114" s="15" t="n"/>
      <c r="Q114" s="16">
        <f>IF(N114="", "", IF(ISNUMBER(N114), N114, IFERROR(DATEVALUE(LEFT(N114,10))+TIMEVALUE(MID(N114,12,8)), "texto")))</f>
        <v/>
      </c>
      <c r="R114" s="17">
        <f>IF(ISNUMBER(Q114), DATE(YEAR(Q114),MONTH(Q114),1), "")</f>
        <v/>
      </c>
      <c r="S114" s="18">
        <f>IF(A114="", 0, IF(AND(M114=Ajustes!$B$8, E114=Ajustes!$B$5, I114=Ajustes!$B$4, OR(C114=Ajustes!$B$6, C114=Ajustes!$B$7), ISNUMBER(D114), ISNUMBER(H114)), 1, 0))</f>
        <v/>
      </c>
      <c r="T114" s="19">
        <f>IF(S114&lt;&gt;1, 0, IF(N(J114)=0, 0, IF(K114=Ajustes!$B$5, J114, J114*F114)))</f>
        <v/>
      </c>
      <c r="U114" s="20">
        <f>IF(S114&lt;&gt;1, U113, IF(C114=Ajustes!$B$6, U113+H114, U113-H114))</f>
        <v/>
      </c>
      <c r="V114" s="19">
        <f>IF(S114&lt;&gt;1, V113, IF(C114=Ajustes!$B$6, V113+D114+N(O114)+T114, IF(U114&lt;=0, 0, V113-H114*W113)))</f>
        <v/>
      </c>
      <c r="W114" s="21">
        <f>IF(U114&gt;0, V114/U114, 0)</f>
        <v/>
      </c>
      <c r="X114" s="19">
        <f>IF(AND(S114=1, C114=Ajustes!$B$7), D114-N(O114)-T114-H114*W113, "")</f>
        <v/>
      </c>
      <c r="Y114" s="18">
        <f>IF(A114="", "", TRIM(IF(COUNTIFS($N$2:$N$3000,N114,$C$2:$C$3000,C114,$D$2:$D$3000,D114,$H$2:$H$3000,H114)&gt;1, "Orden repetida. ", "")&amp;IF(AND(S114=1, C114=Ajustes!$B$7, U113+0.000001&lt;H114), "Vendes más de lo registrado. ", "")&amp;IF(Q114="texto", "Fecha en texto. ", "")&amp;IF(OR(NOT(ISNUMBER(D114)), NOT(ISNUMBER(H114))), "Número en texto. ", "")&amp;IF(AND(ISNUMBER(Q114), ISNUMBER(Q113), Q114&lt;Q113), "Fuera de orden de fecha. ", "")))</f>
        <v/>
      </c>
      <c r="Z114" s="18">
        <f>IF(AND(S114=1, ISNUMBER(R114)), ROW(), 0)</f>
        <v/>
      </c>
      <c r="AA114" s="18">
        <f>IF(ISNUMBER(R114), R114, 0)</f>
        <v/>
      </c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4" t="n"/>
      <c r="P115" s="15" t="n"/>
      <c r="Q115" s="16">
        <f>IF(N115="", "", IF(ISNUMBER(N115), N115, IFERROR(DATEVALUE(LEFT(N115,10))+TIMEVALUE(MID(N115,12,8)), "texto")))</f>
        <v/>
      </c>
      <c r="R115" s="17">
        <f>IF(ISNUMBER(Q115), DATE(YEAR(Q115),MONTH(Q115),1), "")</f>
        <v/>
      </c>
      <c r="S115" s="18">
        <f>IF(A115="", 0, IF(AND(M115=Ajustes!$B$8, E115=Ajustes!$B$5, I115=Ajustes!$B$4, OR(C115=Ajustes!$B$6, C115=Ajustes!$B$7), ISNUMBER(D115), ISNUMBER(H115)), 1, 0))</f>
        <v/>
      </c>
      <c r="T115" s="19">
        <f>IF(S115&lt;&gt;1, 0, IF(N(J115)=0, 0, IF(K115=Ajustes!$B$5, J115, J115*F115)))</f>
        <v/>
      </c>
      <c r="U115" s="20">
        <f>IF(S115&lt;&gt;1, U114, IF(C115=Ajustes!$B$6, U114+H115, U114-H115))</f>
        <v/>
      </c>
      <c r="V115" s="19">
        <f>IF(S115&lt;&gt;1, V114, IF(C115=Ajustes!$B$6, V114+D115+N(O115)+T115, IF(U115&lt;=0, 0, V114-H115*W114)))</f>
        <v/>
      </c>
      <c r="W115" s="21">
        <f>IF(U115&gt;0, V115/U115, 0)</f>
        <v/>
      </c>
      <c r="X115" s="19">
        <f>IF(AND(S115=1, C115=Ajustes!$B$7), D115-N(O115)-T115-H115*W114, "")</f>
        <v/>
      </c>
      <c r="Y115" s="18">
        <f>IF(A115="", "", TRIM(IF(COUNTIFS($N$2:$N$3000,N115,$C$2:$C$3000,C115,$D$2:$D$3000,D115,$H$2:$H$3000,H115)&gt;1, "Orden repetida. ", "")&amp;IF(AND(S115=1, C115=Ajustes!$B$7, U114+0.000001&lt;H115), "Vendes más de lo registrado. ", "")&amp;IF(Q115="texto", "Fecha en texto. ", "")&amp;IF(OR(NOT(ISNUMBER(D115)), NOT(ISNUMBER(H115))), "Número en texto. ", "")&amp;IF(AND(ISNUMBER(Q115), ISNUMBER(Q114), Q115&lt;Q114), "Fuera de orden de fecha. ", "")))</f>
        <v/>
      </c>
      <c r="Z115" s="18">
        <f>IF(AND(S115=1, ISNUMBER(R115)), ROW(), 0)</f>
        <v/>
      </c>
      <c r="AA115" s="18">
        <f>IF(ISNUMBER(R115), R115, 0)</f>
        <v/>
      </c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4" t="n"/>
      <c r="P116" s="15" t="n"/>
      <c r="Q116" s="16">
        <f>IF(N116="", "", IF(ISNUMBER(N116), N116, IFERROR(DATEVALUE(LEFT(N116,10))+TIMEVALUE(MID(N116,12,8)), "texto")))</f>
        <v/>
      </c>
      <c r="R116" s="17">
        <f>IF(ISNUMBER(Q116), DATE(YEAR(Q116),MONTH(Q116),1), "")</f>
        <v/>
      </c>
      <c r="S116" s="18">
        <f>IF(A116="", 0, IF(AND(M116=Ajustes!$B$8, E116=Ajustes!$B$5, I116=Ajustes!$B$4, OR(C116=Ajustes!$B$6, C116=Ajustes!$B$7), ISNUMBER(D116), ISNUMBER(H116)), 1, 0))</f>
        <v/>
      </c>
      <c r="T116" s="19">
        <f>IF(S116&lt;&gt;1, 0, IF(N(J116)=0, 0, IF(K116=Ajustes!$B$5, J116, J116*F116)))</f>
        <v/>
      </c>
      <c r="U116" s="20">
        <f>IF(S116&lt;&gt;1, U115, IF(C116=Ajustes!$B$6, U115+H116, U115-H116))</f>
        <v/>
      </c>
      <c r="V116" s="19">
        <f>IF(S116&lt;&gt;1, V115, IF(C116=Ajustes!$B$6, V115+D116+N(O116)+T116, IF(U116&lt;=0, 0, V115-H116*W115)))</f>
        <v/>
      </c>
      <c r="W116" s="21">
        <f>IF(U116&gt;0, V116/U116, 0)</f>
        <v/>
      </c>
      <c r="X116" s="19">
        <f>IF(AND(S116=1, C116=Ajustes!$B$7), D116-N(O116)-T116-H116*W115, "")</f>
        <v/>
      </c>
      <c r="Y116" s="18">
        <f>IF(A116="", "", TRIM(IF(COUNTIFS($N$2:$N$3000,N116,$C$2:$C$3000,C116,$D$2:$D$3000,D116,$H$2:$H$3000,H116)&gt;1, "Orden repetida. ", "")&amp;IF(AND(S116=1, C116=Ajustes!$B$7, U115+0.000001&lt;H116), "Vendes más de lo registrado. ", "")&amp;IF(Q116="texto", "Fecha en texto. ", "")&amp;IF(OR(NOT(ISNUMBER(D116)), NOT(ISNUMBER(H116))), "Número en texto. ", "")&amp;IF(AND(ISNUMBER(Q116), ISNUMBER(Q115), Q116&lt;Q115), "Fuera de orden de fecha. ", "")))</f>
        <v/>
      </c>
      <c r="Z116" s="18">
        <f>IF(AND(S116=1, ISNUMBER(R116)), ROW(), 0)</f>
        <v/>
      </c>
      <c r="AA116" s="18">
        <f>IF(ISNUMBER(R116), R116, 0)</f>
        <v/>
      </c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3" t="n"/>
      <c r="M117" s="13" t="n"/>
      <c r="N117" s="13" t="n"/>
      <c r="O117" s="14" t="n"/>
      <c r="P117" s="15" t="n"/>
      <c r="Q117" s="16">
        <f>IF(N117="", "", IF(ISNUMBER(N117), N117, IFERROR(DATEVALUE(LEFT(N117,10))+TIMEVALUE(MID(N117,12,8)), "texto")))</f>
        <v/>
      </c>
      <c r="R117" s="17">
        <f>IF(ISNUMBER(Q117), DATE(YEAR(Q117),MONTH(Q117),1), "")</f>
        <v/>
      </c>
      <c r="S117" s="18">
        <f>IF(A117="", 0, IF(AND(M117=Ajustes!$B$8, E117=Ajustes!$B$5, I117=Ajustes!$B$4, OR(C117=Ajustes!$B$6, C117=Ajustes!$B$7), ISNUMBER(D117), ISNUMBER(H117)), 1, 0))</f>
        <v/>
      </c>
      <c r="T117" s="19">
        <f>IF(S117&lt;&gt;1, 0, IF(N(J117)=0, 0, IF(K117=Ajustes!$B$5, J117, J117*F117)))</f>
        <v/>
      </c>
      <c r="U117" s="20">
        <f>IF(S117&lt;&gt;1, U116, IF(C117=Ajustes!$B$6, U116+H117, U116-H117))</f>
        <v/>
      </c>
      <c r="V117" s="19">
        <f>IF(S117&lt;&gt;1, V116, IF(C117=Ajustes!$B$6, V116+D117+N(O117)+T117, IF(U117&lt;=0, 0, V116-H117*W116)))</f>
        <v/>
      </c>
      <c r="W117" s="21">
        <f>IF(U117&gt;0, V117/U117, 0)</f>
        <v/>
      </c>
      <c r="X117" s="19">
        <f>IF(AND(S117=1, C117=Ajustes!$B$7), D117-N(O117)-T117-H117*W116, "")</f>
        <v/>
      </c>
      <c r="Y117" s="18">
        <f>IF(A117="", "", TRIM(IF(COUNTIFS($N$2:$N$3000,N117,$C$2:$C$3000,C117,$D$2:$D$3000,D117,$H$2:$H$3000,H117)&gt;1, "Orden repetida. ", "")&amp;IF(AND(S117=1, C117=Ajustes!$B$7, U116+0.000001&lt;H117), "Vendes más de lo registrado. ", "")&amp;IF(Q117="texto", "Fecha en texto. ", "")&amp;IF(OR(NOT(ISNUMBER(D117)), NOT(ISNUMBER(H117))), "Número en texto. ", "")&amp;IF(AND(ISNUMBER(Q117), ISNUMBER(Q116), Q117&lt;Q116), "Fuera de orden de fecha. ", "")))</f>
        <v/>
      </c>
      <c r="Z117" s="18">
        <f>IF(AND(S117=1, ISNUMBER(R117)), ROW(), 0)</f>
        <v/>
      </c>
      <c r="AA117" s="18">
        <f>IF(ISNUMBER(R117), R117, 0)</f>
        <v/>
      </c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3" t="n"/>
      <c r="M118" s="13" t="n"/>
      <c r="N118" s="13" t="n"/>
      <c r="O118" s="14" t="n"/>
      <c r="P118" s="15" t="n"/>
      <c r="Q118" s="16">
        <f>IF(N118="", "", IF(ISNUMBER(N118), N118, IFERROR(DATEVALUE(LEFT(N118,10))+TIMEVALUE(MID(N118,12,8)), "texto")))</f>
        <v/>
      </c>
      <c r="R118" s="17">
        <f>IF(ISNUMBER(Q118), DATE(YEAR(Q118),MONTH(Q118),1), "")</f>
        <v/>
      </c>
      <c r="S118" s="18">
        <f>IF(A118="", 0, IF(AND(M118=Ajustes!$B$8, E118=Ajustes!$B$5, I118=Ajustes!$B$4, OR(C118=Ajustes!$B$6, C118=Ajustes!$B$7), ISNUMBER(D118), ISNUMBER(H118)), 1, 0))</f>
        <v/>
      </c>
      <c r="T118" s="19">
        <f>IF(S118&lt;&gt;1, 0, IF(N(J118)=0, 0, IF(K118=Ajustes!$B$5, J118, J118*F118)))</f>
        <v/>
      </c>
      <c r="U118" s="20">
        <f>IF(S118&lt;&gt;1, U117, IF(C118=Ajustes!$B$6, U117+H118, U117-H118))</f>
        <v/>
      </c>
      <c r="V118" s="19">
        <f>IF(S118&lt;&gt;1, V117, IF(C118=Ajustes!$B$6, V117+D118+N(O118)+T118, IF(U118&lt;=0, 0, V117-H118*W117)))</f>
        <v/>
      </c>
      <c r="W118" s="21">
        <f>IF(U118&gt;0, V118/U118, 0)</f>
        <v/>
      </c>
      <c r="X118" s="19">
        <f>IF(AND(S118=1, C118=Ajustes!$B$7), D118-N(O118)-T118-H118*W117, "")</f>
        <v/>
      </c>
      <c r="Y118" s="18">
        <f>IF(A118="", "", TRIM(IF(COUNTIFS($N$2:$N$3000,N118,$C$2:$C$3000,C118,$D$2:$D$3000,D118,$H$2:$H$3000,H118)&gt;1, "Orden repetida. ", "")&amp;IF(AND(S118=1, C118=Ajustes!$B$7, U117+0.000001&lt;H118), "Vendes más de lo registrado. ", "")&amp;IF(Q118="texto", "Fecha en texto. ", "")&amp;IF(OR(NOT(ISNUMBER(D118)), NOT(ISNUMBER(H118))), "Número en texto. ", "")&amp;IF(AND(ISNUMBER(Q118), ISNUMBER(Q117), Q118&lt;Q117), "Fuera de orden de fecha. ", "")))</f>
        <v/>
      </c>
      <c r="Z118" s="18">
        <f>IF(AND(S118=1, ISNUMBER(R118)), ROW(), 0)</f>
        <v/>
      </c>
      <c r="AA118" s="18">
        <f>IF(ISNUMBER(R118), R118, 0)</f>
        <v/>
      </c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  <c r="L119" s="13" t="n"/>
      <c r="M119" s="13" t="n"/>
      <c r="N119" s="13" t="n"/>
      <c r="O119" s="14" t="n"/>
      <c r="P119" s="15" t="n"/>
      <c r="Q119" s="16">
        <f>IF(N119="", "", IF(ISNUMBER(N119), N119, IFERROR(DATEVALUE(LEFT(N119,10))+TIMEVALUE(MID(N119,12,8)), "texto")))</f>
        <v/>
      </c>
      <c r="R119" s="17">
        <f>IF(ISNUMBER(Q119), DATE(YEAR(Q119),MONTH(Q119),1), "")</f>
        <v/>
      </c>
      <c r="S119" s="18">
        <f>IF(A119="", 0, IF(AND(M119=Ajustes!$B$8, E119=Ajustes!$B$5, I119=Ajustes!$B$4, OR(C119=Ajustes!$B$6, C119=Ajustes!$B$7), ISNUMBER(D119), ISNUMBER(H119)), 1, 0))</f>
        <v/>
      </c>
      <c r="T119" s="19">
        <f>IF(S119&lt;&gt;1, 0, IF(N(J119)=0, 0, IF(K119=Ajustes!$B$5, J119, J119*F119)))</f>
        <v/>
      </c>
      <c r="U119" s="20">
        <f>IF(S119&lt;&gt;1, U118, IF(C119=Ajustes!$B$6, U118+H119, U118-H119))</f>
        <v/>
      </c>
      <c r="V119" s="19">
        <f>IF(S119&lt;&gt;1, V118, IF(C119=Ajustes!$B$6, V118+D119+N(O119)+T119, IF(U119&lt;=0, 0, V118-H119*W118)))</f>
        <v/>
      </c>
      <c r="W119" s="21">
        <f>IF(U119&gt;0, V119/U119, 0)</f>
        <v/>
      </c>
      <c r="X119" s="19">
        <f>IF(AND(S119=1, C119=Ajustes!$B$7), D119-N(O119)-T119-H119*W118, "")</f>
        <v/>
      </c>
      <c r="Y119" s="18">
        <f>IF(A119="", "", TRIM(IF(COUNTIFS($N$2:$N$3000,N119,$C$2:$C$3000,C119,$D$2:$D$3000,D119,$H$2:$H$3000,H119)&gt;1, "Orden repetida. ", "")&amp;IF(AND(S119=1, C119=Ajustes!$B$7, U118+0.000001&lt;H119), "Vendes más de lo registrado. ", "")&amp;IF(Q119="texto", "Fecha en texto. ", "")&amp;IF(OR(NOT(ISNUMBER(D119)), NOT(ISNUMBER(H119))), "Número en texto. ", "")&amp;IF(AND(ISNUMBER(Q119), ISNUMBER(Q118), Q119&lt;Q118), "Fuera de orden de fecha. ", "")))</f>
        <v/>
      </c>
      <c r="Z119" s="18">
        <f>IF(AND(S119=1, ISNUMBER(R119)), ROW(), 0)</f>
        <v/>
      </c>
      <c r="AA119" s="18">
        <f>IF(ISNUMBER(R119), R119, 0)</f>
        <v/>
      </c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4" t="n"/>
      <c r="P120" s="15" t="n"/>
      <c r="Q120" s="16">
        <f>IF(N120="", "", IF(ISNUMBER(N120), N120, IFERROR(DATEVALUE(LEFT(N120,10))+TIMEVALUE(MID(N120,12,8)), "texto")))</f>
        <v/>
      </c>
      <c r="R120" s="17">
        <f>IF(ISNUMBER(Q120), DATE(YEAR(Q120),MONTH(Q120),1), "")</f>
        <v/>
      </c>
      <c r="S120" s="18">
        <f>IF(A120="", 0, IF(AND(M120=Ajustes!$B$8, E120=Ajustes!$B$5, I120=Ajustes!$B$4, OR(C120=Ajustes!$B$6, C120=Ajustes!$B$7), ISNUMBER(D120), ISNUMBER(H120)), 1, 0))</f>
        <v/>
      </c>
      <c r="T120" s="19">
        <f>IF(S120&lt;&gt;1, 0, IF(N(J120)=0, 0, IF(K120=Ajustes!$B$5, J120, J120*F120)))</f>
        <v/>
      </c>
      <c r="U120" s="20">
        <f>IF(S120&lt;&gt;1, U119, IF(C120=Ajustes!$B$6, U119+H120, U119-H120))</f>
        <v/>
      </c>
      <c r="V120" s="19">
        <f>IF(S120&lt;&gt;1, V119, IF(C120=Ajustes!$B$6, V119+D120+N(O120)+T120, IF(U120&lt;=0, 0, V119-H120*W119)))</f>
        <v/>
      </c>
      <c r="W120" s="21">
        <f>IF(U120&gt;0, V120/U120, 0)</f>
        <v/>
      </c>
      <c r="X120" s="19">
        <f>IF(AND(S120=1, C120=Ajustes!$B$7), D120-N(O120)-T120-H120*W119, "")</f>
        <v/>
      </c>
      <c r="Y120" s="18">
        <f>IF(A120="", "", TRIM(IF(COUNTIFS($N$2:$N$3000,N120,$C$2:$C$3000,C120,$D$2:$D$3000,D120,$H$2:$H$3000,H120)&gt;1, "Orden repetida. ", "")&amp;IF(AND(S120=1, C120=Ajustes!$B$7, U119+0.000001&lt;H120), "Vendes más de lo registrado. ", "")&amp;IF(Q120="texto", "Fecha en texto. ", "")&amp;IF(OR(NOT(ISNUMBER(D120)), NOT(ISNUMBER(H120))), "Número en texto. ", "")&amp;IF(AND(ISNUMBER(Q120), ISNUMBER(Q119), Q120&lt;Q119), "Fuera de orden de fecha. ", "")))</f>
        <v/>
      </c>
      <c r="Z120" s="18">
        <f>IF(AND(S120=1, ISNUMBER(R120)), ROW(), 0)</f>
        <v/>
      </c>
      <c r="AA120" s="18">
        <f>IF(ISNUMBER(R120), R120, 0)</f>
        <v/>
      </c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  <c r="L121" s="13" t="n"/>
      <c r="M121" s="13" t="n"/>
      <c r="N121" s="13" t="n"/>
      <c r="O121" s="14" t="n"/>
      <c r="P121" s="15" t="n"/>
      <c r="Q121" s="16">
        <f>IF(N121="", "", IF(ISNUMBER(N121), N121, IFERROR(DATEVALUE(LEFT(N121,10))+TIMEVALUE(MID(N121,12,8)), "texto")))</f>
        <v/>
      </c>
      <c r="R121" s="17">
        <f>IF(ISNUMBER(Q121), DATE(YEAR(Q121),MONTH(Q121),1), "")</f>
        <v/>
      </c>
      <c r="S121" s="18">
        <f>IF(A121="", 0, IF(AND(M121=Ajustes!$B$8, E121=Ajustes!$B$5, I121=Ajustes!$B$4, OR(C121=Ajustes!$B$6, C121=Ajustes!$B$7), ISNUMBER(D121), ISNUMBER(H121)), 1, 0))</f>
        <v/>
      </c>
      <c r="T121" s="19">
        <f>IF(S121&lt;&gt;1, 0, IF(N(J121)=0, 0, IF(K121=Ajustes!$B$5, J121, J121*F121)))</f>
        <v/>
      </c>
      <c r="U121" s="20">
        <f>IF(S121&lt;&gt;1, U120, IF(C121=Ajustes!$B$6, U120+H121, U120-H121))</f>
        <v/>
      </c>
      <c r="V121" s="19">
        <f>IF(S121&lt;&gt;1, V120, IF(C121=Ajustes!$B$6, V120+D121+N(O121)+T121, IF(U121&lt;=0, 0, V120-H121*W120)))</f>
        <v/>
      </c>
      <c r="W121" s="21">
        <f>IF(U121&gt;0, V121/U121, 0)</f>
        <v/>
      </c>
      <c r="X121" s="19">
        <f>IF(AND(S121=1, C121=Ajustes!$B$7), D121-N(O121)-T121-H121*W120, "")</f>
        <v/>
      </c>
      <c r="Y121" s="18">
        <f>IF(A121="", "", TRIM(IF(COUNTIFS($N$2:$N$3000,N121,$C$2:$C$3000,C121,$D$2:$D$3000,D121,$H$2:$H$3000,H121)&gt;1, "Orden repetida. ", "")&amp;IF(AND(S121=1, C121=Ajustes!$B$7, U120+0.000001&lt;H121), "Vendes más de lo registrado. ", "")&amp;IF(Q121="texto", "Fecha en texto. ", "")&amp;IF(OR(NOT(ISNUMBER(D121)), NOT(ISNUMBER(H121))), "Número en texto. ", "")&amp;IF(AND(ISNUMBER(Q121), ISNUMBER(Q120), Q121&lt;Q120), "Fuera de orden de fecha. ", "")))</f>
        <v/>
      </c>
      <c r="Z121" s="18">
        <f>IF(AND(S121=1, ISNUMBER(R121)), ROW(), 0)</f>
        <v/>
      </c>
      <c r="AA121" s="18">
        <f>IF(ISNUMBER(R121), R121, 0)</f>
        <v/>
      </c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3" t="n"/>
      <c r="M122" s="13" t="n"/>
      <c r="N122" s="13" t="n"/>
      <c r="O122" s="14" t="n"/>
      <c r="P122" s="15" t="n"/>
      <c r="Q122" s="16">
        <f>IF(N122="", "", IF(ISNUMBER(N122), N122, IFERROR(DATEVALUE(LEFT(N122,10))+TIMEVALUE(MID(N122,12,8)), "texto")))</f>
        <v/>
      </c>
      <c r="R122" s="17">
        <f>IF(ISNUMBER(Q122), DATE(YEAR(Q122),MONTH(Q122),1), "")</f>
        <v/>
      </c>
      <c r="S122" s="18">
        <f>IF(A122="", 0, IF(AND(M122=Ajustes!$B$8, E122=Ajustes!$B$5, I122=Ajustes!$B$4, OR(C122=Ajustes!$B$6, C122=Ajustes!$B$7), ISNUMBER(D122), ISNUMBER(H122)), 1, 0))</f>
        <v/>
      </c>
      <c r="T122" s="19">
        <f>IF(S122&lt;&gt;1, 0, IF(N(J122)=0, 0, IF(K122=Ajustes!$B$5, J122, J122*F122)))</f>
        <v/>
      </c>
      <c r="U122" s="20">
        <f>IF(S122&lt;&gt;1, U121, IF(C122=Ajustes!$B$6, U121+H122, U121-H122))</f>
        <v/>
      </c>
      <c r="V122" s="19">
        <f>IF(S122&lt;&gt;1, V121, IF(C122=Ajustes!$B$6, V121+D122+N(O122)+T122, IF(U122&lt;=0, 0, V121-H122*W121)))</f>
        <v/>
      </c>
      <c r="W122" s="21">
        <f>IF(U122&gt;0, V122/U122, 0)</f>
        <v/>
      </c>
      <c r="X122" s="19">
        <f>IF(AND(S122=1, C122=Ajustes!$B$7), D122-N(O122)-T122-H122*W121, "")</f>
        <v/>
      </c>
      <c r="Y122" s="18">
        <f>IF(A122="", "", TRIM(IF(COUNTIFS($N$2:$N$3000,N122,$C$2:$C$3000,C122,$D$2:$D$3000,D122,$H$2:$H$3000,H122)&gt;1, "Orden repetida. ", "")&amp;IF(AND(S122=1, C122=Ajustes!$B$7, U121+0.000001&lt;H122), "Vendes más de lo registrado. ", "")&amp;IF(Q122="texto", "Fecha en texto. ", "")&amp;IF(OR(NOT(ISNUMBER(D122)), NOT(ISNUMBER(H122))), "Número en texto. ", "")&amp;IF(AND(ISNUMBER(Q122), ISNUMBER(Q121), Q122&lt;Q121), "Fuera de orden de fecha. ", "")))</f>
        <v/>
      </c>
      <c r="Z122" s="18">
        <f>IF(AND(S122=1, ISNUMBER(R122)), ROW(), 0)</f>
        <v/>
      </c>
      <c r="AA122" s="18">
        <f>IF(ISNUMBER(R122), R122, 0)</f>
        <v/>
      </c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  <c r="L123" s="13" t="n"/>
      <c r="M123" s="13" t="n"/>
      <c r="N123" s="13" t="n"/>
      <c r="O123" s="14" t="n"/>
      <c r="P123" s="15" t="n"/>
      <c r="Q123" s="16">
        <f>IF(N123="", "", IF(ISNUMBER(N123), N123, IFERROR(DATEVALUE(LEFT(N123,10))+TIMEVALUE(MID(N123,12,8)), "texto")))</f>
        <v/>
      </c>
      <c r="R123" s="17">
        <f>IF(ISNUMBER(Q123), DATE(YEAR(Q123),MONTH(Q123),1), "")</f>
        <v/>
      </c>
      <c r="S123" s="18">
        <f>IF(A123="", 0, IF(AND(M123=Ajustes!$B$8, E123=Ajustes!$B$5, I123=Ajustes!$B$4, OR(C123=Ajustes!$B$6, C123=Ajustes!$B$7), ISNUMBER(D123), ISNUMBER(H123)), 1, 0))</f>
        <v/>
      </c>
      <c r="T123" s="19">
        <f>IF(S123&lt;&gt;1, 0, IF(N(J123)=0, 0, IF(K123=Ajustes!$B$5, J123, J123*F123)))</f>
        <v/>
      </c>
      <c r="U123" s="20">
        <f>IF(S123&lt;&gt;1, U122, IF(C123=Ajustes!$B$6, U122+H123, U122-H123))</f>
        <v/>
      </c>
      <c r="V123" s="19">
        <f>IF(S123&lt;&gt;1, V122, IF(C123=Ajustes!$B$6, V122+D123+N(O123)+T123, IF(U123&lt;=0, 0, V122-H123*W122)))</f>
        <v/>
      </c>
      <c r="W123" s="21">
        <f>IF(U123&gt;0, V123/U123, 0)</f>
        <v/>
      </c>
      <c r="X123" s="19">
        <f>IF(AND(S123=1, C123=Ajustes!$B$7), D123-N(O123)-T123-H123*W122, "")</f>
        <v/>
      </c>
      <c r="Y123" s="18">
        <f>IF(A123="", "", TRIM(IF(COUNTIFS($N$2:$N$3000,N123,$C$2:$C$3000,C123,$D$2:$D$3000,D123,$H$2:$H$3000,H123)&gt;1, "Orden repetida. ", "")&amp;IF(AND(S123=1, C123=Ajustes!$B$7, U122+0.000001&lt;H123), "Vendes más de lo registrado. ", "")&amp;IF(Q123="texto", "Fecha en texto. ", "")&amp;IF(OR(NOT(ISNUMBER(D123)), NOT(ISNUMBER(H123))), "Número en texto. ", "")&amp;IF(AND(ISNUMBER(Q123), ISNUMBER(Q122), Q123&lt;Q122), "Fuera de orden de fecha. ", "")))</f>
        <v/>
      </c>
      <c r="Z123" s="18">
        <f>IF(AND(S123=1, ISNUMBER(R123)), ROW(), 0)</f>
        <v/>
      </c>
      <c r="AA123" s="18">
        <f>IF(ISNUMBER(R123), R123, 0)</f>
        <v/>
      </c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3" t="n"/>
      <c r="M124" s="13" t="n"/>
      <c r="N124" s="13" t="n"/>
      <c r="O124" s="14" t="n"/>
      <c r="P124" s="15" t="n"/>
      <c r="Q124" s="16">
        <f>IF(N124="", "", IF(ISNUMBER(N124), N124, IFERROR(DATEVALUE(LEFT(N124,10))+TIMEVALUE(MID(N124,12,8)), "texto")))</f>
        <v/>
      </c>
      <c r="R124" s="17">
        <f>IF(ISNUMBER(Q124), DATE(YEAR(Q124),MONTH(Q124),1), "")</f>
        <v/>
      </c>
      <c r="S124" s="18">
        <f>IF(A124="", 0, IF(AND(M124=Ajustes!$B$8, E124=Ajustes!$B$5, I124=Ajustes!$B$4, OR(C124=Ajustes!$B$6, C124=Ajustes!$B$7), ISNUMBER(D124), ISNUMBER(H124)), 1, 0))</f>
        <v/>
      </c>
      <c r="T124" s="19">
        <f>IF(S124&lt;&gt;1, 0, IF(N(J124)=0, 0, IF(K124=Ajustes!$B$5, J124, J124*F124)))</f>
        <v/>
      </c>
      <c r="U124" s="20">
        <f>IF(S124&lt;&gt;1, U123, IF(C124=Ajustes!$B$6, U123+H124, U123-H124))</f>
        <v/>
      </c>
      <c r="V124" s="19">
        <f>IF(S124&lt;&gt;1, V123, IF(C124=Ajustes!$B$6, V123+D124+N(O124)+T124, IF(U124&lt;=0, 0, V123-H124*W123)))</f>
        <v/>
      </c>
      <c r="W124" s="21">
        <f>IF(U124&gt;0, V124/U124, 0)</f>
        <v/>
      </c>
      <c r="X124" s="19">
        <f>IF(AND(S124=1, C124=Ajustes!$B$7), D124-N(O124)-T124-H124*W123, "")</f>
        <v/>
      </c>
      <c r="Y124" s="18">
        <f>IF(A124="", "", TRIM(IF(COUNTIFS($N$2:$N$3000,N124,$C$2:$C$3000,C124,$D$2:$D$3000,D124,$H$2:$H$3000,H124)&gt;1, "Orden repetida. ", "")&amp;IF(AND(S124=1, C124=Ajustes!$B$7, U123+0.000001&lt;H124), "Vendes más de lo registrado. ", "")&amp;IF(Q124="texto", "Fecha en texto. ", "")&amp;IF(OR(NOT(ISNUMBER(D124)), NOT(ISNUMBER(H124))), "Número en texto. ", "")&amp;IF(AND(ISNUMBER(Q124), ISNUMBER(Q123), Q124&lt;Q123), "Fuera de orden de fecha. ", "")))</f>
        <v/>
      </c>
      <c r="Z124" s="18">
        <f>IF(AND(S124=1, ISNUMBER(R124)), ROW(), 0)</f>
        <v/>
      </c>
      <c r="AA124" s="18">
        <f>IF(ISNUMBER(R124), R124, 0)</f>
        <v/>
      </c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  <c r="L125" s="13" t="n"/>
      <c r="M125" s="13" t="n"/>
      <c r="N125" s="13" t="n"/>
      <c r="O125" s="14" t="n"/>
      <c r="P125" s="15" t="n"/>
      <c r="Q125" s="16">
        <f>IF(N125="", "", IF(ISNUMBER(N125), N125, IFERROR(DATEVALUE(LEFT(N125,10))+TIMEVALUE(MID(N125,12,8)), "texto")))</f>
        <v/>
      </c>
      <c r="R125" s="17">
        <f>IF(ISNUMBER(Q125), DATE(YEAR(Q125),MONTH(Q125),1), "")</f>
        <v/>
      </c>
      <c r="S125" s="18">
        <f>IF(A125="", 0, IF(AND(M125=Ajustes!$B$8, E125=Ajustes!$B$5, I125=Ajustes!$B$4, OR(C125=Ajustes!$B$6, C125=Ajustes!$B$7), ISNUMBER(D125), ISNUMBER(H125)), 1, 0))</f>
        <v/>
      </c>
      <c r="T125" s="19">
        <f>IF(S125&lt;&gt;1, 0, IF(N(J125)=0, 0, IF(K125=Ajustes!$B$5, J125, J125*F125)))</f>
        <v/>
      </c>
      <c r="U125" s="20">
        <f>IF(S125&lt;&gt;1, U124, IF(C125=Ajustes!$B$6, U124+H125, U124-H125))</f>
        <v/>
      </c>
      <c r="V125" s="19">
        <f>IF(S125&lt;&gt;1, V124, IF(C125=Ajustes!$B$6, V124+D125+N(O125)+T125, IF(U125&lt;=0, 0, V124-H125*W124)))</f>
        <v/>
      </c>
      <c r="W125" s="21">
        <f>IF(U125&gt;0, V125/U125, 0)</f>
        <v/>
      </c>
      <c r="X125" s="19">
        <f>IF(AND(S125=1, C125=Ajustes!$B$7), D125-N(O125)-T125-H125*W124, "")</f>
        <v/>
      </c>
      <c r="Y125" s="18">
        <f>IF(A125="", "", TRIM(IF(COUNTIFS($N$2:$N$3000,N125,$C$2:$C$3000,C125,$D$2:$D$3000,D125,$H$2:$H$3000,H125)&gt;1, "Orden repetida. ", "")&amp;IF(AND(S125=1, C125=Ajustes!$B$7, U124+0.000001&lt;H125), "Vendes más de lo registrado. ", "")&amp;IF(Q125="texto", "Fecha en texto. ", "")&amp;IF(OR(NOT(ISNUMBER(D125)), NOT(ISNUMBER(H125))), "Número en texto. ", "")&amp;IF(AND(ISNUMBER(Q125), ISNUMBER(Q124), Q125&lt;Q124), "Fuera de orden de fecha. ", "")))</f>
        <v/>
      </c>
      <c r="Z125" s="18">
        <f>IF(AND(S125=1, ISNUMBER(R125)), ROW(), 0)</f>
        <v/>
      </c>
      <c r="AA125" s="18">
        <f>IF(ISNUMBER(R125), R125, 0)</f>
        <v/>
      </c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3" t="n"/>
      <c r="M126" s="13" t="n"/>
      <c r="N126" s="13" t="n"/>
      <c r="O126" s="14" t="n"/>
      <c r="P126" s="15" t="n"/>
      <c r="Q126" s="16">
        <f>IF(N126="", "", IF(ISNUMBER(N126), N126, IFERROR(DATEVALUE(LEFT(N126,10))+TIMEVALUE(MID(N126,12,8)), "texto")))</f>
        <v/>
      </c>
      <c r="R126" s="17">
        <f>IF(ISNUMBER(Q126), DATE(YEAR(Q126),MONTH(Q126),1), "")</f>
        <v/>
      </c>
      <c r="S126" s="18">
        <f>IF(A126="", 0, IF(AND(M126=Ajustes!$B$8, E126=Ajustes!$B$5, I126=Ajustes!$B$4, OR(C126=Ajustes!$B$6, C126=Ajustes!$B$7), ISNUMBER(D126), ISNUMBER(H126)), 1, 0))</f>
        <v/>
      </c>
      <c r="T126" s="19">
        <f>IF(S126&lt;&gt;1, 0, IF(N(J126)=0, 0, IF(K126=Ajustes!$B$5, J126, J126*F126)))</f>
        <v/>
      </c>
      <c r="U126" s="20">
        <f>IF(S126&lt;&gt;1, U125, IF(C126=Ajustes!$B$6, U125+H126, U125-H126))</f>
        <v/>
      </c>
      <c r="V126" s="19">
        <f>IF(S126&lt;&gt;1, V125, IF(C126=Ajustes!$B$6, V125+D126+N(O126)+T126, IF(U126&lt;=0, 0, V125-H126*W125)))</f>
        <v/>
      </c>
      <c r="W126" s="21">
        <f>IF(U126&gt;0, V126/U126, 0)</f>
        <v/>
      </c>
      <c r="X126" s="19">
        <f>IF(AND(S126=1, C126=Ajustes!$B$7), D126-N(O126)-T126-H126*W125, "")</f>
        <v/>
      </c>
      <c r="Y126" s="18">
        <f>IF(A126="", "", TRIM(IF(COUNTIFS($N$2:$N$3000,N126,$C$2:$C$3000,C126,$D$2:$D$3000,D126,$H$2:$H$3000,H126)&gt;1, "Orden repetida. ", "")&amp;IF(AND(S126=1, C126=Ajustes!$B$7, U125+0.000001&lt;H126), "Vendes más de lo registrado. ", "")&amp;IF(Q126="texto", "Fecha en texto. ", "")&amp;IF(OR(NOT(ISNUMBER(D126)), NOT(ISNUMBER(H126))), "Número en texto. ", "")&amp;IF(AND(ISNUMBER(Q126), ISNUMBER(Q125), Q126&lt;Q125), "Fuera de orden de fecha. ", "")))</f>
        <v/>
      </c>
      <c r="Z126" s="18">
        <f>IF(AND(S126=1, ISNUMBER(R126)), ROW(), 0)</f>
        <v/>
      </c>
      <c r="AA126" s="18">
        <f>IF(ISNUMBER(R126), R126, 0)</f>
        <v/>
      </c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  <c r="L127" s="13" t="n"/>
      <c r="M127" s="13" t="n"/>
      <c r="N127" s="13" t="n"/>
      <c r="O127" s="14" t="n"/>
      <c r="P127" s="15" t="n"/>
      <c r="Q127" s="16">
        <f>IF(N127="", "", IF(ISNUMBER(N127), N127, IFERROR(DATEVALUE(LEFT(N127,10))+TIMEVALUE(MID(N127,12,8)), "texto")))</f>
        <v/>
      </c>
      <c r="R127" s="17">
        <f>IF(ISNUMBER(Q127), DATE(YEAR(Q127),MONTH(Q127),1), "")</f>
        <v/>
      </c>
      <c r="S127" s="18">
        <f>IF(A127="", 0, IF(AND(M127=Ajustes!$B$8, E127=Ajustes!$B$5, I127=Ajustes!$B$4, OR(C127=Ajustes!$B$6, C127=Ajustes!$B$7), ISNUMBER(D127), ISNUMBER(H127)), 1, 0))</f>
        <v/>
      </c>
      <c r="T127" s="19">
        <f>IF(S127&lt;&gt;1, 0, IF(N(J127)=0, 0, IF(K127=Ajustes!$B$5, J127, J127*F127)))</f>
        <v/>
      </c>
      <c r="U127" s="20">
        <f>IF(S127&lt;&gt;1, U126, IF(C127=Ajustes!$B$6, U126+H127, U126-H127))</f>
        <v/>
      </c>
      <c r="V127" s="19">
        <f>IF(S127&lt;&gt;1, V126, IF(C127=Ajustes!$B$6, V126+D127+N(O127)+T127, IF(U127&lt;=0, 0, V126-H127*W126)))</f>
        <v/>
      </c>
      <c r="W127" s="21">
        <f>IF(U127&gt;0, V127/U127, 0)</f>
        <v/>
      </c>
      <c r="X127" s="19">
        <f>IF(AND(S127=1, C127=Ajustes!$B$7), D127-N(O127)-T127-H127*W126, "")</f>
        <v/>
      </c>
      <c r="Y127" s="18">
        <f>IF(A127="", "", TRIM(IF(COUNTIFS($N$2:$N$3000,N127,$C$2:$C$3000,C127,$D$2:$D$3000,D127,$H$2:$H$3000,H127)&gt;1, "Orden repetida. ", "")&amp;IF(AND(S127=1, C127=Ajustes!$B$7, U126+0.000001&lt;H127), "Vendes más de lo registrado. ", "")&amp;IF(Q127="texto", "Fecha en texto. ", "")&amp;IF(OR(NOT(ISNUMBER(D127)), NOT(ISNUMBER(H127))), "Número en texto. ", "")&amp;IF(AND(ISNUMBER(Q127), ISNUMBER(Q126), Q127&lt;Q126), "Fuera de orden de fecha. ", "")))</f>
        <v/>
      </c>
      <c r="Z127" s="18">
        <f>IF(AND(S127=1, ISNUMBER(R127)), ROW(), 0)</f>
        <v/>
      </c>
      <c r="AA127" s="18">
        <f>IF(ISNUMBER(R127), R127, 0)</f>
        <v/>
      </c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3" t="n"/>
      <c r="M128" s="13" t="n"/>
      <c r="N128" s="13" t="n"/>
      <c r="O128" s="14" t="n"/>
      <c r="P128" s="15" t="n"/>
      <c r="Q128" s="16">
        <f>IF(N128="", "", IF(ISNUMBER(N128), N128, IFERROR(DATEVALUE(LEFT(N128,10))+TIMEVALUE(MID(N128,12,8)), "texto")))</f>
        <v/>
      </c>
      <c r="R128" s="17">
        <f>IF(ISNUMBER(Q128), DATE(YEAR(Q128),MONTH(Q128),1), "")</f>
        <v/>
      </c>
      <c r="S128" s="18">
        <f>IF(A128="", 0, IF(AND(M128=Ajustes!$B$8, E128=Ajustes!$B$5, I128=Ajustes!$B$4, OR(C128=Ajustes!$B$6, C128=Ajustes!$B$7), ISNUMBER(D128), ISNUMBER(H128)), 1, 0))</f>
        <v/>
      </c>
      <c r="T128" s="19">
        <f>IF(S128&lt;&gt;1, 0, IF(N(J128)=0, 0, IF(K128=Ajustes!$B$5, J128, J128*F128)))</f>
        <v/>
      </c>
      <c r="U128" s="20">
        <f>IF(S128&lt;&gt;1, U127, IF(C128=Ajustes!$B$6, U127+H128, U127-H128))</f>
        <v/>
      </c>
      <c r="V128" s="19">
        <f>IF(S128&lt;&gt;1, V127, IF(C128=Ajustes!$B$6, V127+D128+N(O128)+T128, IF(U128&lt;=0, 0, V127-H128*W127)))</f>
        <v/>
      </c>
      <c r="W128" s="21">
        <f>IF(U128&gt;0, V128/U128, 0)</f>
        <v/>
      </c>
      <c r="X128" s="19">
        <f>IF(AND(S128=1, C128=Ajustes!$B$7), D128-N(O128)-T128-H128*W127, "")</f>
        <v/>
      </c>
      <c r="Y128" s="18">
        <f>IF(A128="", "", TRIM(IF(COUNTIFS($N$2:$N$3000,N128,$C$2:$C$3000,C128,$D$2:$D$3000,D128,$H$2:$H$3000,H128)&gt;1, "Orden repetida. ", "")&amp;IF(AND(S128=1, C128=Ajustes!$B$7, U127+0.000001&lt;H128), "Vendes más de lo registrado. ", "")&amp;IF(Q128="texto", "Fecha en texto. ", "")&amp;IF(OR(NOT(ISNUMBER(D128)), NOT(ISNUMBER(H128))), "Número en texto. ", "")&amp;IF(AND(ISNUMBER(Q128), ISNUMBER(Q127), Q128&lt;Q127), "Fuera de orden de fecha. ", "")))</f>
        <v/>
      </c>
      <c r="Z128" s="18">
        <f>IF(AND(S128=1, ISNUMBER(R128)), ROW(), 0)</f>
        <v/>
      </c>
      <c r="AA128" s="18">
        <f>IF(ISNUMBER(R128), R128, 0)</f>
        <v/>
      </c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  <c r="L129" s="13" t="n"/>
      <c r="M129" s="13" t="n"/>
      <c r="N129" s="13" t="n"/>
      <c r="O129" s="14" t="n"/>
      <c r="P129" s="15" t="n"/>
      <c r="Q129" s="16">
        <f>IF(N129="", "", IF(ISNUMBER(N129), N129, IFERROR(DATEVALUE(LEFT(N129,10))+TIMEVALUE(MID(N129,12,8)), "texto")))</f>
        <v/>
      </c>
      <c r="R129" s="17">
        <f>IF(ISNUMBER(Q129), DATE(YEAR(Q129),MONTH(Q129),1), "")</f>
        <v/>
      </c>
      <c r="S129" s="18">
        <f>IF(A129="", 0, IF(AND(M129=Ajustes!$B$8, E129=Ajustes!$B$5, I129=Ajustes!$B$4, OR(C129=Ajustes!$B$6, C129=Ajustes!$B$7), ISNUMBER(D129), ISNUMBER(H129)), 1, 0))</f>
        <v/>
      </c>
      <c r="T129" s="19">
        <f>IF(S129&lt;&gt;1, 0, IF(N(J129)=0, 0, IF(K129=Ajustes!$B$5, J129, J129*F129)))</f>
        <v/>
      </c>
      <c r="U129" s="20">
        <f>IF(S129&lt;&gt;1, U128, IF(C129=Ajustes!$B$6, U128+H129, U128-H129))</f>
        <v/>
      </c>
      <c r="V129" s="19">
        <f>IF(S129&lt;&gt;1, V128, IF(C129=Ajustes!$B$6, V128+D129+N(O129)+T129, IF(U129&lt;=0, 0, V128-H129*W128)))</f>
        <v/>
      </c>
      <c r="W129" s="21">
        <f>IF(U129&gt;0, V129/U129, 0)</f>
        <v/>
      </c>
      <c r="X129" s="19">
        <f>IF(AND(S129=1, C129=Ajustes!$B$7), D129-N(O129)-T129-H129*W128, "")</f>
        <v/>
      </c>
      <c r="Y129" s="18">
        <f>IF(A129="", "", TRIM(IF(COUNTIFS($N$2:$N$3000,N129,$C$2:$C$3000,C129,$D$2:$D$3000,D129,$H$2:$H$3000,H129)&gt;1, "Orden repetida. ", "")&amp;IF(AND(S129=1, C129=Ajustes!$B$7, U128+0.000001&lt;H129), "Vendes más de lo registrado. ", "")&amp;IF(Q129="texto", "Fecha en texto. ", "")&amp;IF(OR(NOT(ISNUMBER(D129)), NOT(ISNUMBER(H129))), "Número en texto. ", "")&amp;IF(AND(ISNUMBER(Q129), ISNUMBER(Q128), Q129&lt;Q128), "Fuera de orden de fecha. ", "")))</f>
        <v/>
      </c>
      <c r="Z129" s="18">
        <f>IF(AND(S129=1, ISNUMBER(R129)), ROW(), 0)</f>
        <v/>
      </c>
      <c r="AA129" s="18">
        <f>IF(ISNUMBER(R129), R129, 0)</f>
        <v/>
      </c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3" t="n"/>
      <c r="M130" s="13" t="n"/>
      <c r="N130" s="13" t="n"/>
      <c r="O130" s="14" t="n"/>
      <c r="P130" s="15" t="n"/>
      <c r="Q130" s="16">
        <f>IF(N130="", "", IF(ISNUMBER(N130), N130, IFERROR(DATEVALUE(LEFT(N130,10))+TIMEVALUE(MID(N130,12,8)), "texto")))</f>
        <v/>
      </c>
      <c r="R130" s="17">
        <f>IF(ISNUMBER(Q130), DATE(YEAR(Q130),MONTH(Q130),1), "")</f>
        <v/>
      </c>
      <c r="S130" s="18">
        <f>IF(A130="", 0, IF(AND(M130=Ajustes!$B$8, E130=Ajustes!$B$5, I130=Ajustes!$B$4, OR(C130=Ajustes!$B$6, C130=Ajustes!$B$7), ISNUMBER(D130), ISNUMBER(H130)), 1, 0))</f>
        <v/>
      </c>
      <c r="T130" s="19">
        <f>IF(S130&lt;&gt;1, 0, IF(N(J130)=0, 0, IF(K130=Ajustes!$B$5, J130, J130*F130)))</f>
        <v/>
      </c>
      <c r="U130" s="20">
        <f>IF(S130&lt;&gt;1, U129, IF(C130=Ajustes!$B$6, U129+H130, U129-H130))</f>
        <v/>
      </c>
      <c r="V130" s="19">
        <f>IF(S130&lt;&gt;1, V129, IF(C130=Ajustes!$B$6, V129+D130+N(O130)+T130, IF(U130&lt;=0, 0, V129-H130*W129)))</f>
        <v/>
      </c>
      <c r="W130" s="21">
        <f>IF(U130&gt;0, V130/U130, 0)</f>
        <v/>
      </c>
      <c r="X130" s="19">
        <f>IF(AND(S130=1, C130=Ajustes!$B$7), D130-N(O130)-T130-H130*W129, "")</f>
        <v/>
      </c>
      <c r="Y130" s="18">
        <f>IF(A130="", "", TRIM(IF(COUNTIFS($N$2:$N$3000,N130,$C$2:$C$3000,C130,$D$2:$D$3000,D130,$H$2:$H$3000,H130)&gt;1, "Orden repetida. ", "")&amp;IF(AND(S130=1, C130=Ajustes!$B$7, U129+0.000001&lt;H130), "Vendes más de lo registrado. ", "")&amp;IF(Q130="texto", "Fecha en texto. ", "")&amp;IF(OR(NOT(ISNUMBER(D130)), NOT(ISNUMBER(H130))), "Número en texto. ", "")&amp;IF(AND(ISNUMBER(Q130), ISNUMBER(Q129), Q130&lt;Q129), "Fuera de orden de fecha. ", "")))</f>
        <v/>
      </c>
      <c r="Z130" s="18">
        <f>IF(AND(S130=1, ISNUMBER(R130)), ROW(), 0)</f>
        <v/>
      </c>
      <c r="AA130" s="18">
        <f>IF(ISNUMBER(R130), R130, 0)</f>
        <v/>
      </c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  <c r="L131" s="13" t="n"/>
      <c r="M131" s="13" t="n"/>
      <c r="N131" s="13" t="n"/>
      <c r="O131" s="14" t="n"/>
      <c r="P131" s="15" t="n"/>
      <c r="Q131" s="16">
        <f>IF(N131="", "", IF(ISNUMBER(N131), N131, IFERROR(DATEVALUE(LEFT(N131,10))+TIMEVALUE(MID(N131,12,8)), "texto")))</f>
        <v/>
      </c>
      <c r="R131" s="17">
        <f>IF(ISNUMBER(Q131), DATE(YEAR(Q131),MONTH(Q131),1), "")</f>
        <v/>
      </c>
      <c r="S131" s="18">
        <f>IF(A131="", 0, IF(AND(M131=Ajustes!$B$8, E131=Ajustes!$B$5, I131=Ajustes!$B$4, OR(C131=Ajustes!$B$6, C131=Ajustes!$B$7), ISNUMBER(D131), ISNUMBER(H131)), 1, 0))</f>
        <v/>
      </c>
      <c r="T131" s="19">
        <f>IF(S131&lt;&gt;1, 0, IF(N(J131)=0, 0, IF(K131=Ajustes!$B$5, J131, J131*F131)))</f>
        <v/>
      </c>
      <c r="U131" s="20">
        <f>IF(S131&lt;&gt;1, U130, IF(C131=Ajustes!$B$6, U130+H131, U130-H131))</f>
        <v/>
      </c>
      <c r="V131" s="19">
        <f>IF(S131&lt;&gt;1, V130, IF(C131=Ajustes!$B$6, V130+D131+N(O131)+T131, IF(U131&lt;=0, 0, V130-H131*W130)))</f>
        <v/>
      </c>
      <c r="W131" s="21">
        <f>IF(U131&gt;0, V131/U131, 0)</f>
        <v/>
      </c>
      <c r="X131" s="19">
        <f>IF(AND(S131=1, C131=Ajustes!$B$7), D131-N(O131)-T131-H131*W130, "")</f>
        <v/>
      </c>
      <c r="Y131" s="18">
        <f>IF(A131="", "", TRIM(IF(COUNTIFS($N$2:$N$3000,N131,$C$2:$C$3000,C131,$D$2:$D$3000,D131,$H$2:$H$3000,H131)&gt;1, "Orden repetida. ", "")&amp;IF(AND(S131=1, C131=Ajustes!$B$7, U130+0.000001&lt;H131), "Vendes más de lo registrado. ", "")&amp;IF(Q131="texto", "Fecha en texto. ", "")&amp;IF(OR(NOT(ISNUMBER(D131)), NOT(ISNUMBER(H131))), "Número en texto. ", "")&amp;IF(AND(ISNUMBER(Q131), ISNUMBER(Q130), Q131&lt;Q130), "Fuera de orden de fecha. ", "")))</f>
        <v/>
      </c>
      <c r="Z131" s="18">
        <f>IF(AND(S131=1, ISNUMBER(R131)), ROW(), 0)</f>
        <v/>
      </c>
      <c r="AA131" s="18">
        <f>IF(ISNUMBER(R131), R131, 0)</f>
        <v/>
      </c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13" t="n"/>
      <c r="O132" s="14" t="n"/>
      <c r="P132" s="15" t="n"/>
      <c r="Q132" s="16">
        <f>IF(N132="", "", IF(ISNUMBER(N132), N132, IFERROR(DATEVALUE(LEFT(N132,10))+TIMEVALUE(MID(N132,12,8)), "texto")))</f>
        <v/>
      </c>
      <c r="R132" s="17">
        <f>IF(ISNUMBER(Q132), DATE(YEAR(Q132),MONTH(Q132),1), "")</f>
        <v/>
      </c>
      <c r="S132" s="18">
        <f>IF(A132="", 0, IF(AND(M132=Ajustes!$B$8, E132=Ajustes!$B$5, I132=Ajustes!$B$4, OR(C132=Ajustes!$B$6, C132=Ajustes!$B$7), ISNUMBER(D132), ISNUMBER(H132)), 1, 0))</f>
        <v/>
      </c>
      <c r="T132" s="19">
        <f>IF(S132&lt;&gt;1, 0, IF(N(J132)=0, 0, IF(K132=Ajustes!$B$5, J132, J132*F132)))</f>
        <v/>
      </c>
      <c r="U132" s="20">
        <f>IF(S132&lt;&gt;1, U131, IF(C132=Ajustes!$B$6, U131+H132, U131-H132))</f>
        <v/>
      </c>
      <c r="V132" s="19">
        <f>IF(S132&lt;&gt;1, V131, IF(C132=Ajustes!$B$6, V131+D132+N(O132)+T132, IF(U132&lt;=0, 0, V131-H132*W131)))</f>
        <v/>
      </c>
      <c r="W132" s="21">
        <f>IF(U132&gt;0, V132/U132, 0)</f>
        <v/>
      </c>
      <c r="X132" s="19">
        <f>IF(AND(S132=1, C132=Ajustes!$B$7), D132-N(O132)-T132-H132*W131, "")</f>
        <v/>
      </c>
      <c r="Y132" s="18">
        <f>IF(A132="", "", TRIM(IF(COUNTIFS($N$2:$N$3000,N132,$C$2:$C$3000,C132,$D$2:$D$3000,D132,$H$2:$H$3000,H132)&gt;1, "Orden repetida. ", "")&amp;IF(AND(S132=1, C132=Ajustes!$B$7, U131+0.000001&lt;H132), "Vendes más de lo registrado. ", "")&amp;IF(Q132="texto", "Fecha en texto. ", "")&amp;IF(OR(NOT(ISNUMBER(D132)), NOT(ISNUMBER(H132))), "Número en texto. ", "")&amp;IF(AND(ISNUMBER(Q132), ISNUMBER(Q131), Q132&lt;Q131), "Fuera de orden de fecha. ", "")))</f>
        <v/>
      </c>
      <c r="Z132" s="18">
        <f>IF(AND(S132=1, ISNUMBER(R132)), ROW(), 0)</f>
        <v/>
      </c>
      <c r="AA132" s="18">
        <f>IF(ISNUMBER(R132), R132, 0)</f>
        <v/>
      </c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  <c r="L133" s="13" t="n"/>
      <c r="M133" s="13" t="n"/>
      <c r="N133" s="13" t="n"/>
      <c r="O133" s="14" t="n"/>
      <c r="P133" s="15" t="n"/>
      <c r="Q133" s="16">
        <f>IF(N133="", "", IF(ISNUMBER(N133), N133, IFERROR(DATEVALUE(LEFT(N133,10))+TIMEVALUE(MID(N133,12,8)), "texto")))</f>
        <v/>
      </c>
      <c r="R133" s="17">
        <f>IF(ISNUMBER(Q133), DATE(YEAR(Q133),MONTH(Q133),1), "")</f>
        <v/>
      </c>
      <c r="S133" s="18">
        <f>IF(A133="", 0, IF(AND(M133=Ajustes!$B$8, E133=Ajustes!$B$5, I133=Ajustes!$B$4, OR(C133=Ajustes!$B$6, C133=Ajustes!$B$7), ISNUMBER(D133), ISNUMBER(H133)), 1, 0))</f>
        <v/>
      </c>
      <c r="T133" s="19">
        <f>IF(S133&lt;&gt;1, 0, IF(N(J133)=0, 0, IF(K133=Ajustes!$B$5, J133, J133*F133)))</f>
        <v/>
      </c>
      <c r="U133" s="20">
        <f>IF(S133&lt;&gt;1, U132, IF(C133=Ajustes!$B$6, U132+H133, U132-H133))</f>
        <v/>
      </c>
      <c r="V133" s="19">
        <f>IF(S133&lt;&gt;1, V132, IF(C133=Ajustes!$B$6, V132+D133+N(O133)+T133, IF(U133&lt;=0, 0, V132-H133*W132)))</f>
        <v/>
      </c>
      <c r="W133" s="21">
        <f>IF(U133&gt;0, V133/U133, 0)</f>
        <v/>
      </c>
      <c r="X133" s="19">
        <f>IF(AND(S133=1, C133=Ajustes!$B$7), D133-N(O133)-T133-H133*W132, "")</f>
        <v/>
      </c>
      <c r="Y133" s="18">
        <f>IF(A133="", "", TRIM(IF(COUNTIFS($N$2:$N$3000,N133,$C$2:$C$3000,C133,$D$2:$D$3000,D133,$H$2:$H$3000,H133)&gt;1, "Orden repetida. ", "")&amp;IF(AND(S133=1, C133=Ajustes!$B$7, U132+0.000001&lt;H133), "Vendes más de lo registrado. ", "")&amp;IF(Q133="texto", "Fecha en texto. ", "")&amp;IF(OR(NOT(ISNUMBER(D133)), NOT(ISNUMBER(H133))), "Número en texto. ", "")&amp;IF(AND(ISNUMBER(Q133), ISNUMBER(Q132), Q133&lt;Q132), "Fuera de orden de fecha. ", "")))</f>
        <v/>
      </c>
      <c r="Z133" s="18">
        <f>IF(AND(S133=1, ISNUMBER(R133)), ROW(), 0)</f>
        <v/>
      </c>
      <c r="AA133" s="18">
        <f>IF(ISNUMBER(R133), R133, 0)</f>
        <v/>
      </c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3" t="n"/>
      <c r="M134" s="13" t="n"/>
      <c r="N134" s="13" t="n"/>
      <c r="O134" s="14" t="n"/>
      <c r="P134" s="15" t="n"/>
      <c r="Q134" s="16">
        <f>IF(N134="", "", IF(ISNUMBER(N134), N134, IFERROR(DATEVALUE(LEFT(N134,10))+TIMEVALUE(MID(N134,12,8)), "texto")))</f>
        <v/>
      </c>
      <c r="R134" s="17">
        <f>IF(ISNUMBER(Q134), DATE(YEAR(Q134),MONTH(Q134),1), "")</f>
        <v/>
      </c>
      <c r="S134" s="18">
        <f>IF(A134="", 0, IF(AND(M134=Ajustes!$B$8, E134=Ajustes!$B$5, I134=Ajustes!$B$4, OR(C134=Ajustes!$B$6, C134=Ajustes!$B$7), ISNUMBER(D134), ISNUMBER(H134)), 1, 0))</f>
        <v/>
      </c>
      <c r="T134" s="19">
        <f>IF(S134&lt;&gt;1, 0, IF(N(J134)=0, 0, IF(K134=Ajustes!$B$5, J134, J134*F134)))</f>
        <v/>
      </c>
      <c r="U134" s="20">
        <f>IF(S134&lt;&gt;1, U133, IF(C134=Ajustes!$B$6, U133+H134, U133-H134))</f>
        <v/>
      </c>
      <c r="V134" s="19">
        <f>IF(S134&lt;&gt;1, V133, IF(C134=Ajustes!$B$6, V133+D134+N(O134)+T134, IF(U134&lt;=0, 0, V133-H134*W133)))</f>
        <v/>
      </c>
      <c r="W134" s="21">
        <f>IF(U134&gt;0, V134/U134, 0)</f>
        <v/>
      </c>
      <c r="X134" s="19">
        <f>IF(AND(S134=1, C134=Ajustes!$B$7), D134-N(O134)-T134-H134*W133, "")</f>
        <v/>
      </c>
      <c r="Y134" s="18">
        <f>IF(A134="", "", TRIM(IF(COUNTIFS($N$2:$N$3000,N134,$C$2:$C$3000,C134,$D$2:$D$3000,D134,$H$2:$H$3000,H134)&gt;1, "Orden repetida. ", "")&amp;IF(AND(S134=1, C134=Ajustes!$B$7, U133+0.000001&lt;H134), "Vendes más de lo registrado. ", "")&amp;IF(Q134="texto", "Fecha en texto. ", "")&amp;IF(OR(NOT(ISNUMBER(D134)), NOT(ISNUMBER(H134))), "Número en texto. ", "")&amp;IF(AND(ISNUMBER(Q134), ISNUMBER(Q133), Q134&lt;Q133), "Fuera de orden de fecha. ", "")))</f>
        <v/>
      </c>
      <c r="Z134" s="18">
        <f>IF(AND(S134=1, ISNUMBER(R134)), ROW(), 0)</f>
        <v/>
      </c>
      <c r="AA134" s="18">
        <f>IF(ISNUMBER(R134), R134, 0)</f>
        <v/>
      </c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  <c r="L135" s="13" t="n"/>
      <c r="M135" s="13" t="n"/>
      <c r="N135" s="13" t="n"/>
      <c r="O135" s="14" t="n"/>
      <c r="P135" s="15" t="n"/>
      <c r="Q135" s="16">
        <f>IF(N135="", "", IF(ISNUMBER(N135), N135, IFERROR(DATEVALUE(LEFT(N135,10))+TIMEVALUE(MID(N135,12,8)), "texto")))</f>
        <v/>
      </c>
      <c r="R135" s="17">
        <f>IF(ISNUMBER(Q135), DATE(YEAR(Q135),MONTH(Q135),1), "")</f>
        <v/>
      </c>
      <c r="S135" s="18">
        <f>IF(A135="", 0, IF(AND(M135=Ajustes!$B$8, E135=Ajustes!$B$5, I135=Ajustes!$B$4, OR(C135=Ajustes!$B$6, C135=Ajustes!$B$7), ISNUMBER(D135), ISNUMBER(H135)), 1, 0))</f>
        <v/>
      </c>
      <c r="T135" s="19">
        <f>IF(S135&lt;&gt;1, 0, IF(N(J135)=0, 0, IF(K135=Ajustes!$B$5, J135, J135*F135)))</f>
        <v/>
      </c>
      <c r="U135" s="20">
        <f>IF(S135&lt;&gt;1, U134, IF(C135=Ajustes!$B$6, U134+H135, U134-H135))</f>
        <v/>
      </c>
      <c r="V135" s="19">
        <f>IF(S135&lt;&gt;1, V134, IF(C135=Ajustes!$B$6, V134+D135+N(O135)+T135, IF(U135&lt;=0, 0, V134-H135*W134)))</f>
        <v/>
      </c>
      <c r="W135" s="21">
        <f>IF(U135&gt;0, V135/U135, 0)</f>
        <v/>
      </c>
      <c r="X135" s="19">
        <f>IF(AND(S135=1, C135=Ajustes!$B$7), D135-N(O135)-T135-H135*W134, "")</f>
        <v/>
      </c>
      <c r="Y135" s="18">
        <f>IF(A135="", "", TRIM(IF(COUNTIFS($N$2:$N$3000,N135,$C$2:$C$3000,C135,$D$2:$D$3000,D135,$H$2:$H$3000,H135)&gt;1, "Orden repetida. ", "")&amp;IF(AND(S135=1, C135=Ajustes!$B$7, U134+0.000001&lt;H135), "Vendes más de lo registrado. ", "")&amp;IF(Q135="texto", "Fecha en texto. ", "")&amp;IF(OR(NOT(ISNUMBER(D135)), NOT(ISNUMBER(H135))), "Número en texto. ", "")&amp;IF(AND(ISNUMBER(Q135), ISNUMBER(Q134), Q135&lt;Q134), "Fuera de orden de fecha. ", "")))</f>
        <v/>
      </c>
      <c r="Z135" s="18">
        <f>IF(AND(S135=1, ISNUMBER(R135)), ROW(), 0)</f>
        <v/>
      </c>
      <c r="AA135" s="18">
        <f>IF(ISNUMBER(R135), R135, 0)</f>
        <v/>
      </c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3" t="n"/>
      <c r="M136" s="13" t="n"/>
      <c r="N136" s="13" t="n"/>
      <c r="O136" s="14" t="n"/>
      <c r="P136" s="15" t="n"/>
      <c r="Q136" s="16">
        <f>IF(N136="", "", IF(ISNUMBER(N136), N136, IFERROR(DATEVALUE(LEFT(N136,10))+TIMEVALUE(MID(N136,12,8)), "texto")))</f>
        <v/>
      </c>
      <c r="R136" s="17">
        <f>IF(ISNUMBER(Q136), DATE(YEAR(Q136),MONTH(Q136),1), "")</f>
        <v/>
      </c>
      <c r="S136" s="18">
        <f>IF(A136="", 0, IF(AND(M136=Ajustes!$B$8, E136=Ajustes!$B$5, I136=Ajustes!$B$4, OR(C136=Ajustes!$B$6, C136=Ajustes!$B$7), ISNUMBER(D136), ISNUMBER(H136)), 1, 0))</f>
        <v/>
      </c>
      <c r="T136" s="19">
        <f>IF(S136&lt;&gt;1, 0, IF(N(J136)=0, 0, IF(K136=Ajustes!$B$5, J136, J136*F136)))</f>
        <v/>
      </c>
      <c r="U136" s="20">
        <f>IF(S136&lt;&gt;1, U135, IF(C136=Ajustes!$B$6, U135+H136, U135-H136))</f>
        <v/>
      </c>
      <c r="V136" s="19">
        <f>IF(S136&lt;&gt;1, V135, IF(C136=Ajustes!$B$6, V135+D136+N(O136)+T136, IF(U136&lt;=0, 0, V135-H136*W135)))</f>
        <v/>
      </c>
      <c r="W136" s="21">
        <f>IF(U136&gt;0, V136/U136, 0)</f>
        <v/>
      </c>
      <c r="X136" s="19">
        <f>IF(AND(S136=1, C136=Ajustes!$B$7), D136-N(O136)-T136-H136*W135, "")</f>
        <v/>
      </c>
      <c r="Y136" s="18">
        <f>IF(A136="", "", TRIM(IF(COUNTIFS($N$2:$N$3000,N136,$C$2:$C$3000,C136,$D$2:$D$3000,D136,$H$2:$H$3000,H136)&gt;1, "Orden repetida. ", "")&amp;IF(AND(S136=1, C136=Ajustes!$B$7, U135+0.000001&lt;H136), "Vendes más de lo registrado. ", "")&amp;IF(Q136="texto", "Fecha en texto. ", "")&amp;IF(OR(NOT(ISNUMBER(D136)), NOT(ISNUMBER(H136))), "Número en texto. ", "")&amp;IF(AND(ISNUMBER(Q136), ISNUMBER(Q135), Q136&lt;Q135), "Fuera de orden de fecha. ", "")))</f>
        <v/>
      </c>
      <c r="Z136" s="18">
        <f>IF(AND(S136=1, ISNUMBER(R136)), ROW(), 0)</f>
        <v/>
      </c>
      <c r="AA136" s="18">
        <f>IF(ISNUMBER(R136), R136, 0)</f>
        <v/>
      </c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  <c r="L137" s="13" t="n"/>
      <c r="M137" s="13" t="n"/>
      <c r="N137" s="13" t="n"/>
      <c r="O137" s="14" t="n"/>
      <c r="P137" s="15" t="n"/>
      <c r="Q137" s="16">
        <f>IF(N137="", "", IF(ISNUMBER(N137), N137, IFERROR(DATEVALUE(LEFT(N137,10))+TIMEVALUE(MID(N137,12,8)), "texto")))</f>
        <v/>
      </c>
      <c r="R137" s="17">
        <f>IF(ISNUMBER(Q137), DATE(YEAR(Q137),MONTH(Q137),1), "")</f>
        <v/>
      </c>
      <c r="S137" s="18">
        <f>IF(A137="", 0, IF(AND(M137=Ajustes!$B$8, E137=Ajustes!$B$5, I137=Ajustes!$B$4, OR(C137=Ajustes!$B$6, C137=Ajustes!$B$7), ISNUMBER(D137), ISNUMBER(H137)), 1, 0))</f>
        <v/>
      </c>
      <c r="T137" s="19">
        <f>IF(S137&lt;&gt;1, 0, IF(N(J137)=0, 0, IF(K137=Ajustes!$B$5, J137, J137*F137)))</f>
        <v/>
      </c>
      <c r="U137" s="20">
        <f>IF(S137&lt;&gt;1, U136, IF(C137=Ajustes!$B$6, U136+H137, U136-H137))</f>
        <v/>
      </c>
      <c r="V137" s="19">
        <f>IF(S137&lt;&gt;1, V136, IF(C137=Ajustes!$B$6, V136+D137+N(O137)+T137, IF(U137&lt;=0, 0, V136-H137*W136)))</f>
        <v/>
      </c>
      <c r="W137" s="21">
        <f>IF(U137&gt;0, V137/U137, 0)</f>
        <v/>
      </c>
      <c r="X137" s="19">
        <f>IF(AND(S137=1, C137=Ajustes!$B$7), D137-N(O137)-T137-H137*W136, "")</f>
        <v/>
      </c>
      <c r="Y137" s="18">
        <f>IF(A137="", "", TRIM(IF(COUNTIFS($N$2:$N$3000,N137,$C$2:$C$3000,C137,$D$2:$D$3000,D137,$H$2:$H$3000,H137)&gt;1, "Orden repetida. ", "")&amp;IF(AND(S137=1, C137=Ajustes!$B$7, U136+0.000001&lt;H137), "Vendes más de lo registrado. ", "")&amp;IF(Q137="texto", "Fecha en texto. ", "")&amp;IF(OR(NOT(ISNUMBER(D137)), NOT(ISNUMBER(H137))), "Número en texto. ", "")&amp;IF(AND(ISNUMBER(Q137), ISNUMBER(Q136), Q137&lt;Q136), "Fuera de orden de fecha. ", "")))</f>
        <v/>
      </c>
      <c r="Z137" s="18">
        <f>IF(AND(S137=1, ISNUMBER(R137)), ROW(), 0)</f>
        <v/>
      </c>
      <c r="AA137" s="18">
        <f>IF(ISNUMBER(R137), R137, 0)</f>
        <v/>
      </c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3" t="n"/>
      <c r="M138" s="13" t="n"/>
      <c r="N138" s="13" t="n"/>
      <c r="O138" s="14" t="n"/>
      <c r="P138" s="15" t="n"/>
      <c r="Q138" s="16">
        <f>IF(N138="", "", IF(ISNUMBER(N138), N138, IFERROR(DATEVALUE(LEFT(N138,10))+TIMEVALUE(MID(N138,12,8)), "texto")))</f>
        <v/>
      </c>
      <c r="R138" s="17">
        <f>IF(ISNUMBER(Q138), DATE(YEAR(Q138),MONTH(Q138),1), "")</f>
        <v/>
      </c>
      <c r="S138" s="18">
        <f>IF(A138="", 0, IF(AND(M138=Ajustes!$B$8, E138=Ajustes!$B$5, I138=Ajustes!$B$4, OR(C138=Ajustes!$B$6, C138=Ajustes!$B$7), ISNUMBER(D138), ISNUMBER(H138)), 1, 0))</f>
        <v/>
      </c>
      <c r="T138" s="19">
        <f>IF(S138&lt;&gt;1, 0, IF(N(J138)=0, 0, IF(K138=Ajustes!$B$5, J138, J138*F138)))</f>
        <v/>
      </c>
      <c r="U138" s="20">
        <f>IF(S138&lt;&gt;1, U137, IF(C138=Ajustes!$B$6, U137+H138, U137-H138))</f>
        <v/>
      </c>
      <c r="V138" s="19">
        <f>IF(S138&lt;&gt;1, V137, IF(C138=Ajustes!$B$6, V137+D138+N(O138)+T138, IF(U138&lt;=0, 0, V137-H138*W137)))</f>
        <v/>
      </c>
      <c r="W138" s="21">
        <f>IF(U138&gt;0, V138/U138, 0)</f>
        <v/>
      </c>
      <c r="X138" s="19">
        <f>IF(AND(S138=1, C138=Ajustes!$B$7), D138-N(O138)-T138-H138*W137, "")</f>
        <v/>
      </c>
      <c r="Y138" s="18">
        <f>IF(A138="", "", TRIM(IF(COUNTIFS($N$2:$N$3000,N138,$C$2:$C$3000,C138,$D$2:$D$3000,D138,$H$2:$H$3000,H138)&gt;1, "Orden repetida. ", "")&amp;IF(AND(S138=1, C138=Ajustes!$B$7, U137+0.000001&lt;H138), "Vendes más de lo registrado. ", "")&amp;IF(Q138="texto", "Fecha en texto. ", "")&amp;IF(OR(NOT(ISNUMBER(D138)), NOT(ISNUMBER(H138))), "Número en texto. ", "")&amp;IF(AND(ISNUMBER(Q138), ISNUMBER(Q137), Q138&lt;Q137), "Fuera de orden de fecha. ", "")))</f>
        <v/>
      </c>
      <c r="Z138" s="18">
        <f>IF(AND(S138=1, ISNUMBER(R138)), ROW(), 0)</f>
        <v/>
      </c>
      <c r="AA138" s="18">
        <f>IF(ISNUMBER(R138), R138, 0)</f>
        <v/>
      </c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  <c r="L139" s="13" t="n"/>
      <c r="M139" s="13" t="n"/>
      <c r="N139" s="13" t="n"/>
      <c r="O139" s="14" t="n"/>
      <c r="P139" s="15" t="n"/>
      <c r="Q139" s="16">
        <f>IF(N139="", "", IF(ISNUMBER(N139), N139, IFERROR(DATEVALUE(LEFT(N139,10))+TIMEVALUE(MID(N139,12,8)), "texto")))</f>
        <v/>
      </c>
      <c r="R139" s="17">
        <f>IF(ISNUMBER(Q139), DATE(YEAR(Q139),MONTH(Q139),1), "")</f>
        <v/>
      </c>
      <c r="S139" s="18">
        <f>IF(A139="", 0, IF(AND(M139=Ajustes!$B$8, E139=Ajustes!$B$5, I139=Ajustes!$B$4, OR(C139=Ajustes!$B$6, C139=Ajustes!$B$7), ISNUMBER(D139), ISNUMBER(H139)), 1, 0))</f>
        <v/>
      </c>
      <c r="T139" s="19">
        <f>IF(S139&lt;&gt;1, 0, IF(N(J139)=0, 0, IF(K139=Ajustes!$B$5, J139, J139*F139)))</f>
        <v/>
      </c>
      <c r="U139" s="20">
        <f>IF(S139&lt;&gt;1, U138, IF(C139=Ajustes!$B$6, U138+H139, U138-H139))</f>
        <v/>
      </c>
      <c r="V139" s="19">
        <f>IF(S139&lt;&gt;1, V138, IF(C139=Ajustes!$B$6, V138+D139+N(O139)+T139, IF(U139&lt;=0, 0, V138-H139*W138)))</f>
        <v/>
      </c>
      <c r="W139" s="21">
        <f>IF(U139&gt;0, V139/U139, 0)</f>
        <v/>
      </c>
      <c r="X139" s="19">
        <f>IF(AND(S139=1, C139=Ajustes!$B$7), D139-N(O139)-T139-H139*W138, "")</f>
        <v/>
      </c>
      <c r="Y139" s="18">
        <f>IF(A139="", "", TRIM(IF(COUNTIFS($N$2:$N$3000,N139,$C$2:$C$3000,C139,$D$2:$D$3000,D139,$H$2:$H$3000,H139)&gt;1, "Orden repetida. ", "")&amp;IF(AND(S139=1, C139=Ajustes!$B$7, U138+0.000001&lt;H139), "Vendes más de lo registrado. ", "")&amp;IF(Q139="texto", "Fecha en texto. ", "")&amp;IF(OR(NOT(ISNUMBER(D139)), NOT(ISNUMBER(H139))), "Número en texto. ", "")&amp;IF(AND(ISNUMBER(Q139), ISNUMBER(Q138), Q139&lt;Q138), "Fuera de orden de fecha. ", "")))</f>
        <v/>
      </c>
      <c r="Z139" s="18">
        <f>IF(AND(S139=1, ISNUMBER(R139)), ROW(), 0)</f>
        <v/>
      </c>
      <c r="AA139" s="18">
        <f>IF(ISNUMBER(R139), R139, 0)</f>
        <v/>
      </c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3" t="n"/>
      <c r="M140" s="13" t="n"/>
      <c r="N140" s="13" t="n"/>
      <c r="O140" s="14" t="n"/>
      <c r="P140" s="15" t="n"/>
      <c r="Q140" s="16">
        <f>IF(N140="", "", IF(ISNUMBER(N140), N140, IFERROR(DATEVALUE(LEFT(N140,10))+TIMEVALUE(MID(N140,12,8)), "texto")))</f>
        <v/>
      </c>
      <c r="R140" s="17">
        <f>IF(ISNUMBER(Q140), DATE(YEAR(Q140),MONTH(Q140),1), "")</f>
        <v/>
      </c>
      <c r="S140" s="18">
        <f>IF(A140="", 0, IF(AND(M140=Ajustes!$B$8, E140=Ajustes!$B$5, I140=Ajustes!$B$4, OR(C140=Ajustes!$B$6, C140=Ajustes!$B$7), ISNUMBER(D140), ISNUMBER(H140)), 1, 0))</f>
        <v/>
      </c>
      <c r="T140" s="19">
        <f>IF(S140&lt;&gt;1, 0, IF(N(J140)=0, 0, IF(K140=Ajustes!$B$5, J140, J140*F140)))</f>
        <v/>
      </c>
      <c r="U140" s="20">
        <f>IF(S140&lt;&gt;1, U139, IF(C140=Ajustes!$B$6, U139+H140, U139-H140))</f>
        <v/>
      </c>
      <c r="V140" s="19">
        <f>IF(S140&lt;&gt;1, V139, IF(C140=Ajustes!$B$6, V139+D140+N(O140)+T140, IF(U140&lt;=0, 0, V139-H140*W139)))</f>
        <v/>
      </c>
      <c r="W140" s="21">
        <f>IF(U140&gt;0, V140/U140, 0)</f>
        <v/>
      </c>
      <c r="X140" s="19">
        <f>IF(AND(S140=1, C140=Ajustes!$B$7), D140-N(O140)-T140-H140*W139, "")</f>
        <v/>
      </c>
      <c r="Y140" s="18">
        <f>IF(A140="", "", TRIM(IF(COUNTIFS($N$2:$N$3000,N140,$C$2:$C$3000,C140,$D$2:$D$3000,D140,$H$2:$H$3000,H140)&gt;1, "Orden repetida. ", "")&amp;IF(AND(S140=1, C140=Ajustes!$B$7, U139+0.000001&lt;H140), "Vendes más de lo registrado. ", "")&amp;IF(Q140="texto", "Fecha en texto. ", "")&amp;IF(OR(NOT(ISNUMBER(D140)), NOT(ISNUMBER(H140))), "Número en texto. ", "")&amp;IF(AND(ISNUMBER(Q140), ISNUMBER(Q139), Q140&lt;Q139), "Fuera de orden de fecha. ", "")))</f>
        <v/>
      </c>
      <c r="Z140" s="18">
        <f>IF(AND(S140=1, ISNUMBER(R140)), ROW(), 0)</f>
        <v/>
      </c>
      <c r="AA140" s="18">
        <f>IF(ISNUMBER(R140), R140, 0)</f>
        <v/>
      </c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  <c r="L141" s="13" t="n"/>
      <c r="M141" s="13" t="n"/>
      <c r="N141" s="13" t="n"/>
      <c r="O141" s="14" t="n"/>
      <c r="P141" s="15" t="n"/>
      <c r="Q141" s="16">
        <f>IF(N141="", "", IF(ISNUMBER(N141), N141, IFERROR(DATEVALUE(LEFT(N141,10))+TIMEVALUE(MID(N141,12,8)), "texto")))</f>
        <v/>
      </c>
      <c r="R141" s="17">
        <f>IF(ISNUMBER(Q141), DATE(YEAR(Q141),MONTH(Q141),1), "")</f>
        <v/>
      </c>
      <c r="S141" s="18">
        <f>IF(A141="", 0, IF(AND(M141=Ajustes!$B$8, E141=Ajustes!$B$5, I141=Ajustes!$B$4, OR(C141=Ajustes!$B$6, C141=Ajustes!$B$7), ISNUMBER(D141), ISNUMBER(H141)), 1, 0))</f>
        <v/>
      </c>
      <c r="T141" s="19">
        <f>IF(S141&lt;&gt;1, 0, IF(N(J141)=0, 0, IF(K141=Ajustes!$B$5, J141, J141*F141)))</f>
        <v/>
      </c>
      <c r="U141" s="20">
        <f>IF(S141&lt;&gt;1, U140, IF(C141=Ajustes!$B$6, U140+H141, U140-H141))</f>
        <v/>
      </c>
      <c r="V141" s="19">
        <f>IF(S141&lt;&gt;1, V140, IF(C141=Ajustes!$B$6, V140+D141+N(O141)+T141, IF(U141&lt;=0, 0, V140-H141*W140)))</f>
        <v/>
      </c>
      <c r="W141" s="21">
        <f>IF(U141&gt;0, V141/U141, 0)</f>
        <v/>
      </c>
      <c r="X141" s="19">
        <f>IF(AND(S141=1, C141=Ajustes!$B$7), D141-N(O141)-T141-H141*W140, "")</f>
        <v/>
      </c>
      <c r="Y141" s="18">
        <f>IF(A141="", "", TRIM(IF(COUNTIFS($N$2:$N$3000,N141,$C$2:$C$3000,C141,$D$2:$D$3000,D141,$H$2:$H$3000,H141)&gt;1, "Orden repetida. ", "")&amp;IF(AND(S141=1, C141=Ajustes!$B$7, U140+0.000001&lt;H141), "Vendes más de lo registrado. ", "")&amp;IF(Q141="texto", "Fecha en texto. ", "")&amp;IF(OR(NOT(ISNUMBER(D141)), NOT(ISNUMBER(H141))), "Número en texto. ", "")&amp;IF(AND(ISNUMBER(Q141), ISNUMBER(Q140), Q141&lt;Q140), "Fuera de orden de fecha. ", "")))</f>
        <v/>
      </c>
      <c r="Z141" s="18">
        <f>IF(AND(S141=1, ISNUMBER(R141)), ROW(), 0)</f>
        <v/>
      </c>
      <c r="AA141" s="18">
        <f>IF(ISNUMBER(R141), R141, 0)</f>
        <v/>
      </c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3" t="n"/>
      <c r="M142" s="13" t="n"/>
      <c r="N142" s="13" t="n"/>
      <c r="O142" s="14" t="n"/>
      <c r="P142" s="15" t="n"/>
      <c r="Q142" s="16">
        <f>IF(N142="", "", IF(ISNUMBER(N142), N142, IFERROR(DATEVALUE(LEFT(N142,10))+TIMEVALUE(MID(N142,12,8)), "texto")))</f>
        <v/>
      </c>
      <c r="R142" s="17">
        <f>IF(ISNUMBER(Q142), DATE(YEAR(Q142),MONTH(Q142),1), "")</f>
        <v/>
      </c>
      <c r="S142" s="18">
        <f>IF(A142="", 0, IF(AND(M142=Ajustes!$B$8, E142=Ajustes!$B$5, I142=Ajustes!$B$4, OR(C142=Ajustes!$B$6, C142=Ajustes!$B$7), ISNUMBER(D142), ISNUMBER(H142)), 1, 0))</f>
        <v/>
      </c>
      <c r="T142" s="19">
        <f>IF(S142&lt;&gt;1, 0, IF(N(J142)=0, 0, IF(K142=Ajustes!$B$5, J142, J142*F142)))</f>
        <v/>
      </c>
      <c r="U142" s="20">
        <f>IF(S142&lt;&gt;1, U141, IF(C142=Ajustes!$B$6, U141+H142, U141-H142))</f>
        <v/>
      </c>
      <c r="V142" s="19">
        <f>IF(S142&lt;&gt;1, V141, IF(C142=Ajustes!$B$6, V141+D142+N(O142)+T142, IF(U142&lt;=0, 0, V141-H142*W141)))</f>
        <v/>
      </c>
      <c r="W142" s="21">
        <f>IF(U142&gt;0, V142/U142, 0)</f>
        <v/>
      </c>
      <c r="X142" s="19">
        <f>IF(AND(S142=1, C142=Ajustes!$B$7), D142-N(O142)-T142-H142*W141, "")</f>
        <v/>
      </c>
      <c r="Y142" s="18">
        <f>IF(A142="", "", TRIM(IF(COUNTIFS($N$2:$N$3000,N142,$C$2:$C$3000,C142,$D$2:$D$3000,D142,$H$2:$H$3000,H142)&gt;1, "Orden repetida. ", "")&amp;IF(AND(S142=1, C142=Ajustes!$B$7, U141+0.000001&lt;H142), "Vendes más de lo registrado. ", "")&amp;IF(Q142="texto", "Fecha en texto. ", "")&amp;IF(OR(NOT(ISNUMBER(D142)), NOT(ISNUMBER(H142))), "Número en texto. ", "")&amp;IF(AND(ISNUMBER(Q142), ISNUMBER(Q141), Q142&lt;Q141), "Fuera de orden de fecha. ", "")))</f>
        <v/>
      </c>
      <c r="Z142" s="18">
        <f>IF(AND(S142=1, ISNUMBER(R142)), ROW(), 0)</f>
        <v/>
      </c>
      <c r="AA142" s="18">
        <f>IF(ISNUMBER(R142), R142, 0)</f>
        <v/>
      </c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  <c r="L143" s="13" t="n"/>
      <c r="M143" s="13" t="n"/>
      <c r="N143" s="13" t="n"/>
      <c r="O143" s="14" t="n"/>
      <c r="P143" s="15" t="n"/>
      <c r="Q143" s="16">
        <f>IF(N143="", "", IF(ISNUMBER(N143), N143, IFERROR(DATEVALUE(LEFT(N143,10))+TIMEVALUE(MID(N143,12,8)), "texto")))</f>
        <v/>
      </c>
      <c r="R143" s="17">
        <f>IF(ISNUMBER(Q143), DATE(YEAR(Q143),MONTH(Q143),1), "")</f>
        <v/>
      </c>
      <c r="S143" s="18">
        <f>IF(A143="", 0, IF(AND(M143=Ajustes!$B$8, E143=Ajustes!$B$5, I143=Ajustes!$B$4, OR(C143=Ajustes!$B$6, C143=Ajustes!$B$7), ISNUMBER(D143), ISNUMBER(H143)), 1, 0))</f>
        <v/>
      </c>
      <c r="T143" s="19">
        <f>IF(S143&lt;&gt;1, 0, IF(N(J143)=0, 0, IF(K143=Ajustes!$B$5, J143, J143*F143)))</f>
        <v/>
      </c>
      <c r="U143" s="20">
        <f>IF(S143&lt;&gt;1, U142, IF(C143=Ajustes!$B$6, U142+H143, U142-H143))</f>
        <v/>
      </c>
      <c r="V143" s="19">
        <f>IF(S143&lt;&gt;1, V142, IF(C143=Ajustes!$B$6, V142+D143+N(O143)+T143, IF(U143&lt;=0, 0, V142-H143*W142)))</f>
        <v/>
      </c>
      <c r="W143" s="21">
        <f>IF(U143&gt;0, V143/U143, 0)</f>
        <v/>
      </c>
      <c r="X143" s="19">
        <f>IF(AND(S143=1, C143=Ajustes!$B$7), D143-N(O143)-T143-H143*W142, "")</f>
        <v/>
      </c>
      <c r="Y143" s="18">
        <f>IF(A143="", "", TRIM(IF(COUNTIFS($N$2:$N$3000,N143,$C$2:$C$3000,C143,$D$2:$D$3000,D143,$H$2:$H$3000,H143)&gt;1, "Orden repetida. ", "")&amp;IF(AND(S143=1, C143=Ajustes!$B$7, U142+0.000001&lt;H143), "Vendes más de lo registrado. ", "")&amp;IF(Q143="texto", "Fecha en texto. ", "")&amp;IF(OR(NOT(ISNUMBER(D143)), NOT(ISNUMBER(H143))), "Número en texto. ", "")&amp;IF(AND(ISNUMBER(Q143), ISNUMBER(Q142), Q143&lt;Q142), "Fuera de orden de fecha. ", "")))</f>
        <v/>
      </c>
      <c r="Z143" s="18">
        <f>IF(AND(S143=1, ISNUMBER(R143)), ROW(), 0)</f>
        <v/>
      </c>
      <c r="AA143" s="18">
        <f>IF(ISNUMBER(R143), R143, 0)</f>
        <v/>
      </c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13" t="n"/>
      <c r="O144" s="14" t="n"/>
      <c r="P144" s="15" t="n"/>
      <c r="Q144" s="16">
        <f>IF(N144="", "", IF(ISNUMBER(N144), N144, IFERROR(DATEVALUE(LEFT(N144,10))+TIMEVALUE(MID(N144,12,8)), "texto")))</f>
        <v/>
      </c>
      <c r="R144" s="17">
        <f>IF(ISNUMBER(Q144), DATE(YEAR(Q144),MONTH(Q144),1), "")</f>
        <v/>
      </c>
      <c r="S144" s="18">
        <f>IF(A144="", 0, IF(AND(M144=Ajustes!$B$8, E144=Ajustes!$B$5, I144=Ajustes!$B$4, OR(C144=Ajustes!$B$6, C144=Ajustes!$B$7), ISNUMBER(D144), ISNUMBER(H144)), 1, 0))</f>
        <v/>
      </c>
      <c r="T144" s="19">
        <f>IF(S144&lt;&gt;1, 0, IF(N(J144)=0, 0, IF(K144=Ajustes!$B$5, J144, J144*F144)))</f>
        <v/>
      </c>
      <c r="U144" s="20">
        <f>IF(S144&lt;&gt;1, U143, IF(C144=Ajustes!$B$6, U143+H144, U143-H144))</f>
        <v/>
      </c>
      <c r="V144" s="19">
        <f>IF(S144&lt;&gt;1, V143, IF(C144=Ajustes!$B$6, V143+D144+N(O144)+T144, IF(U144&lt;=0, 0, V143-H144*W143)))</f>
        <v/>
      </c>
      <c r="W144" s="21">
        <f>IF(U144&gt;0, V144/U144, 0)</f>
        <v/>
      </c>
      <c r="X144" s="19">
        <f>IF(AND(S144=1, C144=Ajustes!$B$7), D144-N(O144)-T144-H144*W143, "")</f>
        <v/>
      </c>
      <c r="Y144" s="18">
        <f>IF(A144="", "", TRIM(IF(COUNTIFS($N$2:$N$3000,N144,$C$2:$C$3000,C144,$D$2:$D$3000,D144,$H$2:$H$3000,H144)&gt;1, "Orden repetida. ", "")&amp;IF(AND(S144=1, C144=Ajustes!$B$7, U143+0.000001&lt;H144), "Vendes más de lo registrado. ", "")&amp;IF(Q144="texto", "Fecha en texto. ", "")&amp;IF(OR(NOT(ISNUMBER(D144)), NOT(ISNUMBER(H144))), "Número en texto. ", "")&amp;IF(AND(ISNUMBER(Q144), ISNUMBER(Q143), Q144&lt;Q143), "Fuera de orden de fecha. ", "")))</f>
        <v/>
      </c>
      <c r="Z144" s="18">
        <f>IF(AND(S144=1, ISNUMBER(R144)), ROW(), 0)</f>
        <v/>
      </c>
      <c r="AA144" s="18">
        <f>IF(ISNUMBER(R144), R144, 0)</f>
        <v/>
      </c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  <c r="L145" s="13" t="n"/>
      <c r="M145" s="13" t="n"/>
      <c r="N145" s="13" t="n"/>
      <c r="O145" s="14" t="n"/>
      <c r="P145" s="15" t="n"/>
      <c r="Q145" s="16">
        <f>IF(N145="", "", IF(ISNUMBER(N145), N145, IFERROR(DATEVALUE(LEFT(N145,10))+TIMEVALUE(MID(N145,12,8)), "texto")))</f>
        <v/>
      </c>
      <c r="R145" s="17">
        <f>IF(ISNUMBER(Q145), DATE(YEAR(Q145),MONTH(Q145),1), "")</f>
        <v/>
      </c>
      <c r="S145" s="18">
        <f>IF(A145="", 0, IF(AND(M145=Ajustes!$B$8, E145=Ajustes!$B$5, I145=Ajustes!$B$4, OR(C145=Ajustes!$B$6, C145=Ajustes!$B$7), ISNUMBER(D145), ISNUMBER(H145)), 1, 0))</f>
        <v/>
      </c>
      <c r="T145" s="19">
        <f>IF(S145&lt;&gt;1, 0, IF(N(J145)=0, 0, IF(K145=Ajustes!$B$5, J145, J145*F145)))</f>
        <v/>
      </c>
      <c r="U145" s="20">
        <f>IF(S145&lt;&gt;1, U144, IF(C145=Ajustes!$B$6, U144+H145, U144-H145))</f>
        <v/>
      </c>
      <c r="V145" s="19">
        <f>IF(S145&lt;&gt;1, V144, IF(C145=Ajustes!$B$6, V144+D145+N(O145)+T145, IF(U145&lt;=0, 0, V144-H145*W144)))</f>
        <v/>
      </c>
      <c r="W145" s="21">
        <f>IF(U145&gt;0, V145/U145, 0)</f>
        <v/>
      </c>
      <c r="X145" s="19">
        <f>IF(AND(S145=1, C145=Ajustes!$B$7), D145-N(O145)-T145-H145*W144, "")</f>
        <v/>
      </c>
      <c r="Y145" s="18">
        <f>IF(A145="", "", TRIM(IF(COUNTIFS($N$2:$N$3000,N145,$C$2:$C$3000,C145,$D$2:$D$3000,D145,$H$2:$H$3000,H145)&gt;1, "Orden repetida. ", "")&amp;IF(AND(S145=1, C145=Ajustes!$B$7, U144+0.000001&lt;H145), "Vendes más de lo registrado. ", "")&amp;IF(Q145="texto", "Fecha en texto. ", "")&amp;IF(OR(NOT(ISNUMBER(D145)), NOT(ISNUMBER(H145))), "Número en texto. ", "")&amp;IF(AND(ISNUMBER(Q145), ISNUMBER(Q144), Q145&lt;Q144), "Fuera de orden de fecha. ", "")))</f>
        <v/>
      </c>
      <c r="Z145" s="18">
        <f>IF(AND(S145=1, ISNUMBER(R145)), ROW(), 0)</f>
        <v/>
      </c>
      <c r="AA145" s="18">
        <f>IF(ISNUMBER(R145), R145, 0)</f>
        <v/>
      </c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3" t="n"/>
      <c r="M146" s="13" t="n"/>
      <c r="N146" s="13" t="n"/>
      <c r="O146" s="14" t="n"/>
      <c r="P146" s="15" t="n"/>
      <c r="Q146" s="16">
        <f>IF(N146="", "", IF(ISNUMBER(N146), N146, IFERROR(DATEVALUE(LEFT(N146,10))+TIMEVALUE(MID(N146,12,8)), "texto")))</f>
        <v/>
      </c>
      <c r="R146" s="17">
        <f>IF(ISNUMBER(Q146), DATE(YEAR(Q146),MONTH(Q146),1), "")</f>
        <v/>
      </c>
      <c r="S146" s="18">
        <f>IF(A146="", 0, IF(AND(M146=Ajustes!$B$8, E146=Ajustes!$B$5, I146=Ajustes!$B$4, OR(C146=Ajustes!$B$6, C146=Ajustes!$B$7), ISNUMBER(D146), ISNUMBER(H146)), 1, 0))</f>
        <v/>
      </c>
      <c r="T146" s="19">
        <f>IF(S146&lt;&gt;1, 0, IF(N(J146)=0, 0, IF(K146=Ajustes!$B$5, J146, J146*F146)))</f>
        <v/>
      </c>
      <c r="U146" s="20">
        <f>IF(S146&lt;&gt;1, U145, IF(C146=Ajustes!$B$6, U145+H146, U145-H146))</f>
        <v/>
      </c>
      <c r="V146" s="19">
        <f>IF(S146&lt;&gt;1, V145, IF(C146=Ajustes!$B$6, V145+D146+N(O146)+T146, IF(U146&lt;=0, 0, V145-H146*W145)))</f>
        <v/>
      </c>
      <c r="W146" s="21">
        <f>IF(U146&gt;0, V146/U146, 0)</f>
        <v/>
      </c>
      <c r="X146" s="19">
        <f>IF(AND(S146=1, C146=Ajustes!$B$7), D146-N(O146)-T146-H146*W145, "")</f>
        <v/>
      </c>
      <c r="Y146" s="18">
        <f>IF(A146="", "", TRIM(IF(COUNTIFS($N$2:$N$3000,N146,$C$2:$C$3000,C146,$D$2:$D$3000,D146,$H$2:$H$3000,H146)&gt;1, "Orden repetida. ", "")&amp;IF(AND(S146=1, C146=Ajustes!$B$7, U145+0.000001&lt;H146), "Vendes más de lo registrado. ", "")&amp;IF(Q146="texto", "Fecha en texto. ", "")&amp;IF(OR(NOT(ISNUMBER(D146)), NOT(ISNUMBER(H146))), "Número en texto. ", "")&amp;IF(AND(ISNUMBER(Q146), ISNUMBER(Q145), Q146&lt;Q145), "Fuera de orden de fecha. ", "")))</f>
        <v/>
      </c>
      <c r="Z146" s="18">
        <f>IF(AND(S146=1, ISNUMBER(R146)), ROW(), 0)</f>
        <v/>
      </c>
      <c r="AA146" s="18">
        <f>IF(ISNUMBER(R146), R146, 0)</f>
        <v/>
      </c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  <c r="L147" s="13" t="n"/>
      <c r="M147" s="13" t="n"/>
      <c r="N147" s="13" t="n"/>
      <c r="O147" s="14" t="n"/>
      <c r="P147" s="15" t="n"/>
      <c r="Q147" s="16">
        <f>IF(N147="", "", IF(ISNUMBER(N147), N147, IFERROR(DATEVALUE(LEFT(N147,10))+TIMEVALUE(MID(N147,12,8)), "texto")))</f>
        <v/>
      </c>
      <c r="R147" s="17">
        <f>IF(ISNUMBER(Q147), DATE(YEAR(Q147),MONTH(Q147),1), "")</f>
        <v/>
      </c>
      <c r="S147" s="18">
        <f>IF(A147="", 0, IF(AND(M147=Ajustes!$B$8, E147=Ajustes!$B$5, I147=Ajustes!$B$4, OR(C147=Ajustes!$B$6, C147=Ajustes!$B$7), ISNUMBER(D147), ISNUMBER(H147)), 1, 0))</f>
        <v/>
      </c>
      <c r="T147" s="19">
        <f>IF(S147&lt;&gt;1, 0, IF(N(J147)=0, 0, IF(K147=Ajustes!$B$5, J147, J147*F147)))</f>
        <v/>
      </c>
      <c r="U147" s="20">
        <f>IF(S147&lt;&gt;1, U146, IF(C147=Ajustes!$B$6, U146+H147, U146-H147))</f>
        <v/>
      </c>
      <c r="V147" s="19">
        <f>IF(S147&lt;&gt;1, V146, IF(C147=Ajustes!$B$6, V146+D147+N(O147)+T147, IF(U147&lt;=0, 0, V146-H147*W146)))</f>
        <v/>
      </c>
      <c r="W147" s="21">
        <f>IF(U147&gt;0, V147/U147, 0)</f>
        <v/>
      </c>
      <c r="X147" s="19">
        <f>IF(AND(S147=1, C147=Ajustes!$B$7), D147-N(O147)-T147-H147*W146, "")</f>
        <v/>
      </c>
      <c r="Y147" s="18">
        <f>IF(A147="", "", TRIM(IF(COUNTIFS($N$2:$N$3000,N147,$C$2:$C$3000,C147,$D$2:$D$3000,D147,$H$2:$H$3000,H147)&gt;1, "Orden repetida. ", "")&amp;IF(AND(S147=1, C147=Ajustes!$B$7, U146+0.000001&lt;H147), "Vendes más de lo registrado. ", "")&amp;IF(Q147="texto", "Fecha en texto. ", "")&amp;IF(OR(NOT(ISNUMBER(D147)), NOT(ISNUMBER(H147))), "Número en texto. ", "")&amp;IF(AND(ISNUMBER(Q147), ISNUMBER(Q146), Q147&lt;Q146), "Fuera de orden de fecha. ", "")))</f>
        <v/>
      </c>
      <c r="Z147" s="18">
        <f>IF(AND(S147=1, ISNUMBER(R147)), ROW(), 0)</f>
        <v/>
      </c>
      <c r="AA147" s="18">
        <f>IF(ISNUMBER(R147), R147, 0)</f>
        <v/>
      </c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3" t="n"/>
      <c r="M148" s="13" t="n"/>
      <c r="N148" s="13" t="n"/>
      <c r="O148" s="14" t="n"/>
      <c r="P148" s="15" t="n"/>
      <c r="Q148" s="16">
        <f>IF(N148="", "", IF(ISNUMBER(N148), N148, IFERROR(DATEVALUE(LEFT(N148,10))+TIMEVALUE(MID(N148,12,8)), "texto")))</f>
        <v/>
      </c>
      <c r="R148" s="17">
        <f>IF(ISNUMBER(Q148), DATE(YEAR(Q148),MONTH(Q148),1), "")</f>
        <v/>
      </c>
      <c r="S148" s="18">
        <f>IF(A148="", 0, IF(AND(M148=Ajustes!$B$8, E148=Ajustes!$B$5, I148=Ajustes!$B$4, OR(C148=Ajustes!$B$6, C148=Ajustes!$B$7), ISNUMBER(D148), ISNUMBER(H148)), 1, 0))</f>
        <v/>
      </c>
      <c r="T148" s="19">
        <f>IF(S148&lt;&gt;1, 0, IF(N(J148)=0, 0, IF(K148=Ajustes!$B$5, J148, J148*F148)))</f>
        <v/>
      </c>
      <c r="U148" s="20">
        <f>IF(S148&lt;&gt;1, U147, IF(C148=Ajustes!$B$6, U147+H148, U147-H148))</f>
        <v/>
      </c>
      <c r="V148" s="19">
        <f>IF(S148&lt;&gt;1, V147, IF(C148=Ajustes!$B$6, V147+D148+N(O148)+T148, IF(U148&lt;=0, 0, V147-H148*W147)))</f>
        <v/>
      </c>
      <c r="W148" s="21">
        <f>IF(U148&gt;0, V148/U148, 0)</f>
        <v/>
      </c>
      <c r="X148" s="19">
        <f>IF(AND(S148=1, C148=Ajustes!$B$7), D148-N(O148)-T148-H148*W147, "")</f>
        <v/>
      </c>
      <c r="Y148" s="18">
        <f>IF(A148="", "", TRIM(IF(COUNTIFS($N$2:$N$3000,N148,$C$2:$C$3000,C148,$D$2:$D$3000,D148,$H$2:$H$3000,H148)&gt;1, "Orden repetida. ", "")&amp;IF(AND(S148=1, C148=Ajustes!$B$7, U147+0.000001&lt;H148), "Vendes más de lo registrado. ", "")&amp;IF(Q148="texto", "Fecha en texto. ", "")&amp;IF(OR(NOT(ISNUMBER(D148)), NOT(ISNUMBER(H148))), "Número en texto. ", "")&amp;IF(AND(ISNUMBER(Q148), ISNUMBER(Q147), Q148&lt;Q147), "Fuera de orden de fecha. ", "")))</f>
        <v/>
      </c>
      <c r="Z148" s="18">
        <f>IF(AND(S148=1, ISNUMBER(R148)), ROW(), 0)</f>
        <v/>
      </c>
      <c r="AA148" s="18">
        <f>IF(ISNUMBER(R148), R148, 0)</f>
        <v/>
      </c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  <c r="L149" s="13" t="n"/>
      <c r="M149" s="13" t="n"/>
      <c r="N149" s="13" t="n"/>
      <c r="O149" s="14" t="n"/>
      <c r="P149" s="15" t="n"/>
      <c r="Q149" s="16">
        <f>IF(N149="", "", IF(ISNUMBER(N149), N149, IFERROR(DATEVALUE(LEFT(N149,10))+TIMEVALUE(MID(N149,12,8)), "texto")))</f>
        <v/>
      </c>
      <c r="R149" s="17">
        <f>IF(ISNUMBER(Q149), DATE(YEAR(Q149),MONTH(Q149),1), "")</f>
        <v/>
      </c>
      <c r="S149" s="18">
        <f>IF(A149="", 0, IF(AND(M149=Ajustes!$B$8, E149=Ajustes!$B$5, I149=Ajustes!$B$4, OR(C149=Ajustes!$B$6, C149=Ajustes!$B$7), ISNUMBER(D149), ISNUMBER(H149)), 1, 0))</f>
        <v/>
      </c>
      <c r="T149" s="19">
        <f>IF(S149&lt;&gt;1, 0, IF(N(J149)=0, 0, IF(K149=Ajustes!$B$5, J149, J149*F149)))</f>
        <v/>
      </c>
      <c r="U149" s="20">
        <f>IF(S149&lt;&gt;1, U148, IF(C149=Ajustes!$B$6, U148+H149, U148-H149))</f>
        <v/>
      </c>
      <c r="V149" s="19">
        <f>IF(S149&lt;&gt;1, V148, IF(C149=Ajustes!$B$6, V148+D149+N(O149)+T149, IF(U149&lt;=0, 0, V148-H149*W148)))</f>
        <v/>
      </c>
      <c r="W149" s="21">
        <f>IF(U149&gt;0, V149/U149, 0)</f>
        <v/>
      </c>
      <c r="X149" s="19">
        <f>IF(AND(S149=1, C149=Ajustes!$B$7), D149-N(O149)-T149-H149*W148, "")</f>
        <v/>
      </c>
      <c r="Y149" s="18">
        <f>IF(A149="", "", TRIM(IF(COUNTIFS($N$2:$N$3000,N149,$C$2:$C$3000,C149,$D$2:$D$3000,D149,$H$2:$H$3000,H149)&gt;1, "Orden repetida. ", "")&amp;IF(AND(S149=1, C149=Ajustes!$B$7, U148+0.000001&lt;H149), "Vendes más de lo registrado. ", "")&amp;IF(Q149="texto", "Fecha en texto. ", "")&amp;IF(OR(NOT(ISNUMBER(D149)), NOT(ISNUMBER(H149))), "Número en texto. ", "")&amp;IF(AND(ISNUMBER(Q149), ISNUMBER(Q148), Q149&lt;Q148), "Fuera de orden de fecha. ", "")))</f>
        <v/>
      </c>
      <c r="Z149" s="18">
        <f>IF(AND(S149=1, ISNUMBER(R149)), ROW(), 0)</f>
        <v/>
      </c>
      <c r="AA149" s="18">
        <f>IF(ISNUMBER(R149), R149, 0)</f>
        <v/>
      </c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3" t="n"/>
      <c r="M150" s="13" t="n"/>
      <c r="N150" s="13" t="n"/>
      <c r="O150" s="14" t="n"/>
      <c r="P150" s="15" t="n"/>
      <c r="Q150" s="16">
        <f>IF(N150="", "", IF(ISNUMBER(N150), N150, IFERROR(DATEVALUE(LEFT(N150,10))+TIMEVALUE(MID(N150,12,8)), "texto")))</f>
        <v/>
      </c>
      <c r="R150" s="17">
        <f>IF(ISNUMBER(Q150), DATE(YEAR(Q150),MONTH(Q150),1), "")</f>
        <v/>
      </c>
      <c r="S150" s="18">
        <f>IF(A150="", 0, IF(AND(M150=Ajustes!$B$8, E150=Ajustes!$B$5, I150=Ajustes!$B$4, OR(C150=Ajustes!$B$6, C150=Ajustes!$B$7), ISNUMBER(D150), ISNUMBER(H150)), 1, 0))</f>
        <v/>
      </c>
      <c r="T150" s="19">
        <f>IF(S150&lt;&gt;1, 0, IF(N(J150)=0, 0, IF(K150=Ajustes!$B$5, J150, J150*F150)))</f>
        <v/>
      </c>
      <c r="U150" s="20">
        <f>IF(S150&lt;&gt;1, U149, IF(C150=Ajustes!$B$6, U149+H150, U149-H150))</f>
        <v/>
      </c>
      <c r="V150" s="19">
        <f>IF(S150&lt;&gt;1, V149, IF(C150=Ajustes!$B$6, V149+D150+N(O150)+T150, IF(U150&lt;=0, 0, V149-H150*W149)))</f>
        <v/>
      </c>
      <c r="W150" s="21">
        <f>IF(U150&gt;0, V150/U150, 0)</f>
        <v/>
      </c>
      <c r="X150" s="19">
        <f>IF(AND(S150=1, C150=Ajustes!$B$7), D150-N(O150)-T150-H150*W149, "")</f>
        <v/>
      </c>
      <c r="Y150" s="18">
        <f>IF(A150="", "", TRIM(IF(COUNTIFS($N$2:$N$3000,N150,$C$2:$C$3000,C150,$D$2:$D$3000,D150,$H$2:$H$3000,H150)&gt;1, "Orden repetida. ", "")&amp;IF(AND(S150=1, C150=Ajustes!$B$7, U149+0.000001&lt;H150), "Vendes más de lo registrado. ", "")&amp;IF(Q150="texto", "Fecha en texto. ", "")&amp;IF(OR(NOT(ISNUMBER(D150)), NOT(ISNUMBER(H150))), "Número en texto. ", "")&amp;IF(AND(ISNUMBER(Q150), ISNUMBER(Q149), Q150&lt;Q149), "Fuera de orden de fecha. ", "")))</f>
        <v/>
      </c>
      <c r="Z150" s="18">
        <f>IF(AND(S150=1, ISNUMBER(R150)), ROW(), 0)</f>
        <v/>
      </c>
      <c r="AA150" s="18">
        <f>IF(ISNUMBER(R150), R150, 0)</f>
        <v/>
      </c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  <c r="L151" s="13" t="n"/>
      <c r="M151" s="13" t="n"/>
      <c r="N151" s="13" t="n"/>
      <c r="O151" s="14" t="n"/>
      <c r="P151" s="15" t="n"/>
      <c r="Q151" s="16">
        <f>IF(N151="", "", IF(ISNUMBER(N151), N151, IFERROR(DATEVALUE(LEFT(N151,10))+TIMEVALUE(MID(N151,12,8)), "texto")))</f>
        <v/>
      </c>
      <c r="R151" s="17">
        <f>IF(ISNUMBER(Q151), DATE(YEAR(Q151),MONTH(Q151),1), "")</f>
        <v/>
      </c>
      <c r="S151" s="18">
        <f>IF(A151="", 0, IF(AND(M151=Ajustes!$B$8, E151=Ajustes!$B$5, I151=Ajustes!$B$4, OR(C151=Ajustes!$B$6, C151=Ajustes!$B$7), ISNUMBER(D151), ISNUMBER(H151)), 1, 0))</f>
        <v/>
      </c>
      <c r="T151" s="19">
        <f>IF(S151&lt;&gt;1, 0, IF(N(J151)=0, 0, IF(K151=Ajustes!$B$5, J151, J151*F151)))</f>
        <v/>
      </c>
      <c r="U151" s="20">
        <f>IF(S151&lt;&gt;1, U150, IF(C151=Ajustes!$B$6, U150+H151, U150-H151))</f>
        <v/>
      </c>
      <c r="V151" s="19">
        <f>IF(S151&lt;&gt;1, V150, IF(C151=Ajustes!$B$6, V150+D151+N(O151)+T151, IF(U151&lt;=0, 0, V150-H151*W150)))</f>
        <v/>
      </c>
      <c r="W151" s="21">
        <f>IF(U151&gt;0, V151/U151, 0)</f>
        <v/>
      </c>
      <c r="X151" s="19">
        <f>IF(AND(S151=1, C151=Ajustes!$B$7), D151-N(O151)-T151-H151*W150, "")</f>
        <v/>
      </c>
      <c r="Y151" s="18">
        <f>IF(A151="", "", TRIM(IF(COUNTIFS($N$2:$N$3000,N151,$C$2:$C$3000,C151,$D$2:$D$3000,D151,$H$2:$H$3000,H151)&gt;1, "Orden repetida. ", "")&amp;IF(AND(S151=1, C151=Ajustes!$B$7, U150+0.000001&lt;H151), "Vendes más de lo registrado. ", "")&amp;IF(Q151="texto", "Fecha en texto. ", "")&amp;IF(OR(NOT(ISNUMBER(D151)), NOT(ISNUMBER(H151))), "Número en texto. ", "")&amp;IF(AND(ISNUMBER(Q151), ISNUMBER(Q150), Q151&lt;Q150), "Fuera de orden de fecha. ", "")))</f>
        <v/>
      </c>
      <c r="Z151" s="18">
        <f>IF(AND(S151=1, ISNUMBER(R151)), ROW(), 0)</f>
        <v/>
      </c>
      <c r="AA151" s="18">
        <f>IF(ISNUMBER(R151), R151, 0)</f>
        <v/>
      </c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3" t="n"/>
      <c r="M152" s="13" t="n"/>
      <c r="N152" s="13" t="n"/>
      <c r="O152" s="14" t="n"/>
      <c r="P152" s="15" t="n"/>
      <c r="Q152" s="16">
        <f>IF(N152="", "", IF(ISNUMBER(N152), N152, IFERROR(DATEVALUE(LEFT(N152,10))+TIMEVALUE(MID(N152,12,8)), "texto")))</f>
        <v/>
      </c>
      <c r="R152" s="17">
        <f>IF(ISNUMBER(Q152), DATE(YEAR(Q152),MONTH(Q152),1), "")</f>
        <v/>
      </c>
      <c r="S152" s="18">
        <f>IF(A152="", 0, IF(AND(M152=Ajustes!$B$8, E152=Ajustes!$B$5, I152=Ajustes!$B$4, OR(C152=Ajustes!$B$6, C152=Ajustes!$B$7), ISNUMBER(D152), ISNUMBER(H152)), 1, 0))</f>
        <v/>
      </c>
      <c r="T152" s="19">
        <f>IF(S152&lt;&gt;1, 0, IF(N(J152)=0, 0, IF(K152=Ajustes!$B$5, J152, J152*F152)))</f>
        <v/>
      </c>
      <c r="U152" s="20">
        <f>IF(S152&lt;&gt;1, U151, IF(C152=Ajustes!$B$6, U151+H152, U151-H152))</f>
        <v/>
      </c>
      <c r="V152" s="19">
        <f>IF(S152&lt;&gt;1, V151, IF(C152=Ajustes!$B$6, V151+D152+N(O152)+T152, IF(U152&lt;=0, 0, V151-H152*W151)))</f>
        <v/>
      </c>
      <c r="W152" s="21">
        <f>IF(U152&gt;0, V152/U152, 0)</f>
        <v/>
      </c>
      <c r="X152" s="19">
        <f>IF(AND(S152=1, C152=Ajustes!$B$7), D152-N(O152)-T152-H152*W151, "")</f>
        <v/>
      </c>
      <c r="Y152" s="18">
        <f>IF(A152="", "", TRIM(IF(COUNTIFS($N$2:$N$3000,N152,$C$2:$C$3000,C152,$D$2:$D$3000,D152,$H$2:$H$3000,H152)&gt;1, "Orden repetida. ", "")&amp;IF(AND(S152=1, C152=Ajustes!$B$7, U151+0.000001&lt;H152), "Vendes más de lo registrado. ", "")&amp;IF(Q152="texto", "Fecha en texto. ", "")&amp;IF(OR(NOT(ISNUMBER(D152)), NOT(ISNUMBER(H152))), "Número en texto. ", "")&amp;IF(AND(ISNUMBER(Q152), ISNUMBER(Q151), Q152&lt;Q151), "Fuera de orden de fecha. ", "")))</f>
        <v/>
      </c>
      <c r="Z152" s="18">
        <f>IF(AND(S152=1, ISNUMBER(R152)), ROW(), 0)</f>
        <v/>
      </c>
      <c r="AA152" s="18">
        <f>IF(ISNUMBER(R152), R152, 0)</f>
        <v/>
      </c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  <c r="L153" s="13" t="n"/>
      <c r="M153" s="13" t="n"/>
      <c r="N153" s="13" t="n"/>
      <c r="O153" s="14" t="n"/>
      <c r="P153" s="15" t="n"/>
      <c r="Q153" s="16">
        <f>IF(N153="", "", IF(ISNUMBER(N153), N153, IFERROR(DATEVALUE(LEFT(N153,10))+TIMEVALUE(MID(N153,12,8)), "texto")))</f>
        <v/>
      </c>
      <c r="R153" s="17">
        <f>IF(ISNUMBER(Q153), DATE(YEAR(Q153),MONTH(Q153),1), "")</f>
        <v/>
      </c>
      <c r="S153" s="18">
        <f>IF(A153="", 0, IF(AND(M153=Ajustes!$B$8, E153=Ajustes!$B$5, I153=Ajustes!$B$4, OR(C153=Ajustes!$B$6, C153=Ajustes!$B$7), ISNUMBER(D153), ISNUMBER(H153)), 1, 0))</f>
        <v/>
      </c>
      <c r="T153" s="19">
        <f>IF(S153&lt;&gt;1, 0, IF(N(J153)=0, 0, IF(K153=Ajustes!$B$5, J153, J153*F153)))</f>
        <v/>
      </c>
      <c r="U153" s="20">
        <f>IF(S153&lt;&gt;1, U152, IF(C153=Ajustes!$B$6, U152+H153, U152-H153))</f>
        <v/>
      </c>
      <c r="V153" s="19">
        <f>IF(S153&lt;&gt;1, V152, IF(C153=Ajustes!$B$6, V152+D153+N(O153)+T153, IF(U153&lt;=0, 0, V152-H153*W152)))</f>
        <v/>
      </c>
      <c r="W153" s="21">
        <f>IF(U153&gt;0, V153/U153, 0)</f>
        <v/>
      </c>
      <c r="X153" s="19">
        <f>IF(AND(S153=1, C153=Ajustes!$B$7), D153-N(O153)-T153-H153*W152, "")</f>
        <v/>
      </c>
      <c r="Y153" s="18">
        <f>IF(A153="", "", TRIM(IF(COUNTIFS($N$2:$N$3000,N153,$C$2:$C$3000,C153,$D$2:$D$3000,D153,$H$2:$H$3000,H153)&gt;1, "Orden repetida. ", "")&amp;IF(AND(S153=1, C153=Ajustes!$B$7, U152+0.000001&lt;H153), "Vendes más de lo registrado. ", "")&amp;IF(Q153="texto", "Fecha en texto. ", "")&amp;IF(OR(NOT(ISNUMBER(D153)), NOT(ISNUMBER(H153))), "Número en texto. ", "")&amp;IF(AND(ISNUMBER(Q153), ISNUMBER(Q152), Q153&lt;Q152), "Fuera de orden de fecha. ", "")))</f>
        <v/>
      </c>
      <c r="Z153" s="18">
        <f>IF(AND(S153=1, ISNUMBER(R153)), ROW(), 0)</f>
        <v/>
      </c>
      <c r="AA153" s="18">
        <f>IF(ISNUMBER(R153), R153, 0)</f>
        <v/>
      </c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3" t="n"/>
      <c r="M154" s="13" t="n"/>
      <c r="N154" s="13" t="n"/>
      <c r="O154" s="14" t="n"/>
      <c r="P154" s="15" t="n"/>
      <c r="Q154" s="16">
        <f>IF(N154="", "", IF(ISNUMBER(N154), N154, IFERROR(DATEVALUE(LEFT(N154,10))+TIMEVALUE(MID(N154,12,8)), "texto")))</f>
        <v/>
      </c>
      <c r="R154" s="17">
        <f>IF(ISNUMBER(Q154), DATE(YEAR(Q154),MONTH(Q154),1), "")</f>
        <v/>
      </c>
      <c r="S154" s="18">
        <f>IF(A154="", 0, IF(AND(M154=Ajustes!$B$8, E154=Ajustes!$B$5, I154=Ajustes!$B$4, OR(C154=Ajustes!$B$6, C154=Ajustes!$B$7), ISNUMBER(D154), ISNUMBER(H154)), 1, 0))</f>
        <v/>
      </c>
      <c r="T154" s="19">
        <f>IF(S154&lt;&gt;1, 0, IF(N(J154)=0, 0, IF(K154=Ajustes!$B$5, J154, J154*F154)))</f>
        <v/>
      </c>
      <c r="U154" s="20">
        <f>IF(S154&lt;&gt;1, U153, IF(C154=Ajustes!$B$6, U153+H154, U153-H154))</f>
        <v/>
      </c>
      <c r="V154" s="19">
        <f>IF(S154&lt;&gt;1, V153, IF(C154=Ajustes!$B$6, V153+D154+N(O154)+T154, IF(U154&lt;=0, 0, V153-H154*W153)))</f>
        <v/>
      </c>
      <c r="W154" s="21">
        <f>IF(U154&gt;0, V154/U154, 0)</f>
        <v/>
      </c>
      <c r="X154" s="19">
        <f>IF(AND(S154=1, C154=Ajustes!$B$7), D154-N(O154)-T154-H154*W153, "")</f>
        <v/>
      </c>
      <c r="Y154" s="18">
        <f>IF(A154="", "", TRIM(IF(COUNTIFS($N$2:$N$3000,N154,$C$2:$C$3000,C154,$D$2:$D$3000,D154,$H$2:$H$3000,H154)&gt;1, "Orden repetida. ", "")&amp;IF(AND(S154=1, C154=Ajustes!$B$7, U153+0.000001&lt;H154), "Vendes más de lo registrado. ", "")&amp;IF(Q154="texto", "Fecha en texto. ", "")&amp;IF(OR(NOT(ISNUMBER(D154)), NOT(ISNUMBER(H154))), "Número en texto. ", "")&amp;IF(AND(ISNUMBER(Q154), ISNUMBER(Q153), Q154&lt;Q153), "Fuera de orden de fecha. ", "")))</f>
        <v/>
      </c>
      <c r="Z154" s="18">
        <f>IF(AND(S154=1, ISNUMBER(R154)), ROW(), 0)</f>
        <v/>
      </c>
      <c r="AA154" s="18">
        <f>IF(ISNUMBER(R154), R154, 0)</f>
        <v/>
      </c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  <c r="L155" s="13" t="n"/>
      <c r="M155" s="13" t="n"/>
      <c r="N155" s="13" t="n"/>
      <c r="O155" s="14" t="n"/>
      <c r="P155" s="15" t="n"/>
      <c r="Q155" s="16">
        <f>IF(N155="", "", IF(ISNUMBER(N155), N155, IFERROR(DATEVALUE(LEFT(N155,10))+TIMEVALUE(MID(N155,12,8)), "texto")))</f>
        <v/>
      </c>
      <c r="R155" s="17">
        <f>IF(ISNUMBER(Q155), DATE(YEAR(Q155),MONTH(Q155),1), "")</f>
        <v/>
      </c>
      <c r="S155" s="18">
        <f>IF(A155="", 0, IF(AND(M155=Ajustes!$B$8, E155=Ajustes!$B$5, I155=Ajustes!$B$4, OR(C155=Ajustes!$B$6, C155=Ajustes!$B$7), ISNUMBER(D155), ISNUMBER(H155)), 1, 0))</f>
        <v/>
      </c>
      <c r="T155" s="19">
        <f>IF(S155&lt;&gt;1, 0, IF(N(J155)=0, 0, IF(K155=Ajustes!$B$5, J155, J155*F155)))</f>
        <v/>
      </c>
      <c r="U155" s="20">
        <f>IF(S155&lt;&gt;1, U154, IF(C155=Ajustes!$B$6, U154+H155, U154-H155))</f>
        <v/>
      </c>
      <c r="V155" s="19">
        <f>IF(S155&lt;&gt;1, V154, IF(C155=Ajustes!$B$6, V154+D155+N(O155)+T155, IF(U155&lt;=0, 0, V154-H155*W154)))</f>
        <v/>
      </c>
      <c r="W155" s="21">
        <f>IF(U155&gt;0, V155/U155, 0)</f>
        <v/>
      </c>
      <c r="X155" s="19">
        <f>IF(AND(S155=1, C155=Ajustes!$B$7), D155-N(O155)-T155-H155*W154, "")</f>
        <v/>
      </c>
      <c r="Y155" s="18">
        <f>IF(A155="", "", TRIM(IF(COUNTIFS($N$2:$N$3000,N155,$C$2:$C$3000,C155,$D$2:$D$3000,D155,$H$2:$H$3000,H155)&gt;1, "Orden repetida. ", "")&amp;IF(AND(S155=1, C155=Ajustes!$B$7, U154+0.000001&lt;H155), "Vendes más de lo registrado. ", "")&amp;IF(Q155="texto", "Fecha en texto. ", "")&amp;IF(OR(NOT(ISNUMBER(D155)), NOT(ISNUMBER(H155))), "Número en texto. ", "")&amp;IF(AND(ISNUMBER(Q155), ISNUMBER(Q154), Q155&lt;Q154), "Fuera de orden de fecha. ", "")))</f>
        <v/>
      </c>
      <c r="Z155" s="18">
        <f>IF(AND(S155=1, ISNUMBER(R155)), ROW(), 0)</f>
        <v/>
      </c>
      <c r="AA155" s="18">
        <f>IF(ISNUMBER(R155), R155, 0)</f>
        <v/>
      </c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3" t="n"/>
      <c r="M156" s="13" t="n"/>
      <c r="N156" s="13" t="n"/>
      <c r="O156" s="14" t="n"/>
      <c r="P156" s="15" t="n"/>
      <c r="Q156" s="16">
        <f>IF(N156="", "", IF(ISNUMBER(N156), N156, IFERROR(DATEVALUE(LEFT(N156,10))+TIMEVALUE(MID(N156,12,8)), "texto")))</f>
        <v/>
      </c>
      <c r="R156" s="17">
        <f>IF(ISNUMBER(Q156), DATE(YEAR(Q156),MONTH(Q156),1), "")</f>
        <v/>
      </c>
      <c r="S156" s="18">
        <f>IF(A156="", 0, IF(AND(M156=Ajustes!$B$8, E156=Ajustes!$B$5, I156=Ajustes!$B$4, OR(C156=Ajustes!$B$6, C156=Ajustes!$B$7), ISNUMBER(D156), ISNUMBER(H156)), 1, 0))</f>
        <v/>
      </c>
      <c r="T156" s="19">
        <f>IF(S156&lt;&gt;1, 0, IF(N(J156)=0, 0, IF(K156=Ajustes!$B$5, J156, J156*F156)))</f>
        <v/>
      </c>
      <c r="U156" s="20">
        <f>IF(S156&lt;&gt;1, U155, IF(C156=Ajustes!$B$6, U155+H156, U155-H156))</f>
        <v/>
      </c>
      <c r="V156" s="19">
        <f>IF(S156&lt;&gt;1, V155, IF(C156=Ajustes!$B$6, V155+D156+N(O156)+T156, IF(U156&lt;=0, 0, V155-H156*W155)))</f>
        <v/>
      </c>
      <c r="W156" s="21">
        <f>IF(U156&gt;0, V156/U156, 0)</f>
        <v/>
      </c>
      <c r="X156" s="19">
        <f>IF(AND(S156=1, C156=Ajustes!$B$7), D156-N(O156)-T156-H156*W155, "")</f>
        <v/>
      </c>
      <c r="Y156" s="18">
        <f>IF(A156="", "", TRIM(IF(COUNTIFS($N$2:$N$3000,N156,$C$2:$C$3000,C156,$D$2:$D$3000,D156,$H$2:$H$3000,H156)&gt;1, "Orden repetida. ", "")&amp;IF(AND(S156=1, C156=Ajustes!$B$7, U155+0.000001&lt;H156), "Vendes más de lo registrado. ", "")&amp;IF(Q156="texto", "Fecha en texto. ", "")&amp;IF(OR(NOT(ISNUMBER(D156)), NOT(ISNUMBER(H156))), "Número en texto. ", "")&amp;IF(AND(ISNUMBER(Q156), ISNUMBER(Q155), Q156&lt;Q155), "Fuera de orden de fecha. ", "")))</f>
        <v/>
      </c>
      <c r="Z156" s="18">
        <f>IF(AND(S156=1, ISNUMBER(R156)), ROW(), 0)</f>
        <v/>
      </c>
      <c r="AA156" s="18">
        <f>IF(ISNUMBER(R156), R156, 0)</f>
        <v/>
      </c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  <c r="L157" s="13" t="n"/>
      <c r="M157" s="13" t="n"/>
      <c r="N157" s="13" t="n"/>
      <c r="O157" s="14" t="n"/>
      <c r="P157" s="15" t="n"/>
      <c r="Q157" s="16">
        <f>IF(N157="", "", IF(ISNUMBER(N157), N157, IFERROR(DATEVALUE(LEFT(N157,10))+TIMEVALUE(MID(N157,12,8)), "texto")))</f>
        <v/>
      </c>
      <c r="R157" s="17">
        <f>IF(ISNUMBER(Q157), DATE(YEAR(Q157),MONTH(Q157),1), "")</f>
        <v/>
      </c>
      <c r="S157" s="18">
        <f>IF(A157="", 0, IF(AND(M157=Ajustes!$B$8, E157=Ajustes!$B$5, I157=Ajustes!$B$4, OR(C157=Ajustes!$B$6, C157=Ajustes!$B$7), ISNUMBER(D157), ISNUMBER(H157)), 1, 0))</f>
        <v/>
      </c>
      <c r="T157" s="19">
        <f>IF(S157&lt;&gt;1, 0, IF(N(J157)=0, 0, IF(K157=Ajustes!$B$5, J157, J157*F157)))</f>
        <v/>
      </c>
      <c r="U157" s="20">
        <f>IF(S157&lt;&gt;1, U156, IF(C157=Ajustes!$B$6, U156+H157, U156-H157))</f>
        <v/>
      </c>
      <c r="V157" s="19">
        <f>IF(S157&lt;&gt;1, V156, IF(C157=Ajustes!$B$6, V156+D157+N(O157)+T157, IF(U157&lt;=0, 0, V156-H157*W156)))</f>
        <v/>
      </c>
      <c r="W157" s="21">
        <f>IF(U157&gt;0, V157/U157, 0)</f>
        <v/>
      </c>
      <c r="X157" s="19">
        <f>IF(AND(S157=1, C157=Ajustes!$B$7), D157-N(O157)-T157-H157*W156, "")</f>
        <v/>
      </c>
      <c r="Y157" s="18">
        <f>IF(A157="", "", TRIM(IF(COUNTIFS($N$2:$N$3000,N157,$C$2:$C$3000,C157,$D$2:$D$3000,D157,$H$2:$H$3000,H157)&gt;1, "Orden repetida. ", "")&amp;IF(AND(S157=1, C157=Ajustes!$B$7, U156+0.000001&lt;H157), "Vendes más de lo registrado. ", "")&amp;IF(Q157="texto", "Fecha en texto. ", "")&amp;IF(OR(NOT(ISNUMBER(D157)), NOT(ISNUMBER(H157))), "Número en texto. ", "")&amp;IF(AND(ISNUMBER(Q157), ISNUMBER(Q156), Q157&lt;Q156), "Fuera de orden de fecha. ", "")))</f>
        <v/>
      </c>
      <c r="Z157" s="18">
        <f>IF(AND(S157=1, ISNUMBER(R157)), ROW(), 0)</f>
        <v/>
      </c>
      <c r="AA157" s="18">
        <f>IF(ISNUMBER(R157), R157, 0)</f>
        <v/>
      </c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3" t="n"/>
      <c r="M158" s="13" t="n"/>
      <c r="N158" s="13" t="n"/>
      <c r="O158" s="14" t="n"/>
      <c r="P158" s="15" t="n"/>
      <c r="Q158" s="16">
        <f>IF(N158="", "", IF(ISNUMBER(N158), N158, IFERROR(DATEVALUE(LEFT(N158,10))+TIMEVALUE(MID(N158,12,8)), "texto")))</f>
        <v/>
      </c>
      <c r="R158" s="17">
        <f>IF(ISNUMBER(Q158), DATE(YEAR(Q158),MONTH(Q158),1), "")</f>
        <v/>
      </c>
      <c r="S158" s="18">
        <f>IF(A158="", 0, IF(AND(M158=Ajustes!$B$8, E158=Ajustes!$B$5, I158=Ajustes!$B$4, OR(C158=Ajustes!$B$6, C158=Ajustes!$B$7), ISNUMBER(D158), ISNUMBER(H158)), 1, 0))</f>
        <v/>
      </c>
      <c r="T158" s="19">
        <f>IF(S158&lt;&gt;1, 0, IF(N(J158)=0, 0, IF(K158=Ajustes!$B$5, J158, J158*F158)))</f>
        <v/>
      </c>
      <c r="U158" s="20">
        <f>IF(S158&lt;&gt;1, U157, IF(C158=Ajustes!$B$6, U157+H158, U157-H158))</f>
        <v/>
      </c>
      <c r="V158" s="19">
        <f>IF(S158&lt;&gt;1, V157, IF(C158=Ajustes!$B$6, V157+D158+N(O158)+T158, IF(U158&lt;=0, 0, V157-H158*W157)))</f>
        <v/>
      </c>
      <c r="W158" s="21">
        <f>IF(U158&gt;0, V158/U158, 0)</f>
        <v/>
      </c>
      <c r="X158" s="19">
        <f>IF(AND(S158=1, C158=Ajustes!$B$7), D158-N(O158)-T158-H158*W157, "")</f>
        <v/>
      </c>
      <c r="Y158" s="18">
        <f>IF(A158="", "", TRIM(IF(COUNTIFS($N$2:$N$3000,N158,$C$2:$C$3000,C158,$D$2:$D$3000,D158,$H$2:$H$3000,H158)&gt;1, "Orden repetida. ", "")&amp;IF(AND(S158=1, C158=Ajustes!$B$7, U157+0.000001&lt;H158), "Vendes más de lo registrado. ", "")&amp;IF(Q158="texto", "Fecha en texto. ", "")&amp;IF(OR(NOT(ISNUMBER(D158)), NOT(ISNUMBER(H158))), "Número en texto. ", "")&amp;IF(AND(ISNUMBER(Q158), ISNUMBER(Q157), Q158&lt;Q157), "Fuera de orden de fecha. ", "")))</f>
        <v/>
      </c>
      <c r="Z158" s="18">
        <f>IF(AND(S158=1, ISNUMBER(R158)), ROW(), 0)</f>
        <v/>
      </c>
      <c r="AA158" s="18">
        <f>IF(ISNUMBER(R158), R158, 0)</f>
        <v/>
      </c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  <c r="L159" s="13" t="n"/>
      <c r="M159" s="13" t="n"/>
      <c r="N159" s="13" t="n"/>
      <c r="O159" s="14" t="n"/>
      <c r="P159" s="15" t="n"/>
      <c r="Q159" s="16">
        <f>IF(N159="", "", IF(ISNUMBER(N159), N159, IFERROR(DATEVALUE(LEFT(N159,10))+TIMEVALUE(MID(N159,12,8)), "texto")))</f>
        <v/>
      </c>
      <c r="R159" s="17">
        <f>IF(ISNUMBER(Q159), DATE(YEAR(Q159),MONTH(Q159),1), "")</f>
        <v/>
      </c>
      <c r="S159" s="18">
        <f>IF(A159="", 0, IF(AND(M159=Ajustes!$B$8, E159=Ajustes!$B$5, I159=Ajustes!$B$4, OR(C159=Ajustes!$B$6, C159=Ajustes!$B$7), ISNUMBER(D159), ISNUMBER(H159)), 1, 0))</f>
        <v/>
      </c>
      <c r="T159" s="19">
        <f>IF(S159&lt;&gt;1, 0, IF(N(J159)=0, 0, IF(K159=Ajustes!$B$5, J159, J159*F159)))</f>
        <v/>
      </c>
      <c r="U159" s="20">
        <f>IF(S159&lt;&gt;1, U158, IF(C159=Ajustes!$B$6, U158+H159, U158-H159))</f>
        <v/>
      </c>
      <c r="V159" s="19">
        <f>IF(S159&lt;&gt;1, V158, IF(C159=Ajustes!$B$6, V158+D159+N(O159)+T159, IF(U159&lt;=0, 0, V158-H159*W158)))</f>
        <v/>
      </c>
      <c r="W159" s="21">
        <f>IF(U159&gt;0, V159/U159, 0)</f>
        <v/>
      </c>
      <c r="X159" s="19">
        <f>IF(AND(S159=1, C159=Ajustes!$B$7), D159-N(O159)-T159-H159*W158, "")</f>
        <v/>
      </c>
      <c r="Y159" s="18">
        <f>IF(A159="", "", TRIM(IF(COUNTIFS($N$2:$N$3000,N159,$C$2:$C$3000,C159,$D$2:$D$3000,D159,$H$2:$H$3000,H159)&gt;1, "Orden repetida. ", "")&amp;IF(AND(S159=1, C159=Ajustes!$B$7, U158+0.000001&lt;H159), "Vendes más de lo registrado. ", "")&amp;IF(Q159="texto", "Fecha en texto. ", "")&amp;IF(OR(NOT(ISNUMBER(D159)), NOT(ISNUMBER(H159))), "Número en texto. ", "")&amp;IF(AND(ISNUMBER(Q159), ISNUMBER(Q158), Q159&lt;Q158), "Fuera de orden de fecha. ", "")))</f>
        <v/>
      </c>
      <c r="Z159" s="18">
        <f>IF(AND(S159=1, ISNUMBER(R159)), ROW(), 0)</f>
        <v/>
      </c>
      <c r="AA159" s="18">
        <f>IF(ISNUMBER(R159), R159, 0)</f>
        <v/>
      </c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3" t="n"/>
      <c r="M160" s="13" t="n"/>
      <c r="N160" s="13" t="n"/>
      <c r="O160" s="14" t="n"/>
      <c r="P160" s="15" t="n"/>
      <c r="Q160" s="16">
        <f>IF(N160="", "", IF(ISNUMBER(N160), N160, IFERROR(DATEVALUE(LEFT(N160,10))+TIMEVALUE(MID(N160,12,8)), "texto")))</f>
        <v/>
      </c>
      <c r="R160" s="17">
        <f>IF(ISNUMBER(Q160), DATE(YEAR(Q160),MONTH(Q160),1), "")</f>
        <v/>
      </c>
      <c r="S160" s="18">
        <f>IF(A160="", 0, IF(AND(M160=Ajustes!$B$8, E160=Ajustes!$B$5, I160=Ajustes!$B$4, OR(C160=Ajustes!$B$6, C160=Ajustes!$B$7), ISNUMBER(D160), ISNUMBER(H160)), 1, 0))</f>
        <v/>
      </c>
      <c r="T160" s="19">
        <f>IF(S160&lt;&gt;1, 0, IF(N(J160)=0, 0, IF(K160=Ajustes!$B$5, J160, J160*F160)))</f>
        <v/>
      </c>
      <c r="U160" s="20">
        <f>IF(S160&lt;&gt;1, U159, IF(C160=Ajustes!$B$6, U159+H160, U159-H160))</f>
        <v/>
      </c>
      <c r="V160" s="19">
        <f>IF(S160&lt;&gt;1, V159, IF(C160=Ajustes!$B$6, V159+D160+N(O160)+T160, IF(U160&lt;=0, 0, V159-H160*W159)))</f>
        <v/>
      </c>
      <c r="W160" s="21">
        <f>IF(U160&gt;0, V160/U160, 0)</f>
        <v/>
      </c>
      <c r="X160" s="19">
        <f>IF(AND(S160=1, C160=Ajustes!$B$7), D160-N(O160)-T160-H160*W159, "")</f>
        <v/>
      </c>
      <c r="Y160" s="18">
        <f>IF(A160="", "", TRIM(IF(COUNTIFS($N$2:$N$3000,N160,$C$2:$C$3000,C160,$D$2:$D$3000,D160,$H$2:$H$3000,H160)&gt;1, "Orden repetida. ", "")&amp;IF(AND(S160=1, C160=Ajustes!$B$7, U159+0.000001&lt;H160), "Vendes más de lo registrado. ", "")&amp;IF(Q160="texto", "Fecha en texto. ", "")&amp;IF(OR(NOT(ISNUMBER(D160)), NOT(ISNUMBER(H160))), "Número en texto. ", "")&amp;IF(AND(ISNUMBER(Q160), ISNUMBER(Q159), Q160&lt;Q159), "Fuera de orden de fecha. ", "")))</f>
        <v/>
      </c>
      <c r="Z160" s="18">
        <f>IF(AND(S160=1, ISNUMBER(R160)), ROW(), 0)</f>
        <v/>
      </c>
      <c r="AA160" s="18">
        <f>IF(ISNUMBER(R160), R160, 0)</f>
        <v/>
      </c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  <c r="L161" s="13" t="n"/>
      <c r="M161" s="13" t="n"/>
      <c r="N161" s="13" t="n"/>
      <c r="O161" s="14" t="n"/>
      <c r="P161" s="15" t="n"/>
      <c r="Q161" s="16">
        <f>IF(N161="", "", IF(ISNUMBER(N161), N161, IFERROR(DATEVALUE(LEFT(N161,10))+TIMEVALUE(MID(N161,12,8)), "texto")))</f>
        <v/>
      </c>
      <c r="R161" s="17">
        <f>IF(ISNUMBER(Q161), DATE(YEAR(Q161),MONTH(Q161),1), "")</f>
        <v/>
      </c>
      <c r="S161" s="18">
        <f>IF(A161="", 0, IF(AND(M161=Ajustes!$B$8, E161=Ajustes!$B$5, I161=Ajustes!$B$4, OR(C161=Ajustes!$B$6, C161=Ajustes!$B$7), ISNUMBER(D161), ISNUMBER(H161)), 1, 0))</f>
        <v/>
      </c>
      <c r="T161" s="19">
        <f>IF(S161&lt;&gt;1, 0, IF(N(J161)=0, 0, IF(K161=Ajustes!$B$5, J161, J161*F161)))</f>
        <v/>
      </c>
      <c r="U161" s="20">
        <f>IF(S161&lt;&gt;1, U160, IF(C161=Ajustes!$B$6, U160+H161, U160-H161))</f>
        <v/>
      </c>
      <c r="V161" s="19">
        <f>IF(S161&lt;&gt;1, V160, IF(C161=Ajustes!$B$6, V160+D161+N(O161)+T161, IF(U161&lt;=0, 0, V160-H161*W160)))</f>
        <v/>
      </c>
      <c r="W161" s="21">
        <f>IF(U161&gt;0, V161/U161, 0)</f>
        <v/>
      </c>
      <c r="X161" s="19">
        <f>IF(AND(S161=1, C161=Ajustes!$B$7), D161-N(O161)-T161-H161*W160, "")</f>
        <v/>
      </c>
      <c r="Y161" s="18">
        <f>IF(A161="", "", TRIM(IF(COUNTIFS($N$2:$N$3000,N161,$C$2:$C$3000,C161,$D$2:$D$3000,D161,$H$2:$H$3000,H161)&gt;1, "Orden repetida. ", "")&amp;IF(AND(S161=1, C161=Ajustes!$B$7, U160+0.000001&lt;H161), "Vendes más de lo registrado. ", "")&amp;IF(Q161="texto", "Fecha en texto. ", "")&amp;IF(OR(NOT(ISNUMBER(D161)), NOT(ISNUMBER(H161))), "Número en texto. ", "")&amp;IF(AND(ISNUMBER(Q161), ISNUMBER(Q160), Q161&lt;Q160), "Fuera de orden de fecha. ", "")))</f>
        <v/>
      </c>
      <c r="Z161" s="18">
        <f>IF(AND(S161=1, ISNUMBER(R161)), ROW(), 0)</f>
        <v/>
      </c>
      <c r="AA161" s="18">
        <f>IF(ISNUMBER(R161), R161, 0)</f>
        <v/>
      </c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3" t="n"/>
      <c r="M162" s="13" t="n"/>
      <c r="N162" s="13" t="n"/>
      <c r="O162" s="14" t="n"/>
      <c r="P162" s="15" t="n"/>
      <c r="Q162" s="16">
        <f>IF(N162="", "", IF(ISNUMBER(N162), N162, IFERROR(DATEVALUE(LEFT(N162,10))+TIMEVALUE(MID(N162,12,8)), "texto")))</f>
        <v/>
      </c>
      <c r="R162" s="17">
        <f>IF(ISNUMBER(Q162), DATE(YEAR(Q162),MONTH(Q162),1), "")</f>
        <v/>
      </c>
      <c r="S162" s="18">
        <f>IF(A162="", 0, IF(AND(M162=Ajustes!$B$8, E162=Ajustes!$B$5, I162=Ajustes!$B$4, OR(C162=Ajustes!$B$6, C162=Ajustes!$B$7), ISNUMBER(D162), ISNUMBER(H162)), 1, 0))</f>
        <v/>
      </c>
      <c r="T162" s="19">
        <f>IF(S162&lt;&gt;1, 0, IF(N(J162)=0, 0, IF(K162=Ajustes!$B$5, J162, J162*F162)))</f>
        <v/>
      </c>
      <c r="U162" s="20">
        <f>IF(S162&lt;&gt;1, U161, IF(C162=Ajustes!$B$6, U161+H162, U161-H162))</f>
        <v/>
      </c>
      <c r="V162" s="19">
        <f>IF(S162&lt;&gt;1, V161, IF(C162=Ajustes!$B$6, V161+D162+N(O162)+T162, IF(U162&lt;=0, 0, V161-H162*W161)))</f>
        <v/>
      </c>
      <c r="W162" s="21">
        <f>IF(U162&gt;0, V162/U162, 0)</f>
        <v/>
      </c>
      <c r="X162" s="19">
        <f>IF(AND(S162=1, C162=Ajustes!$B$7), D162-N(O162)-T162-H162*W161, "")</f>
        <v/>
      </c>
      <c r="Y162" s="18">
        <f>IF(A162="", "", TRIM(IF(COUNTIFS($N$2:$N$3000,N162,$C$2:$C$3000,C162,$D$2:$D$3000,D162,$H$2:$H$3000,H162)&gt;1, "Orden repetida. ", "")&amp;IF(AND(S162=1, C162=Ajustes!$B$7, U161+0.000001&lt;H162), "Vendes más de lo registrado. ", "")&amp;IF(Q162="texto", "Fecha en texto. ", "")&amp;IF(OR(NOT(ISNUMBER(D162)), NOT(ISNUMBER(H162))), "Número en texto. ", "")&amp;IF(AND(ISNUMBER(Q162), ISNUMBER(Q161), Q162&lt;Q161), "Fuera de orden de fecha. ", "")))</f>
        <v/>
      </c>
      <c r="Z162" s="18">
        <f>IF(AND(S162=1, ISNUMBER(R162)), ROW(), 0)</f>
        <v/>
      </c>
      <c r="AA162" s="18">
        <f>IF(ISNUMBER(R162), R162, 0)</f>
        <v/>
      </c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  <c r="L163" s="13" t="n"/>
      <c r="M163" s="13" t="n"/>
      <c r="N163" s="13" t="n"/>
      <c r="O163" s="14" t="n"/>
      <c r="P163" s="15" t="n"/>
      <c r="Q163" s="16">
        <f>IF(N163="", "", IF(ISNUMBER(N163), N163, IFERROR(DATEVALUE(LEFT(N163,10))+TIMEVALUE(MID(N163,12,8)), "texto")))</f>
        <v/>
      </c>
      <c r="R163" s="17">
        <f>IF(ISNUMBER(Q163), DATE(YEAR(Q163),MONTH(Q163),1), "")</f>
        <v/>
      </c>
      <c r="S163" s="18">
        <f>IF(A163="", 0, IF(AND(M163=Ajustes!$B$8, E163=Ajustes!$B$5, I163=Ajustes!$B$4, OR(C163=Ajustes!$B$6, C163=Ajustes!$B$7), ISNUMBER(D163), ISNUMBER(H163)), 1, 0))</f>
        <v/>
      </c>
      <c r="T163" s="19">
        <f>IF(S163&lt;&gt;1, 0, IF(N(J163)=0, 0, IF(K163=Ajustes!$B$5, J163, J163*F163)))</f>
        <v/>
      </c>
      <c r="U163" s="20">
        <f>IF(S163&lt;&gt;1, U162, IF(C163=Ajustes!$B$6, U162+H163, U162-H163))</f>
        <v/>
      </c>
      <c r="V163" s="19">
        <f>IF(S163&lt;&gt;1, V162, IF(C163=Ajustes!$B$6, V162+D163+N(O163)+T163, IF(U163&lt;=0, 0, V162-H163*W162)))</f>
        <v/>
      </c>
      <c r="W163" s="21">
        <f>IF(U163&gt;0, V163/U163, 0)</f>
        <v/>
      </c>
      <c r="X163" s="19">
        <f>IF(AND(S163=1, C163=Ajustes!$B$7), D163-N(O163)-T163-H163*W162, "")</f>
        <v/>
      </c>
      <c r="Y163" s="18">
        <f>IF(A163="", "", TRIM(IF(COUNTIFS($N$2:$N$3000,N163,$C$2:$C$3000,C163,$D$2:$D$3000,D163,$H$2:$H$3000,H163)&gt;1, "Orden repetida. ", "")&amp;IF(AND(S163=1, C163=Ajustes!$B$7, U162+0.000001&lt;H163), "Vendes más de lo registrado. ", "")&amp;IF(Q163="texto", "Fecha en texto. ", "")&amp;IF(OR(NOT(ISNUMBER(D163)), NOT(ISNUMBER(H163))), "Número en texto. ", "")&amp;IF(AND(ISNUMBER(Q163), ISNUMBER(Q162), Q163&lt;Q162), "Fuera de orden de fecha. ", "")))</f>
        <v/>
      </c>
      <c r="Z163" s="18">
        <f>IF(AND(S163=1, ISNUMBER(R163)), ROW(), 0)</f>
        <v/>
      </c>
      <c r="AA163" s="18">
        <f>IF(ISNUMBER(R163), R163, 0)</f>
        <v/>
      </c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3" t="n"/>
      <c r="M164" s="13" t="n"/>
      <c r="N164" s="13" t="n"/>
      <c r="O164" s="14" t="n"/>
      <c r="P164" s="15" t="n"/>
      <c r="Q164" s="16">
        <f>IF(N164="", "", IF(ISNUMBER(N164), N164, IFERROR(DATEVALUE(LEFT(N164,10))+TIMEVALUE(MID(N164,12,8)), "texto")))</f>
        <v/>
      </c>
      <c r="R164" s="17">
        <f>IF(ISNUMBER(Q164), DATE(YEAR(Q164),MONTH(Q164),1), "")</f>
        <v/>
      </c>
      <c r="S164" s="18">
        <f>IF(A164="", 0, IF(AND(M164=Ajustes!$B$8, E164=Ajustes!$B$5, I164=Ajustes!$B$4, OR(C164=Ajustes!$B$6, C164=Ajustes!$B$7), ISNUMBER(D164), ISNUMBER(H164)), 1, 0))</f>
        <v/>
      </c>
      <c r="T164" s="19">
        <f>IF(S164&lt;&gt;1, 0, IF(N(J164)=0, 0, IF(K164=Ajustes!$B$5, J164, J164*F164)))</f>
        <v/>
      </c>
      <c r="U164" s="20">
        <f>IF(S164&lt;&gt;1, U163, IF(C164=Ajustes!$B$6, U163+H164, U163-H164))</f>
        <v/>
      </c>
      <c r="V164" s="19">
        <f>IF(S164&lt;&gt;1, V163, IF(C164=Ajustes!$B$6, V163+D164+N(O164)+T164, IF(U164&lt;=0, 0, V163-H164*W163)))</f>
        <v/>
      </c>
      <c r="W164" s="21">
        <f>IF(U164&gt;0, V164/U164, 0)</f>
        <v/>
      </c>
      <c r="X164" s="19">
        <f>IF(AND(S164=1, C164=Ajustes!$B$7), D164-N(O164)-T164-H164*W163, "")</f>
        <v/>
      </c>
      <c r="Y164" s="18">
        <f>IF(A164="", "", TRIM(IF(COUNTIFS($N$2:$N$3000,N164,$C$2:$C$3000,C164,$D$2:$D$3000,D164,$H$2:$H$3000,H164)&gt;1, "Orden repetida. ", "")&amp;IF(AND(S164=1, C164=Ajustes!$B$7, U163+0.000001&lt;H164), "Vendes más de lo registrado. ", "")&amp;IF(Q164="texto", "Fecha en texto. ", "")&amp;IF(OR(NOT(ISNUMBER(D164)), NOT(ISNUMBER(H164))), "Número en texto. ", "")&amp;IF(AND(ISNUMBER(Q164), ISNUMBER(Q163), Q164&lt;Q163), "Fuera de orden de fecha. ", "")))</f>
        <v/>
      </c>
      <c r="Z164" s="18">
        <f>IF(AND(S164=1, ISNUMBER(R164)), ROW(), 0)</f>
        <v/>
      </c>
      <c r="AA164" s="18">
        <f>IF(ISNUMBER(R164), R164, 0)</f>
        <v/>
      </c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  <c r="L165" s="13" t="n"/>
      <c r="M165" s="13" t="n"/>
      <c r="N165" s="13" t="n"/>
      <c r="O165" s="14" t="n"/>
      <c r="P165" s="15" t="n"/>
      <c r="Q165" s="16">
        <f>IF(N165="", "", IF(ISNUMBER(N165), N165, IFERROR(DATEVALUE(LEFT(N165,10))+TIMEVALUE(MID(N165,12,8)), "texto")))</f>
        <v/>
      </c>
      <c r="R165" s="17">
        <f>IF(ISNUMBER(Q165), DATE(YEAR(Q165),MONTH(Q165),1), "")</f>
        <v/>
      </c>
      <c r="S165" s="18">
        <f>IF(A165="", 0, IF(AND(M165=Ajustes!$B$8, E165=Ajustes!$B$5, I165=Ajustes!$B$4, OR(C165=Ajustes!$B$6, C165=Ajustes!$B$7), ISNUMBER(D165), ISNUMBER(H165)), 1, 0))</f>
        <v/>
      </c>
      <c r="T165" s="19">
        <f>IF(S165&lt;&gt;1, 0, IF(N(J165)=0, 0, IF(K165=Ajustes!$B$5, J165, J165*F165)))</f>
        <v/>
      </c>
      <c r="U165" s="20">
        <f>IF(S165&lt;&gt;1, U164, IF(C165=Ajustes!$B$6, U164+H165, U164-H165))</f>
        <v/>
      </c>
      <c r="V165" s="19">
        <f>IF(S165&lt;&gt;1, V164, IF(C165=Ajustes!$B$6, V164+D165+N(O165)+T165, IF(U165&lt;=0, 0, V164-H165*W164)))</f>
        <v/>
      </c>
      <c r="W165" s="21">
        <f>IF(U165&gt;0, V165/U165, 0)</f>
        <v/>
      </c>
      <c r="X165" s="19">
        <f>IF(AND(S165=1, C165=Ajustes!$B$7), D165-N(O165)-T165-H165*W164, "")</f>
        <v/>
      </c>
      <c r="Y165" s="18">
        <f>IF(A165="", "", TRIM(IF(COUNTIFS($N$2:$N$3000,N165,$C$2:$C$3000,C165,$D$2:$D$3000,D165,$H$2:$H$3000,H165)&gt;1, "Orden repetida. ", "")&amp;IF(AND(S165=1, C165=Ajustes!$B$7, U164+0.000001&lt;H165), "Vendes más de lo registrado. ", "")&amp;IF(Q165="texto", "Fecha en texto. ", "")&amp;IF(OR(NOT(ISNUMBER(D165)), NOT(ISNUMBER(H165))), "Número en texto. ", "")&amp;IF(AND(ISNUMBER(Q165), ISNUMBER(Q164), Q165&lt;Q164), "Fuera de orden de fecha. ", "")))</f>
        <v/>
      </c>
      <c r="Z165" s="18">
        <f>IF(AND(S165=1, ISNUMBER(R165)), ROW(), 0)</f>
        <v/>
      </c>
      <c r="AA165" s="18">
        <f>IF(ISNUMBER(R165), R165, 0)</f>
        <v/>
      </c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3" t="n"/>
      <c r="M166" s="13" t="n"/>
      <c r="N166" s="13" t="n"/>
      <c r="O166" s="14" t="n"/>
      <c r="P166" s="15" t="n"/>
      <c r="Q166" s="16">
        <f>IF(N166="", "", IF(ISNUMBER(N166), N166, IFERROR(DATEVALUE(LEFT(N166,10))+TIMEVALUE(MID(N166,12,8)), "texto")))</f>
        <v/>
      </c>
      <c r="R166" s="17">
        <f>IF(ISNUMBER(Q166), DATE(YEAR(Q166),MONTH(Q166),1), "")</f>
        <v/>
      </c>
      <c r="S166" s="18">
        <f>IF(A166="", 0, IF(AND(M166=Ajustes!$B$8, E166=Ajustes!$B$5, I166=Ajustes!$B$4, OR(C166=Ajustes!$B$6, C166=Ajustes!$B$7), ISNUMBER(D166), ISNUMBER(H166)), 1, 0))</f>
        <v/>
      </c>
      <c r="T166" s="19">
        <f>IF(S166&lt;&gt;1, 0, IF(N(J166)=0, 0, IF(K166=Ajustes!$B$5, J166, J166*F166)))</f>
        <v/>
      </c>
      <c r="U166" s="20">
        <f>IF(S166&lt;&gt;1, U165, IF(C166=Ajustes!$B$6, U165+H166, U165-H166))</f>
        <v/>
      </c>
      <c r="V166" s="19">
        <f>IF(S166&lt;&gt;1, V165, IF(C166=Ajustes!$B$6, V165+D166+N(O166)+T166, IF(U166&lt;=0, 0, V165-H166*W165)))</f>
        <v/>
      </c>
      <c r="W166" s="21">
        <f>IF(U166&gt;0, V166/U166, 0)</f>
        <v/>
      </c>
      <c r="X166" s="19">
        <f>IF(AND(S166=1, C166=Ajustes!$B$7), D166-N(O166)-T166-H166*W165, "")</f>
        <v/>
      </c>
      <c r="Y166" s="18">
        <f>IF(A166="", "", TRIM(IF(COUNTIFS($N$2:$N$3000,N166,$C$2:$C$3000,C166,$D$2:$D$3000,D166,$H$2:$H$3000,H166)&gt;1, "Orden repetida. ", "")&amp;IF(AND(S166=1, C166=Ajustes!$B$7, U165+0.000001&lt;H166), "Vendes más de lo registrado. ", "")&amp;IF(Q166="texto", "Fecha en texto. ", "")&amp;IF(OR(NOT(ISNUMBER(D166)), NOT(ISNUMBER(H166))), "Número en texto. ", "")&amp;IF(AND(ISNUMBER(Q166), ISNUMBER(Q165), Q166&lt;Q165), "Fuera de orden de fecha. ", "")))</f>
        <v/>
      </c>
      <c r="Z166" s="18">
        <f>IF(AND(S166=1, ISNUMBER(R166)), ROW(), 0)</f>
        <v/>
      </c>
      <c r="AA166" s="18">
        <f>IF(ISNUMBER(R166), R166, 0)</f>
        <v/>
      </c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  <c r="L167" s="13" t="n"/>
      <c r="M167" s="13" t="n"/>
      <c r="N167" s="13" t="n"/>
      <c r="O167" s="14" t="n"/>
      <c r="P167" s="15" t="n"/>
      <c r="Q167" s="16">
        <f>IF(N167="", "", IF(ISNUMBER(N167), N167, IFERROR(DATEVALUE(LEFT(N167,10))+TIMEVALUE(MID(N167,12,8)), "texto")))</f>
        <v/>
      </c>
      <c r="R167" s="17">
        <f>IF(ISNUMBER(Q167), DATE(YEAR(Q167),MONTH(Q167),1), "")</f>
        <v/>
      </c>
      <c r="S167" s="18">
        <f>IF(A167="", 0, IF(AND(M167=Ajustes!$B$8, E167=Ajustes!$B$5, I167=Ajustes!$B$4, OR(C167=Ajustes!$B$6, C167=Ajustes!$B$7), ISNUMBER(D167), ISNUMBER(H167)), 1, 0))</f>
        <v/>
      </c>
      <c r="T167" s="19">
        <f>IF(S167&lt;&gt;1, 0, IF(N(J167)=0, 0, IF(K167=Ajustes!$B$5, J167, J167*F167)))</f>
        <v/>
      </c>
      <c r="U167" s="20">
        <f>IF(S167&lt;&gt;1, U166, IF(C167=Ajustes!$B$6, U166+H167, U166-H167))</f>
        <v/>
      </c>
      <c r="V167" s="19">
        <f>IF(S167&lt;&gt;1, V166, IF(C167=Ajustes!$B$6, V166+D167+N(O167)+T167, IF(U167&lt;=0, 0, V166-H167*W166)))</f>
        <v/>
      </c>
      <c r="W167" s="21">
        <f>IF(U167&gt;0, V167/U167, 0)</f>
        <v/>
      </c>
      <c r="X167" s="19">
        <f>IF(AND(S167=1, C167=Ajustes!$B$7), D167-N(O167)-T167-H167*W166, "")</f>
        <v/>
      </c>
      <c r="Y167" s="18">
        <f>IF(A167="", "", TRIM(IF(COUNTIFS($N$2:$N$3000,N167,$C$2:$C$3000,C167,$D$2:$D$3000,D167,$H$2:$H$3000,H167)&gt;1, "Orden repetida. ", "")&amp;IF(AND(S167=1, C167=Ajustes!$B$7, U166+0.000001&lt;H167), "Vendes más de lo registrado. ", "")&amp;IF(Q167="texto", "Fecha en texto. ", "")&amp;IF(OR(NOT(ISNUMBER(D167)), NOT(ISNUMBER(H167))), "Número en texto. ", "")&amp;IF(AND(ISNUMBER(Q167), ISNUMBER(Q166), Q167&lt;Q166), "Fuera de orden de fecha. ", "")))</f>
        <v/>
      </c>
      <c r="Z167" s="18">
        <f>IF(AND(S167=1, ISNUMBER(R167)), ROW(), 0)</f>
        <v/>
      </c>
      <c r="AA167" s="18">
        <f>IF(ISNUMBER(R167), R167, 0)</f>
        <v/>
      </c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3" t="n"/>
      <c r="M168" s="13" t="n"/>
      <c r="N168" s="13" t="n"/>
      <c r="O168" s="14" t="n"/>
      <c r="P168" s="15" t="n"/>
      <c r="Q168" s="16">
        <f>IF(N168="", "", IF(ISNUMBER(N168), N168, IFERROR(DATEVALUE(LEFT(N168,10))+TIMEVALUE(MID(N168,12,8)), "texto")))</f>
        <v/>
      </c>
      <c r="R168" s="17">
        <f>IF(ISNUMBER(Q168), DATE(YEAR(Q168),MONTH(Q168),1), "")</f>
        <v/>
      </c>
      <c r="S168" s="18">
        <f>IF(A168="", 0, IF(AND(M168=Ajustes!$B$8, E168=Ajustes!$B$5, I168=Ajustes!$B$4, OR(C168=Ajustes!$B$6, C168=Ajustes!$B$7), ISNUMBER(D168), ISNUMBER(H168)), 1, 0))</f>
        <v/>
      </c>
      <c r="T168" s="19">
        <f>IF(S168&lt;&gt;1, 0, IF(N(J168)=0, 0, IF(K168=Ajustes!$B$5, J168, J168*F168)))</f>
        <v/>
      </c>
      <c r="U168" s="20">
        <f>IF(S168&lt;&gt;1, U167, IF(C168=Ajustes!$B$6, U167+H168, U167-H168))</f>
        <v/>
      </c>
      <c r="V168" s="19">
        <f>IF(S168&lt;&gt;1, V167, IF(C168=Ajustes!$B$6, V167+D168+N(O168)+T168, IF(U168&lt;=0, 0, V167-H168*W167)))</f>
        <v/>
      </c>
      <c r="W168" s="21">
        <f>IF(U168&gt;0, V168/U168, 0)</f>
        <v/>
      </c>
      <c r="X168" s="19">
        <f>IF(AND(S168=1, C168=Ajustes!$B$7), D168-N(O168)-T168-H168*W167, "")</f>
        <v/>
      </c>
      <c r="Y168" s="18">
        <f>IF(A168="", "", TRIM(IF(COUNTIFS($N$2:$N$3000,N168,$C$2:$C$3000,C168,$D$2:$D$3000,D168,$H$2:$H$3000,H168)&gt;1, "Orden repetida. ", "")&amp;IF(AND(S168=1, C168=Ajustes!$B$7, U167+0.000001&lt;H168), "Vendes más de lo registrado. ", "")&amp;IF(Q168="texto", "Fecha en texto. ", "")&amp;IF(OR(NOT(ISNUMBER(D168)), NOT(ISNUMBER(H168))), "Número en texto. ", "")&amp;IF(AND(ISNUMBER(Q168), ISNUMBER(Q167), Q168&lt;Q167), "Fuera de orden de fecha. ", "")))</f>
        <v/>
      </c>
      <c r="Z168" s="18">
        <f>IF(AND(S168=1, ISNUMBER(R168)), ROW(), 0)</f>
        <v/>
      </c>
      <c r="AA168" s="18">
        <f>IF(ISNUMBER(R168), R168, 0)</f>
        <v/>
      </c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4" t="n"/>
      <c r="P169" s="15" t="n"/>
      <c r="Q169" s="16">
        <f>IF(N169="", "", IF(ISNUMBER(N169), N169, IFERROR(DATEVALUE(LEFT(N169,10))+TIMEVALUE(MID(N169,12,8)), "texto")))</f>
        <v/>
      </c>
      <c r="R169" s="17">
        <f>IF(ISNUMBER(Q169), DATE(YEAR(Q169),MONTH(Q169),1), "")</f>
        <v/>
      </c>
      <c r="S169" s="18">
        <f>IF(A169="", 0, IF(AND(M169=Ajustes!$B$8, E169=Ajustes!$B$5, I169=Ajustes!$B$4, OR(C169=Ajustes!$B$6, C169=Ajustes!$B$7), ISNUMBER(D169), ISNUMBER(H169)), 1, 0))</f>
        <v/>
      </c>
      <c r="T169" s="19">
        <f>IF(S169&lt;&gt;1, 0, IF(N(J169)=0, 0, IF(K169=Ajustes!$B$5, J169, J169*F169)))</f>
        <v/>
      </c>
      <c r="U169" s="20">
        <f>IF(S169&lt;&gt;1, U168, IF(C169=Ajustes!$B$6, U168+H169, U168-H169))</f>
        <v/>
      </c>
      <c r="V169" s="19">
        <f>IF(S169&lt;&gt;1, V168, IF(C169=Ajustes!$B$6, V168+D169+N(O169)+T169, IF(U169&lt;=0, 0, V168-H169*W168)))</f>
        <v/>
      </c>
      <c r="W169" s="21">
        <f>IF(U169&gt;0, V169/U169, 0)</f>
        <v/>
      </c>
      <c r="X169" s="19">
        <f>IF(AND(S169=1, C169=Ajustes!$B$7), D169-N(O169)-T169-H169*W168, "")</f>
        <v/>
      </c>
      <c r="Y169" s="18">
        <f>IF(A169="", "", TRIM(IF(COUNTIFS($N$2:$N$3000,N169,$C$2:$C$3000,C169,$D$2:$D$3000,D169,$H$2:$H$3000,H169)&gt;1, "Orden repetida. ", "")&amp;IF(AND(S169=1, C169=Ajustes!$B$7, U168+0.000001&lt;H169), "Vendes más de lo registrado. ", "")&amp;IF(Q169="texto", "Fecha en texto. ", "")&amp;IF(OR(NOT(ISNUMBER(D169)), NOT(ISNUMBER(H169))), "Número en texto. ", "")&amp;IF(AND(ISNUMBER(Q169), ISNUMBER(Q168), Q169&lt;Q168), "Fuera de orden de fecha. ", "")))</f>
        <v/>
      </c>
      <c r="Z169" s="18">
        <f>IF(AND(S169=1, ISNUMBER(R169)), ROW(), 0)</f>
        <v/>
      </c>
      <c r="AA169" s="18">
        <f>IF(ISNUMBER(R169), R169, 0)</f>
        <v/>
      </c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3" t="n"/>
      <c r="M170" s="13" t="n"/>
      <c r="N170" s="13" t="n"/>
      <c r="O170" s="14" t="n"/>
      <c r="P170" s="15" t="n"/>
      <c r="Q170" s="16">
        <f>IF(N170="", "", IF(ISNUMBER(N170), N170, IFERROR(DATEVALUE(LEFT(N170,10))+TIMEVALUE(MID(N170,12,8)), "texto")))</f>
        <v/>
      </c>
      <c r="R170" s="17">
        <f>IF(ISNUMBER(Q170), DATE(YEAR(Q170),MONTH(Q170),1), "")</f>
        <v/>
      </c>
      <c r="S170" s="18">
        <f>IF(A170="", 0, IF(AND(M170=Ajustes!$B$8, E170=Ajustes!$B$5, I170=Ajustes!$B$4, OR(C170=Ajustes!$B$6, C170=Ajustes!$B$7), ISNUMBER(D170), ISNUMBER(H170)), 1, 0))</f>
        <v/>
      </c>
      <c r="T170" s="19">
        <f>IF(S170&lt;&gt;1, 0, IF(N(J170)=0, 0, IF(K170=Ajustes!$B$5, J170, J170*F170)))</f>
        <v/>
      </c>
      <c r="U170" s="20">
        <f>IF(S170&lt;&gt;1, U169, IF(C170=Ajustes!$B$6, U169+H170, U169-H170))</f>
        <v/>
      </c>
      <c r="V170" s="19">
        <f>IF(S170&lt;&gt;1, V169, IF(C170=Ajustes!$B$6, V169+D170+N(O170)+T170, IF(U170&lt;=0, 0, V169-H170*W169)))</f>
        <v/>
      </c>
      <c r="W170" s="21">
        <f>IF(U170&gt;0, V170/U170, 0)</f>
        <v/>
      </c>
      <c r="X170" s="19">
        <f>IF(AND(S170=1, C170=Ajustes!$B$7), D170-N(O170)-T170-H170*W169, "")</f>
        <v/>
      </c>
      <c r="Y170" s="18">
        <f>IF(A170="", "", TRIM(IF(COUNTIFS($N$2:$N$3000,N170,$C$2:$C$3000,C170,$D$2:$D$3000,D170,$H$2:$H$3000,H170)&gt;1, "Orden repetida. ", "")&amp;IF(AND(S170=1, C170=Ajustes!$B$7, U169+0.000001&lt;H170), "Vendes más de lo registrado. ", "")&amp;IF(Q170="texto", "Fecha en texto. ", "")&amp;IF(OR(NOT(ISNUMBER(D170)), NOT(ISNUMBER(H170))), "Número en texto. ", "")&amp;IF(AND(ISNUMBER(Q170), ISNUMBER(Q169), Q170&lt;Q169), "Fuera de orden de fecha. ", "")))</f>
        <v/>
      </c>
      <c r="Z170" s="18">
        <f>IF(AND(S170=1, ISNUMBER(R170)), ROW(), 0)</f>
        <v/>
      </c>
      <c r="AA170" s="18">
        <f>IF(ISNUMBER(R170), R170, 0)</f>
        <v/>
      </c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  <c r="L171" s="13" t="n"/>
      <c r="M171" s="13" t="n"/>
      <c r="N171" s="13" t="n"/>
      <c r="O171" s="14" t="n"/>
      <c r="P171" s="15" t="n"/>
      <c r="Q171" s="16">
        <f>IF(N171="", "", IF(ISNUMBER(N171), N171, IFERROR(DATEVALUE(LEFT(N171,10))+TIMEVALUE(MID(N171,12,8)), "texto")))</f>
        <v/>
      </c>
      <c r="R171" s="17">
        <f>IF(ISNUMBER(Q171), DATE(YEAR(Q171),MONTH(Q171),1), "")</f>
        <v/>
      </c>
      <c r="S171" s="18">
        <f>IF(A171="", 0, IF(AND(M171=Ajustes!$B$8, E171=Ajustes!$B$5, I171=Ajustes!$B$4, OR(C171=Ajustes!$B$6, C171=Ajustes!$B$7), ISNUMBER(D171), ISNUMBER(H171)), 1, 0))</f>
        <v/>
      </c>
      <c r="T171" s="19">
        <f>IF(S171&lt;&gt;1, 0, IF(N(J171)=0, 0, IF(K171=Ajustes!$B$5, J171, J171*F171)))</f>
        <v/>
      </c>
      <c r="U171" s="20">
        <f>IF(S171&lt;&gt;1, U170, IF(C171=Ajustes!$B$6, U170+H171, U170-H171))</f>
        <v/>
      </c>
      <c r="V171" s="19">
        <f>IF(S171&lt;&gt;1, V170, IF(C171=Ajustes!$B$6, V170+D171+N(O171)+T171, IF(U171&lt;=0, 0, V170-H171*W170)))</f>
        <v/>
      </c>
      <c r="W171" s="21">
        <f>IF(U171&gt;0, V171/U171, 0)</f>
        <v/>
      </c>
      <c r="X171" s="19">
        <f>IF(AND(S171=1, C171=Ajustes!$B$7), D171-N(O171)-T171-H171*W170, "")</f>
        <v/>
      </c>
      <c r="Y171" s="18">
        <f>IF(A171="", "", TRIM(IF(COUNTIFS($N$2:$N$3000,N171,$C$2:$C$3000,C171,$D$2:$D$3000,D171,$H$2:$H$3000,H171)&gt;1, "Orden repetida. ", "")&amp;IF(AND(S171=1, C171=Ajustes!$B$7, U170+0.000001&lt;H171), "Vendes más de lo registrado. ", "")&amp;IF(Q171="texto", "Fecha en texto. ", "")&amp;IF(OR(NOT(ISNUMBER(D171)), NOT(ISNUMBER(H171))), "Número en texto. ", "")&amp;IF(AND(ISNUMBER(Q171), ISNUMBER(Q170), Q171&lt;Q170), "Fuera de orden de fecha. ", "")))</f>
        <v/>
      </c>
      <c r="Z171" s="18">
        <f>IF(AND(S171=1, ISNUMBER(R171)), ROW(), 0)</f>
        <v/>
      </c>
      <c r="AA171" s="18">
        <f>IF(ISNUMBER(R171), R171, 0)</f>
        <v/>
      </c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3" t="n"/>
      <c r="M172" s="13" t="n"/>
      <c r="N172" s="13" t="n"/>
      <c r="O172" s="14" t="n"/>
      <c r="P172" s="15" t="n"/>
      <c r="Q172" s="16">
        <f>IF(N172="", "", IF(ISNUMBER(N172), N172, IFERROR(DATEVALUE(LEFT(N172,10))+TIMEVALUE(MID(N172,12,8)), "texto")))</f>
        <v/>
      </c>
      <c r="R172" s="17">
        <f>IF(ISNUMBER(Q172), DATE(YEAR(Q172),MONTH(Q172),1), "")</f>
        <v/>
      </c>
      <c r="S172" s="18">
        <f>IF(A172="", 0, IF(AND(M172=Ajustes!$B$8, E172=Ajustes!$B$5, I172=Ajustes!$B$4, OR(C172=Ajustes!$B$6, C172=Ajustes!$B$7), ISNUMBER(D172), ISNUMBER(H172)), 1, 0))</f>
        <v/>
      </c>
      <c r="T172" s="19">
        <f>IF(S172&lt;&gt;1, 0, IF(N(J172)=0, 0, IF(K172=Ajustes!$B$5, J172, J172*F172)))</f>
        <v/>
      </c>
      <c r="U172" s="20">
        <f>IF(S172&lt;&gt;1, U171, IF(C172=Ajustes!$B$6, U171+H172, U171-H172))</f>
        <v/>
      </c>
      <c r="V172" s="19">
        <f>IF(S172&lt;&gt;1, V171, IF(C172=Ajustes!$B$6, V171+D172+N(O172)+T172, IF(U172&lt;=0, 0, V171-H172*W171)))</f>
        <v/>
      </c>
      <c r="W172" s="21">
        <f>IF(U172&gt;0, V172/U172, 0)</f>
        <v/>
      </c>
      <c r="X172" s="19">
        <f>IF(AND(S172=1, C172=Ajustes!$B$7), D172-N(O172)-T172-H172*W171, "")</f>
        <v/>
      </c>
      <c r="Y172" s="18">
        <f>IF(A172="", "", TRIM(IF(COUNTIFS($N$2:$N$3000,N172,$C$2:$C$3000,C172,$D$2:$D$3000,D172,$H$2:$H$3000,H172)&gt;1, "Orden repetida. ", "")&amp;IF(AND(S172=1, C172=Ajustes!$B$7, U171+0.000001&lt;H172), "Vendes más de lo registrado. ", "")&amp;IF(Q172="texto", "Fecha en texto. ", "")&amp;IF(OR(NOT(ISNUMBER(D172)), NOT(ISNUMBER(H172))), "Número en texto. ", "")&amp;IF(AND(ISNUMBER(Q172), ISNUMBER(Q171), Q172&lt;Q171), "Fuera de orden de fecha. ", "")))</f>
        <v/>
      </c>
      <c r="Z172" s="18">
        <f>IF(AND(S172=1, ISNUMBER(R172)), ROW(), 0)</f>
        <v/>
      </c>
      <c r="AA172" s="18">
        <f>IF(ISNUMBER(R172), R172, 0)</f>
        <v/>
      </c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  <c r="L173" s="13" t="n"/>
      <c r="M173" s="13" t="n"/>
      <c r="N173" s="13" t="n"/>
      <c r="O173" s="14" t="n"/>
      <c r="P173" s="15" t="n"/>
      <c r="Q173" s="16">
        <f>IF(N173="", "", IF(ISNUMBER(N173), N173, IFERROR(DATEVALUE(LEFT(N173,10))+TIMEVALUE(MID(N173,12,8)), "texto")))</f>
        <v/>
      </c>
      <c r="R173" s="17">
        <f>IF(ISNUMBER(Q173), DATE(YEAR(Q173),MONTH(Q173),1), "")</f>
        <v/>
      </c>
      <c r="S173" s="18">
        <f>IF(A173="", 0, IF(AND(M173=Ajustes!$B$8, E173=Ajustes!$B$5, I173=Ajustes!$B$4, OR(C173=Ajustes!$B$6, C173=Ajustes!$B$7), ISNUMBER(D173), ISNUMBER(H173)), 1, 0))</f>
        <v/>
      </c>
      <c r="T173" s="19">
        <f>IF(S173&lt;&gt;1, 0, IF(N(J173)=0, 0, IF(K173=Ajustes!$B$5, J173, J173*F173)))</f>
        <v/>
      </c>
      <c r="U173" s="20">
        <f>IF(S173&lt;&gt;1, U172, IF(C173=Ajustes!$B$6, U172+H173, U172-H173))</f>
        <v/>
      </c>
      <c r="V173" s="19">
        <f>IF(S173&lt;&gt;1, V172, IF(C173=Ajustes!$B$6, V172+D173+N(O173)+T173, IF(U173&lt;=0, 0, V172-H173*W172)))</f>
        <v/>
      </c>
      <c r="W173" s="21">
        <f>IF(U173&gt;0, V173/U173, 0)</f>
        <v/>
      </c>
      <c r="X173" s="19">
        <f>IF(AND(S173=1, C173=Ajustes!$B$7), D173-N(O173)-T173-H173*W172, "")</f>
        <v/>
      </c>
      <c r="Y173" s="18">
        <f>IF(A173="", "", TRIM(IF(COUNTIFS($N$2:$N$3000,N173,$C$2:$C$3000,C173,$D$2:$D$3000,D173,$H$2:$H$3000,H173)&gt;1, "Orden repetida. ", "")&amp;IF(AND(S173=1, C173=Ajustes!$B$7, U172+0.000001&lt;H173), "Vendes más de lo registrado. ", "")&amp;IF(Q173="texto", "Fecha en texto. ", "")&amp;IF(OR(NOT(ISNUMBER(D173)), NOT(ISNUMBER(H173))), "Número en texto. ", "")&amp;IF(AND(ISNUMBER(Q173), ISNUMBER(Q172), Q173&lt;Q172), "Fuera de orden de fecha. ", "")))</f>
        <v/>
      </c>
      <c r="Z173" s="18">
        <f>IF(AND(S173=1, ISNUMBER(R173)), ROW(), 0)</f>
        <v/>
      </c>
      <c r="AA173" s="18">
        <f>IF(ISNUMBER(R173), R173, 0)</f>
        <v/>
      </c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3" t="n"/>
      <c r="M174" s="13" t="n"/>
      <c r="N174" s="13" t="n"/>
      <c r="O174" s="14" t="n"/>
      <c r="P174" s="15" t="n"/>
      <c r="Q174" s="16">
        <f>IF(N174="", "", IF(ISNUMBER(N174), N174, IFERROR(DATEVALUE(LEFT(N174,10))+TIMEVALUE(MID(N174,12,8)), "texto")))</f>
        <v/>
      </c>
      <c r="R174" s="17">
        <f>IF(ISNUMBER(Q174), DATE(YEAR(Q174),MONTH(Q174),1), "")</f>
        <v/>
      </c>
      <c r="S174" s="18">
        <f>IF(A174="", 0, IF(AND(M174=Ajustes!$B$8, E174=Ajustes!$B$5, I174=Ajustes!$B$4, OR(C174=Ajustes!$B$6, C174=Ajustes!$B$7), ISNUMBER(D174), ISNUMBER(H174)), 1, 0))</f>
        <v/>
      </c>
      <c r="T174" s="19">
        <f>IF(S174&lt;&gt;1, 0, IF(N(J174)=0, 0, IF(K174=Ajustes!$B$5, J174, J174*F174)))</f>
        <v/>
      </c>
      <c r="U174" s="20">
        <f>IF(S174&lt;&gt;1, U173, IF(C174=Ajustes!$B$6, U173+H174, U173-H174))</f>
        <v/>
      </c>
      <c r="V174" s="19">
        <f>IF(S174&lt;&gt;1, V173, IF(C174=Ajustes!$B$6, V173+D174+N(O174)+T174, IF(U174&lt;=0, 0, V173-H174*W173)))</f>
        <v/>
      </c>
      <c r="W174" s="21">
        <f>IF(U174&gt;0, V174/U174, 0)</f>
        <v/>
      </c>
      <c r="X174" s="19">
        <f>IF(AND(S174=1, C174=Ajustes!$B$7), D174-N(O174)-T174-H174*W173, "")</f>
        <v/>
      </c>
      <c r="Y174" s="18">
        <f>IF(A174="", "", TRIM(IF(COUNTIFS($N$2:$N$3000,N174,$C$2:$C$3000,C174,$D$2:$D$3000,D174,$H$2:$H$3000,H174)&gt;1, "Orden repetida. ", "")&amp;IF(AND(S174=1, C174=Ajustes!$B$7, U173+0.000001&lt;H174), "Vendes más de lo registrado. ", "")&amp;IF(Q174="texto", "Fecha en texto. ", "")&amp;IF(OR(NOT(ISNUMBER(D174)), NOT(ISNUMBER(H174))), "Número en texto. ", "")&amp;IF(AND(ISNUMBER(Q174), ISNUMBER(Q173), Q174&lt;Q173), "Fuera de orden de fecha. ", "")))</f>
        <v/>
      </c>
      <c r="Z174" s="18">
        <f>IF(AND(S174=1, ISNUMBER(R174)), ROW(), 0)</f>
        <v/>
      </c>
      <c r="AA174" s="18">
        <f>IF(ISNUMBER(R174), R174, 0)</f>
        <v/>
      </c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  <c r="L175" s="13" t="n"/>
      <c r="M175" s="13" t="n"/>
      <c r="N175" s="13" t="n"/>
      <c r="O175" s="14" t="n"/>
      <c r="P175" s="15" t="n"/>
      <c r="Q175" s="16">
        <f>IF(N175="", "", IF(ISNUMBER(N175), N175, IFERROR(DATEVALUE(LEFT(N175,10))+TIMEVALUE(MID(N175,12,8)), "texto")))</f>
        <v/>
      </c>
      <c r="R175" s="17">
        <f>IF(ISNUMBER(Q175), DATE(YEAR(Q175),MONTH(Q175),1), "")</f>
        <v/>
      </c>
      <c r="S175" s="18">
        <f>IF(A175="", 0, IF(AND(M175=Ajustes!$B$8, E175=Ajustes!$B$5, I175=Ajustes!$B$4, OR(C175=Ajustes!$B$6, C175=Ajustes!$B$7), ISNUMBER(D175), ISNUMBER(H175)), 1, 0))</f>
        <v/>
      </c>
      <c r="T175" s="19">
        <f>IF(S175&lt;&gt;1, 0, IF(N(J175)=0, 0, IF(K175=Ajustes!$B$5, J175, J175*F175)))</f>
        <v/>
      </c>
      <c r="U175" s="20">
        <f>IF(S175&lt;&gt;1, U174, IF(C175=Ajustes!$B$6, U174+H175, U174-H175))</f>
        <v/>
      </c>
      <c r="V175" s="19">
        <f>IF(S175&lt;&gt;1, V174, IF(C175=Ajustes!$B$6, V174+D175+N(O175)+T175, IF(U175&lt;=0, 0, V174-H175*W174)))</f>
        <v/>
      </c>
      <c r="W175" s="21">
        <f>IF(U175&gt;0, V175/U175, 0)</f>
        <v/>
      </c>
      <c r="X175" s="19">
        <f>IF(AND(S175=1, C175=Ajustes!$B$7), D175-N(O175)-T175-H175*W174, "")</f>
        <v/>
      </c>
      <c r="Y175" s="18">
        <f>IF(A175="", "", TRIM(IF(COUNTIFS($N$2:$N$3000,N175,$C$2:$C$3000,C175,$D$2:$D$3000,D175,$H$2:$H$3000,H175)&gt;1, "Orden repetida. ", "")&amp;IF(AND(S175=1, C175=Ajustes!$B$7, U174+0.000001&lt;H175), "Vendes más de lo registrado. ", "")&amp;IF(Q175="texto", "Fecha en texto. ", "")&amp;IF(OR(NOT(ISNUMBER(D175)), NOT(ISNUMBER(H175))), "Número en texto. ", "")&amp;IF(AND(ISNUMBER(Q175), ISNUMBER(Q174), Q175&lt;Q174), "Fuera de orden de fecha. ", "")))</f>
        <v/>
      </c>
      <c r="Z175" s="18">
        <f>IF(AND(S175=1, ISNUMBER(R175)), ROW(), 0)</f>
        <v/>
      </c>
      <c r="AA175" s="18">
        <f>IF(ISNUMBER(R175), R175, 0)</f>
        <v/>
      </c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3" t="n"/>
      <c r="M176" s="13" t="n"/>
      <c r="N176" s="13" t="n"/>
      <c r="O176" s="14" t="n"/>
      <c r="P176" s="15" t="n"/>
      <c r="Q176" s="16">
        <f>IF(N176="", "", IF(ISNUMBER(N176), N176, IFERROR(DATEVALUE(LEFT(N176,10))+TIMEVALUE(MID(N176,12,8)), "texto")))</f>
        <v/>
      </c>
      <c r="R176" s="17">
        <f>IF(ISNUMBER(Q176), DATE(YEAR(Q176),MONTH(Q176),1), "")</f>
        <v/>
      </c>
      <c r="S176" s="18">
        <f>IF(A176="", 0, IF(AND(M176=Ajustes!$B$8, E176=Ajustes!$B$5, I176=Ajustes!$B$4, OR(C176=Ajustes!$B$6, C176=Ajustes!$B$7), ISNUMBER(D176), ISNUMBER(H176)), 1, 0))</f>
        <v/>
      </c>
      <c r="T176" s="19">
        <f>IF(S176&lt;&gt;1, 0, IF(N(J176)=0, 0, IF(K176=Ajustes!$B$5, J176, J176*F176)))</f>
        <v/>
      </c>
      <c r="U176" s="20">
        <f>IF(S176&lt;&gt;1, U175, IF(C176=Ajustes!$B$6, U175+H176, U175-H176))</f>
        <v/>
      </c>
      <c r="V176" s="19">
        <f>IF(S176&lt;&gt;1, V175, IF(C176=Ajustes!$B$6, V175+D176+N(O176)+T176, IF(U176&lt;=0, 0, V175-H176*W175)))</f>
        <v/>
      </c>
      <c r="W176" s="21">
        <f>IF(U176&gt;0, V176/U176, 0)</f>
        <v/>
      </c>
      <c r="X176" s="19">
        <f>IF(AND(S176=1, C176=Ajustes!$B$7), D176-N(O176)-T176-H176*W175, "")</f>
        <v/>
      </c>
      <c r="Y176" s="18">
        <f>IF(A176="", "", TRIM(IF(COUNTIFS($N$2:$N$3000,N176,$C$2:$C$3000,C176,$D$2:$D$3000,D176,$H$2:$H$3000,H176)&gt;1, "Orden repetida. ", "")&amp;IF(AND(S176=1, C176=Ajustes!$B$7, U175+0.000001&lt;H176), "Vendes más de lo registrado. ", "")&amp;IF(Q176="texto", "Fecha en texto. ", "")&amp;IF(OR(NOT(ISNUMBER(D176)), NOT(ISNUMBER(H176))), "Número en texto. ", "")&amp;IF(AND(ISNUMBER(Q176), ISNUMBER(Q175), Q176&lt;Q175), "Fuera de orden de fecha. ", "")))</f>
        <v/>
      </c>
      <c r="Z176" s="18">
        <f>IF(AND(S176=1, ISNUMBER(R176)), ROW(), 0)</f>
        <v/>
      </c>
      <c r="AA176" s="18">
        <f>IF(ISNUMBER(R176), R176, 0)</f>
        <v/>
      </c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  <c r="L177" s="13" t="n"/>
      <c r="M177" s="13" t="n"/>
      <c r="N177" s="13" t="n"/>
      <c r="O177" s="14" t="n"/>
      <c r="P177" s="15" t="n"/>
      <c r="Q177" s="16">
        <f>IF(N177="", "", IF(ISNUMBER(N177), N177, IFERROR(DATEVALUE(LEFT(N177,10))+TIMEVALUE(MID(N177,12,8)), "texto")))</f>
        <v/>
      </c>
      <c r="R177" s="17">
        <f>IF(ISNUMBER(Q177), DATE(YEAR(Q177),MONTH(Q177),1), "")</f>
        <v/>
      </c>
      <c r="S177" s="18">
        <f>IF(A177="", 0, IF(AND(M177=Ajustes!$B$8, E177=Ajustes!$B$5, I177=Ajustes!$B$4, OR(C177=Ajustes!$B$6, C177=Ajustes!$B$7), ISNUMBER(D177), ISNUMBER(H177)), 1, 0))</f>
        <v/>
      </c>
      <c r="T177" s="19">
        <f>IF(S177&lt;&gt;1, 0, IF(N(J177)=0, 0, IF(K177=Ajustes!$B$5, J177, J177*F177)))</f>
        <v/>
      </c>
      <c r="U177" s="20">
        <f>IF(S177&lt;&gt;1, U176, IF(C177=Ajustes!$B$6, U176+H177, U176-H177))</f>
        <v/>
      </c>
      <c r="V177" s="19">
        <f>IF(S177&lt;&gt;1, V176, IF(C177=Ajustes!$B$6, V176+D177+N(O177)+T177, IF(U177&lt;=0, 0, V176-H177*W176)))</f>
        <v/>
      </c>
      <c r="W177" s="21">
        <f>IF(U177&gt;0, V177/U177, 0)</f>
        <v/>
      </c>
      <c r="X177" s="19">
        <f>IF(AND(S177=1, C177=Ajustes!$B$7), D177-N(O177)-T177-H177*W176, "")</f>
        <v/>
      </c>
      <c r="Y177" s="18">
        <f>IF(A177="", "", TRIM(IF(COUNTIFS($N$2:$N$3000,N177,$C$2:$C$3000,C177,$D$2:$D$3000,D177,$H$2:$H$3000,H177)&gt;1, "Orden repetida. ", "")&amp;IF(AND(S177=1, C177=Ajustes!$B$7, U176+0.000001&lt;H177), "Vendes más de lo registrado. ", "")&amp;IF(Q177="texto", "Fecha en texto. ", "")&amp;IF(OR(NOT(ISNUMBER(D177)), NOT(ISNUMBER(H177))), "Número en texto. ", "")&amp;IF(AND(ISNUMBER(Q177), ISNUMBER(Q176), Q177&lt;Q176), "Fuera de orden de fecha. ", "")))</f>
        <v/>
      </c>
      <c r="Z177" s="18">
        <f>IF(AND(S177=1, ISNUMBER(R177)), ROW(), 0)</f>
        <v/>
      </c>
      <c r="AA177" s="18">
        <f>IF(ISNUMBER(R177), R177, 0)</f>
        <v/>
      </c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3" t="n"/>
      <c r="M178" s="13" t="n"/>
      <c r="N178" s="13" t="n"/>
      <c r="O178" s="14" t="n"/>
      <c r="P178" s="15" t="n"/>
      <c r="Q178" s="16">
        <f>IF(N178="", "", IF(ISNUMBER(N178), N178, IFERROR(DATEVALUE(LEFT(N178,10))+TIMEVALUE(MID(N178,12,8)), "texto")))</f>
        <v/>
      </c>
      <c r="R178" s="17">
        <f>IF(ISNUMBER(Q178), DATE(YEAR(Q178),MONTH(Q178),1), "")</f>
        <v/>
      </c>
      <c r="S178" s="18">
        <f>IF(A178="", 0, IF(AND(M178=Ajustes!$B$8, E178=Ajustes!$B$5, I178=Ajustes!$B$4, OR(C178=Ajustes!$B$6, C178=Ajustes!$B$7), ISNUMBER(D178), ISNUMBER(H178)), 1, 0))</f>
        <v/>
      </c>
      <c r="T178" s="19">
        <f>IF(S178&lt;&gt;1, 0, IF(N(J178)=0, 0, IF(K178=Ajustes!$B$5, J178, J178*F178)))</f>
        <v/>
      </c>
      <c r="U178" s="20">
        <f>IF(S178&lt;&gt;1, U177, IF(C178=Ajustes!$B$6, U177+H178, U177-H178))</f>
        <v/>
      </c>
      <c r="V178" s="19">
        <f>IF(S178&lt;&gt;1, V177, IF(C178=Ajustes!$B$6, V177+D178+N(O178)+T178, IF(U178&lt;=0, 0, V177-H178*W177)))</f>
        <v/>
      </c>
      <c r="W178" s="21">
        <f>IF(U178&gt;0, V178/U178, 0)</f>
        <v/>
      </c>
      <c r="X178" s="19">
        <f>IF(AND(S178=1, C178=Ajustes!$B$7), D178-N(O178)-T178-H178*W177, "")</f>
        <v/>
      </c>
      <c r="Y178" s="18">
        <f>IF(A178="", "", TRIM(IF(COUNTIFS($N$2:$N$3000,N178,$C$2:$C$3000,C178,$D$2:$D$3000,D178,$H$2:$H$3000,H178)&gt;1, "Orden repetida. ", "")&amp;IF(AND(S178=1, C178=Ajustes!$B$7, U177+0.000001&lt;H178), "Vendes más de lo registrado. ", "")&amp;IF(Q178="texto", "Fecha en texto. ", "")&amp;IF(OR(NOT(ISNUMBER(D178)), NOT(ISNUMBER(H178))), "Número en texto. ", "")&amp;IF(AND(ISNUMBER(Q178), ISNUMBER(Q177), Q178&lt;Q177), "Fuera de orden de fecha. ", "")))</f>
        <v/>
      </c>
      <c r="Z178" s="18">
        <f>IF(AND(S178=1, ISNUMBER(R178)), ROW(), 0)</f>
        <v/>
      </c>
      <c r="AA178" s="18">
        <f>IF(ISNUMBER(R178), R178, 0)</f>
        <v/>
      </c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  <c r="L179" s="13" t="n"/>
      <c r="M179" s="13" t="n"/>
      <c r="N179" s="13" t="n"/>
      <c r="O179" s="14" t="n"/>
      <c r="P179" s="15" t="n"/>
      <c r="Q179" s="16">
        <f>IF(N179="", "", IF(ISNUMBER(N179), N179, IFERROR(DATEVALUE(LEFT(N179,10))+TIMEVALUE(MID(N179,12,8)), "texto")))</f>
        <v/>
      </c>
      <c r="R179" s="17">
        <f>IF(ISNUMBER(Q179), DATE(YEAR(Q179),MONTH(Q179),1), "")</f>
        <v/>
      </c>
      <c r="S179" s="18">
        <f>IF(A179="", 0, IF(AND(M179=Ajustes!$B$8, E179=Ajustes!$B$5, I179=Ajustes!$B$4, OR(C179=Ajustes!$B$6, C179=Ajustes!$B$7), ISNUMBER(D179), ISNUMBER(H179)), 1, 0))</f>
        <v/>
      </c>
      <c r="T179" s="19">
        <f>IF(S179&lt;&gt;1, 0, IF(N(J179)=0, 0, IF(K179=Ajustes!$B$5, J179, J179*F179)))</f>
        <v/>
      </c>
      <c r="U179" s="20">
        <f>IF(S179&lt;&gt;1, U178, IF(C179=Ajustes!$B$6, U178+H179, U178-H179))</f>
        <v/>
      </c>
      <c r="V179" s="19">
        <f>IF(S179&lt;&gt;1, V178, IF(C179=Ajustes!$B$6, V178+D179+N(O179)+T179, IF(U179&lt;=0, 0, V178-H179*W178)))</f>
        <v/>
      </c>
      <c r="W179" s="21">
        <f>IF(U179&gt;0, V179/U179, 0)</f>
        <v/>
      </c>
      <c r="X179" s="19">
        <f>IF(AND(S179=1, C179=Ajustes!$B$7), D179-N(O179)-T179-H179*W178, "")</f>
        <v/>
      </c>
      <c r="Y179" s="18">
        <f>IF(A179="", "", TRIM(IF(COUNTIFS($N$2:$N$3000,N179,$C$2:$C$3000,C179,$D$2:$D$3000,D179,$H$2:$H$3000,H179)&gt;1, "Orden repetida. ", "")&amp;IF(AND(S179=1, C179=Ajustes!$B$7, U178+0.000001&lt;H179), "Vendes más de lo registrado. ", "")&amp;IF(Q179="texto", "Fecha en texto. ", "")&amp;IF(OR(NOT(ISNUMBER(D179)), NOT(ISNUMBER(H179))), "Número en texto. ", "")&amp;IF(AND(ISNUMBER(Q179), ISNUMBER(Q178), Q179&lt;Q178), "Fuera de orden de fecha. ", "")))</f>
        <v/>
      </c>
      <c r="Z179" s="18">
        <f>IF(AND(S179=1, ISNUMBER(R179)), ROW(), 0)</f>
        <v/>
      </c>
      <c r="AA179" s="18">
        <f>IF(ISNUMBER(R179), R179, 0)</f>
        <v/>
      </c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3" t="n"/>
      <c r="M180" s="13" t="n"/>
      <c r="N180" s="13" t="n"/>
      <c r="O180" s="14" t="n"/>
      <c r="P180" s="15" t="n"/>
      <c r="Q180" s="16">
        <f>IF(N180="", "", IF(ISNUMBER(N180), N180, IFERROR(DATEVALUE(LEFT(N180,10))+TIMEVALUE(MID(N180,12,8)), "texto")))</f>
        <v/>
      </c>
      <c r="R180" s="17">
        <f>IF(ISNUMBER(Q180), DATE(YEAR(Q180),MONTH(Q180),1), "")</f>
        <v/>
      </c>
      <c r="S180" s="18">
        <f>IF(A180="", 0, IF(AND(M180=Ajustes!$B$8, E180=Ajustes!$B$5, I180=Ajustes!$B$4, OR(C180=Ajustes!$B$6, C180=Ajustes!$B$7), ISNUMBER(D180), ISNUMBER(H180)), 1, 0))</f>
        <v/>
      </c>
      <c r="T180" s="19">
        <f>IF(S180&lt;&gt;1, 0, IF(N(J180)=0, 0, IF(K180=Ajustes!$B$5, J180, J180*F180)))</f>
        <v/>
      </c>
      <c r="U180" s="20">
        <f>IF(S180&lt;&gt;1, U179, IF(C180=Ajustes!$B$6, U179+H180, U179-H180))</f>
        <v/>
      </c>
      <c r="V180" s="19">
        <f>IF(S180&lt;&gt;1, V179, IF(C180=Ajustes!$B$6, V179+D180+N(O180)+T180, IF(U180&lt;=0, 0, V179-H180*W179)))</f>
        <v/>
      </c>
      <c r="W180" s="21">
        <f>IF(U180&gt;0, V180/U180, 0)</f>
        <v/>
      </c>
      <c r="X180" s="19">
        <f>IF(AND(S180=1, C180=Ajustes!$B$7), D180-N(O180)-T180-H180*W179, "")</f>
        <v/>
      </c>
      <c r="Y180" s="18">
        <f>IF(A180="", "", TRIM(IF(COUNTIFS($N$2:$N$3000,N180,$C$2:$C$3000,C180,$D$2:$D$3000,D180,$H$2:$H$3000,H180)&gt;1, "Orden repetida. ", "")&amp;IF(AND(S180=1, C180=Ajustes!$B$7, U179+0.000001&lt;H180), "Vendes más de lo registrado. ", "")&amp;IF(Q180="texto", "Fecha en texto. ", "")&amp;IF(OR(NOT(ISNUMBER(D180)), NOT(ISNUMBER(H180))), "Número en texto. ", "")&amp;IF(AND(ISNUMBER(Q180), ISNUMBER(Q179), Q180&lt;Q179), "Fuera de orden de fecha. ", "")))</f>
        <v/>
      </c>
      <c r="Z180" s="18">
        <f>IF(AND(S180=1, ISNUMBER(R180)), ROW(), 0)</f>
        <v/>
      </c>
      <c r="AA180" s="18">
        <f>IF(ISNUMBER(R180), R180, 0)</f>
        <v/>
      </c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  <c r="L181" s="13" t="n"/>
      <c r="M181" s="13" t="n"/>
      <c r="N181" s="13" t="n"/>
      <c r="O181" s="14" t="n"/>
      <c r="P181" s="15" t="n"/>
      <c r="Q181" s="16">
        <f>IF(N181="", "", IF(ISNUMBER(N181), N181, IFERROR(DATEVALUE(LEFT(N181,10))+TIMEVALUE(MID(N181,12,8)), "texto")))</f>
        <v/>
      </c>
      <c r="R181" s="17">
        <f>IF(ISNUMBER(Q181), DATE(YEAR(Q181),MONTH(Q181),1), "")</f>
        <v/>
      </c>
      <c r="S181" s="18">
        <f>IF(A181="", 0, IF(AND(M181=Ajustes!$B$8, E181=Ajustes!$B$5, I181=Ajustes!$B$4, OR(C181=Ajustes!$B$6, C181=Ajustes!$B$7), ISNUMBER(D181), ISNUMBER(H181)), 1, 0))</f>
        <v/>
      </c>
      <c r="T181" s="19">
        <f>IF(S181&lt;&gt;1, 0, IF(N(J181)=0, 0, IF(K181=Ajustes!$B$5, J181, J181*F181)))</f>
        <v/>
      </c>
      <c r="U181" s="20">
        <f>IF(S181&lt;&gt;1, U180, IF(C181=Ajustes!$B$6, U180+H181, U180-H181))</f>
        <v/>
      </c>
      <c r="V181" s="19">
        <f>IF(S181&lt;&gt;1, V180, IF(C181=Ajustes!$B$6, V180+D181+N(O181)+T181, IF(U181&lt;=0, 0, V180-H181*W180)))</f>
        <v/>
      </c>
      <c r="W181" s="21">
        <f>IF(U181&gt;0, V181/U181, 0)</f>
        <v/>
      </c>
      <c r="X181" s="19">
        <f>IF(AND(S181=1, C181=Ajustes!$B$7), D181-N(O181)-T181-H181*W180, "")</f>
        <v/>
      </c>
      <c r="Y181" s="18">
        <f>IF(A181="", "", TRIM(IF(COUNTIFS($N$2:$N$3000,N181,$C$2:$C$3000,C181,$D$2:$D$3000,D181,$H$2:$H$3000,H181)&gt;1, "Orden repetida. ", "")&amp;IF(AND(S181=1, C181=Ajustes!$B$7, U180+0.000001&lt;H181), "Vendes más de lo registrado. ", "")&amp;IF(Q181="texto", "Fecha en texto. ", "")&amp;IF(OR(NOT(ISNUMBER(D181)), NOT(ISNUMBER(H181))), "Número en texto. ", "")&amp;IF(AND(ISNUMBER(Q181), ISNUMBER(Q180), Q181&lt;Q180), "Fuera de orden de fecha. ", "")))</f>
        <v/>
      </c>
      <c r="Z181" s="18">
        <f>IF(AND(S181=1, ISNUMBER(R181)), ROW(), 0)</f>
        <v/>
      </c>
      <c r="AA181" s="18">
        <f>IF(ISNUMBER(R181), R181, 0)</f>
        <v/>
      </c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3" t="n"/>
      <c r="M182" s="13" t="n"/>
      <c r="N182" s="13" t="n"/>
      <c r="O182" s="14" t="n"/>
      <c r="P182" s="15" t="n"/>
      <c r="Q182" s="16">
        <f>IF(N182="", "", IF(ISNUMBER(N182), N182, IFERROR(DATEVALUE(LEFT(N182,10))+TIMEVALUE(MID(N182,12,8)), "texto")))</f>
        <v/>
      </c>
      <c r="R182" s="17">
        <f>IF(ISNUMBER(Q182), DATE(YEAR(Q182),MONTH(Q182),1), "")</f>
        <v/>
      </c>
      <c r="S182" s="18">
        <f>IF(A182="", 0, IF(AND(M182=Ajustes!$B$8, E182=Ajustes!$B$5, I182=Ajustes!$B$4, OR(C182=Ajustes!$B$6, C182=Ajustes!$B$7), ISNUMBER(D182), ISNUMBER(H182)), 1, 0))</f>
        <v/>
      </c>
      <c r="T182" s="19">
        <f>IF(S182&lt;&gt;1, 0, IF(N(J182)=0, 0, IF(K182=Ajustes!$B$5, J182, J182*F182)))</f>
        <v/>
      </c>
      <c r="U182" s="20">
        <f>IF(S182&lt;&gt;1, U181, IF(C182=Ajustes!$B$6, U181+H182, U181-H182))</f>
        <v/>
      </c>
      <c r="V182" s="19">
        <f>IF(S182&lt;&gt;1, V181, IF(C182=Ajustes!$B$6, V181+D182+N(O182)+T182, IF(U182&lt;=0, 0, V181-H182*W181)))</f>
        <v/>
      </c>
      <c r="W182" s="21">
        <f>IF(U182&gt;0, V182/U182, 0)</f>
        <v/>
      </c>
      <c r="X182" s="19">
        <f>IF(AND(S182=1, C182=Ajustes!$B$7), D182-N(O182)-T182-H182*W181, "")</f>
        <v/>
      </c>
      <c r="Y182" s="18">
        <f>IF(A182="", "", TRIM(IF(COUNTIFS($N$2:$N$3000,N182,$C$2:$C$3000,C182,$D$2:$D$3000,D182,$H$2:$H$3000,H182)&gt;1, "Orden repetida. ", "")&amp;IF(AND(S182=1, C182=Ajustes!$B$7, U181+0.000001&lt;H182), "Vendes más de lo registrado. ", "")&amp;IF(Q182="texto", "Fecha en texto. ", "")&amp;IF(OR(NOT(ISNUMBER(D182)), NOT(ISNUMBER(H182))), "Número en texto. ", "")&amp;IF(AND(ISNUMBER(Q182), ISNUMBER(Q181), Q182&lt;Q181), "Fuera de orden de fecha. ", "")))</f>
        <v/>
      </c>
      <c r="Z182" s="18">
        <f>IF(AND(S182=1, ISNUMBER(R182)), ROW(), 0)</f>
        <v/>
      </c>
      <c r="AA182" s="18">
        <f>IF(ISNUMBER(R182), R182, 0)</f>
        <v/>
      </c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  <c r="L183" s="13" t="n"/>
      <c r="M183" s="13" t="n"/>
      <c r="N183" s="13" t="n"/>
      <c r="O183" s="14" t="n"/>
      <c r="P183" s="15" t="n"/>
      <c r="Q183" s="16">
        <f>IF(N183="", "", IF(ISNUMBER(N183), N183, IFERROR(DATEVALUE(LEFT(N183,10))+TIMEVALUE(MID(N183,12,8)), "texto")))</f>
        <v/>
      </c>
      <c r="R183" s="17">
        <f>IF(ISNUMBER(Q183), DATE(YEAR(Q183),MONTH(Q183),1), "")</f>
        <v/>
      </c>
      <c r="S183" s="18">
        <f>IF(A183="", 0, IF(AND(M183=Ajustes!$B$8, E183=Ajustes!$B$5, I183=Ajustes!$B$4, OR(C183=Ajustes!$B$6, C183=Ajustes!$B$7), ISNUMBER(D183), ISNUMBER(H183)), 1, 0))</f>
        <v/>
      </c>
      <c r="T183" s="19">
        <f>IF(S183&lt;&gt;1, 0, IF(N(J183)=0, 0, IF(K183=Ajustes!$B$5, J183, J183*F183)))</f>
        <v/>
      </c>
      <c r="U183" s="20">
        <f>IF(S183&lt;&gt;1, U182, IF(C183=Ajustes!$B$6, U182+H183, U182-H183))</f>
        <v/>
      </c>
      <c r="V183" s="19">
        <f>IF(S183&lt;&gt;1, V182, IF(C183=Ajustes!$B$6, V182+D183+N(O183)+T183, IF(U183&lt;=0, 0, V182-H183*W182)))</f>
        <v/>
      </c>
      <c r="W183" s="21">
        <f>IF(U183&gt;0, V183/U183, 0)</f>
        <v/>
      </c>
      <c r="X183" s="19">
        <f>IF(AND(S183=1, C183=Ajustes!$B$7), D183-N(O183)-T183-H183*W182, "")</f>
        <v/>
      </c>
      <c r="Y183" s="18">
        <f>IF(A183="", "", TRIM(IF(COUNTIFS($N$2:$N$3000,N183,$C$2:$C$3000,C183,$D$2:$D$3000,D183,$H$2:$H$3000,H183)&gt;1, "Orden repetida. ", "")&amp;IF(AND(S183=1, C183=Ajustes!$B$7, U182+0.000001&lt;H183), "Vendes más de lo registrado. ", "")&amp;IF(Q183="texto", "Fecha en texto. ", "")&amp;IF(OR(NOT(ISNUMBER(D183)), NOT(ISNUMBER(H183))), "Número en texto. ", "")&amp;IF(AND(ISNUMBER(Q183), ISNUMBER(Q182), Q183&lt;Q182), "Fuera de orden de fecha. ", "")))</f>
        <v/>
      </c>
      <c r="Z183" s="18">
        <f>IF(AND(S183=1, ISNUMBER(R183)), ROW(), 0)</f>
        <v/>
      </c>
      <c r="AA183" s="18">
        <f>IF(ISNUMBER(R183), R183, 0)</f>
        <v/>
      </c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3" t="n"/>
      <c r="M184" s="13" t="n"/>
      <c r="N184" s="13" t="n"/>
      <c r="O184" s="14" t="n"/>
      <c r="P184" s="15" t="n"/>
      <c r="Q184" s="16">
        <f>IF(N184="", "", IF(ISNUMBER(N184), N184, IFERROR(DATEVALUE(LEFT(N184,10))+TIMEVALUE(MID(N184,12,8)), "texto")))</f>
        <v/>
      </c>
      <c r="R184" s="17">
        <f>IF(ISNUMBER(Q184), DATE(YEAR(Q184),MONTH(Q184),1), "")</f>
        <v/>
      </c>
      <c r="S184" s="18">
        <f>IF(A184="", 0, IF(AND(M184=Ajustes!$B$8, E184=Ajustes!$B$5, I184=Ajustes!$B$4, OR(C184=Ajustes!$B$6, C184=Ajustes!$B$7), ISNUMBER(D184), ISNUMBER(H184)), 1, 0))</f>
        <v/>
      </c>
      <c r="T184" s="19">
        <f>IF(S184&lt;&gt;1, 0, IF(N(J184)=0, 0, IF(K184=Ajustes!$B$5, J184, J184*F184)))</f>
        <v/>
      </c>
      <c r="U184" s="20">
        <f>IF(S184&lt;&gt;1, U183, IF(C184=Ajustes!$B$6, U183+H184, U183-H184))</f>
        <v/>
      </c>
      <c r="V184" s="19">
        <f>IF(S184&lt;&gt;1, V183, IF(C184=Ajustes!$B$6, V183+D184+N(O184)+T184, IF(U184&lt;=0, 0, V183-H184*W183)))</f>
        <v/>
      </c>
      <c r="W184" s="21">
        <f>IF(U184&gt;0, V184/U184, 0)</f>
        <v/>
      </c>
      <c r="X184" s="19">
        <f>IF(AND(S184=1, C184=Ajustes!$B$7), D184-N(O184)-T184-H184*W183, "")</f>
        <v/>
      </c>
      <c r="Y184" s="18">
        <f>IF(A184="", "", TRIM(IF(COUNTIFS($N$2:$N$3000,N184,$C$2:$C$3000,C184,$D$2:$D$3000,D184,$H$2:$H$3000,H184)&gt;1, "Orden repetida. ", "")&amp;IF(AND(S184=1, C184=Ajustes!$B$7, U183+0.000001&lt;H184), "Vendes más de lo registrado. ", "")&amp;IF(Q184="texto", "Fecha en texto. ", "")&amp;IF(OR(NOT(ISNUMBER(D184)), NOT(ISNUMBER(H184))), "Número en texto. ", "")&amp;IF(AND(ISNUMBER(Q184), ISNUMBER(Q183), Q184&lt;Q183), "Fuera de orden de fecha. ", "")))</f>
        <v/>
      </c>
      <c r="Z184" s="18">
        <f>IF(AND(S184=1, ISNUMBER(R184)), ROW(), 0)</f>
        <v/>
      </c>
      <c r="AA184" s="18">
        <f>IF(ISNUMBER(R184), R184, 0)</f>
        <v/>
      </c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  <c r="L185" s="13" t="n"/>
      <c r="M185" s="13" t="n"/>
      <c r="N185" s="13" t="n"/>
      <c r="O185" s="14" t="n"/>
      <c r="P185" s="15" t="n"/>
      <c r="Q185" s="16">
        <f>IF(N185="", "", IF(ISNUMBER(N185), N185, IFERROR(DATEVALUE(LEFT(N185,10))+TIMEVALUE(MID(N185,12,8)), "texto")))</f>
        <v/>
      </c>
      <c r="R185" s="17">
        <f>IF(ISNUMBER(Q185), DATE(YEAR(Q185),MONTH(Q185),1), "")</f>
        <v/>
      </c>
      <c r="S185" s="18">
        <f>IF(A185="", 0, IF(AND(M185=Ajustes!$B$8, E185=Ajustes!$B$5, I185=Ajustes!$B$4, OR(C185=Ajustes!$B$6, C185=Ajustes!$B$7), ISNUMBER(D185), ISNUMBER(H185)), 1, 0))</f>
        <v/>
      </c>
      <c r="T185" s="19">
        <f>IF(S185&lt;&gt;1, 0, IF(N(J185)=0, 0, IF(K185=Ajustes!$B$5, J185, J185*F185)))</f>
        <v/>
      </c>
      <c r="U185" s="20">
        <f>IF(S185&lt;&gt;1, U184, IF(C185=Ajustes!$B$6, U184+H185, U184-H185))</f>
        <v/>
      </c>
      <c r="V185" s="19">
        <f>IF(S185&lt;&gt;1, V184, IF(C185=Ajustes!$B$6, V184+D185+N(O185)+T185, IF(U185&lt;=0, 0, V184-H185*W184)))</f>
        <v/>
      </c>
      <c r="W185" s="21">
        <f>IF(U185&gt;0, V185/U185, 0)</f>
        <v/>
      </c>
      <c r="X185" s="19">
        <f>IF(AND(S185=1, C185=Ajustes!$B$7), D185-N(O185)-T185-H185*W184, "")</f>
        <v/>
      </c>
      <c r="Y185" s="18">
        <f>IF(A185="", "", TRIM(IF(COUNTIFS($N$2:$N$3000,N185,$C$2:$C$3000,C185,$D$2:$D$3000,D185,$H$2:$H$3000,H185)&gt;1, "Orden repetida. ", "")&amp;IF(AND(S185=1, C185=Ajustes!$B$7, U184+0.000001&lt;H185), "Vendes más de lo registrado. ", "")&amp;IF(Q185="texto", "Fecha en texto. ", "")&amp;IF(OR(NOT(ISNUMBER(D185)), NOT(ISNUMBER(H185))), "Número en texto. ", "")&amp;IF(AND(ISNUMBER(Q185), ISNUMBER(Q184), Q185&lt;Q184), "Fuera de orden de fecha. ", "")))</f>
        <v/>
      </c>
      <c r="Z185" s="18">
        <f>IF(AND(S185=1, ISNUMBER(R185)), ROW(), 0)</f>
        <v/>
      </c>
      <c r="AA185" s="18">
        <f>IF(ISNUMBER(R185), R185, 0)</f>
        <v/>
      </c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3" t="n"/>
      <c r="M186" s="13" t="n"/>
      <c r="N186" s="13" t="n"/>
      <c r="O186" s="14" t="n"/>
      <c r="P186" s="15" t="n"/>
      <c r="Q186" s="16">
        <f>IF(N186="", "", IF(ISNUMBER(N186), N186, IFERROR(DATEVALUE(LEFT(N186,10))+TIMEVALUE(MID(N186,12,8)), "texto")))</f>
        <v/>
      </c>
      <c r="R186" s="17">
        <f>IF(ISNUMBER(Q186), DATE(YEAR(Q186),MONTH(Q186),1), "")</f>
        <v/>
      </c>
      <c r="S186" s="18">
        <f>IF(A186="", 0, IF(AND(M186=Ajustes!$B$8, E186=Ajustes!$B$5, I186=Ajustes!$B$4, OR(C186=Ajustes!$B$6, C186=Ajustes!$B$7), ISNUMBER(D186), ISNUMBER(H186)), 1, 0))</f>
        <v/>
      </c>
      <c r="T186" s="19">
        <f>IF(S186&lt;&gt;1, 0, IF(N(J186)=0, 0, IF(K186=Ajustes!$B$5, J186, J186*F186)))</f>
        <v/>
      </c>
      <c r="U186" s="20">
        <f>IF(S186&lt;&gt;1, U185, IF(C186=Ajustes!$B$6, U185+H186, U185-H186))</f>
        <v/>
      </c>
      <c r="V186" s="19">
        <f>IF(S186&lt;&gt;1, V185, IF(C186=Ajustes!$B$6, V185+D186+N(O186)+T186, IF(U186&lt;=0, 0, V185-H186*W185)))</f>
        <v/>
      </c>
      <c r="W186" s="21">
        <f>IF(U186&gt;0, V186/U186, 0)</f>
        <v/>
      </c>
      <c r="X186" s="19">
        <f>IF(AND(S186=1, C186=Ajustes!$B$7), D186-N(O186)-T186-H186*W185, "")</f>
        <v/>
      </c>
      <c r="Y186" s="18">
        <f>IF(A186="", "", TRIM(IF(COUNTIFS($N$2:$N$3000,N186,$C$2:$C$3000,C186,$D$2:$D$3000,D186,$H$2:$H$3000,H186)&gt;1, "Orden repetida. ", "")&amp;IF(AND(S186=1, C186=Ajustes!$B$7, U185+0.000001&lt;H186), "Vendes más de lo registrado. ", "")&amp;IF(Q186="texto", "Fecha en texto. ", "")&amp;IF(OR(NOT(ISNUMBER(D186)), NOT(ISNUMBER(H186))), "Número en texto. ", "")&amp;IF(AND(ISNUMBER(Q186), ISNUMBER(Q185), Q186&lt;Q185), "Fuera de orden de fecha. ", "")))</f>
        <v/>
      </c>
      <c r="Z186" s="18">
        <f>IF(AND(S186=1, ISNUMBER(R186)), ROW(), 0)</f>
        <v/>
      </c>
      <c r="AA186" s="18">
        <f>IF(ISNUMBER(R186), R186, 0)</f>
        <v/>
      </c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  <c r="L187" s="13" t="n"/>
      <c r="M187" s="13" t="n"/>
      <c r="N187" s="13" t="n"/>
      <c r="O187" s="14" t="n"/>
      <c r="P187" s="15" t="n"/>
      <c r="Q187" s="16">
        <f>IF(N187="", "", IF(ISNUMBER(N187), N187, IFERROR(DATEVALUE(LEFT(N187,10))+TIMEVALUE(MID(N187,12,8)), "texto")))</f>
        <v/>
      </c>
      <c r="R187" s="17">
        <f>IF(ISNUMBER(Q187), DATE(YEAR(Q187),MONTH(Q187),1), "")</f>
        <v/>
      </c>
      <c r="S187" s="18">
        <f>IF(A187="", 0, IF(AND(M187=Ajustes!$B$8, E187=Ajustes!$B$5, I187=Ajustes!$B$4, OR(C187=Ajustes!$B$6, C187=Ajustes!$B$7), ISNUMBER(D187), ISNUMBER(H187)), 1, 0))</f>
        <v/>
      </c>
      <c r="T187" s="19">
        <f>IF(S187&lt;&gt;1, 0, IF(N(J187)=0, 0, IF(K187=Ajustes!$B$5, J187, J187*F187)))</f>
        <v/>
      </c>
      <c r="U187" s="20">
        <f>IF(S187&lt;&gt;1, U186, IF(C187=Ajustes!$B$6, U186+H187, U186-H187))</f>
        <v/>
      </c>
      <c r="V187" s="19">
        <f>IF(S187&lt;&gt;1, V186, IF(C187=Ajustes!$B$6, V186+D187+N(O187)+T187, IF(U187&lt;=0, 0, V186-H187*W186)))</f>
        <v/>
      </c>
      <c r="W187" s="21">
        <f>IF(U187&gt;0, V187/U187, 0)</f>
        <v/>
      </c>
      <c r="X187" s="19">
        <f>IF(AND(S187=1, C187=Ajustes!$B$7), D187-N(O187)-T187-H187*W186, "")</f>
        <v/>
      </c>
      <c r="Y187" s="18">
        <f>IF(A187="", "", TRIM(IF(COUNTIFS($N$2:$N$3000,N187,$C$2:$C$3000,C187,$D$2:$D$3000,D187,$H$2:$H$3000,H187)&gt;1, "Orden repetida. ", "")&amp;IF(AND(S187=1, C187=Ajustes!$B$7, U186+0.000001&lt;H187), "Vendes más de lo registrado. ", "")&amp;IF(Q187="texto", "Fecha en texto. ", "")&amp;IF(OR(NOT(ISNUMBER(D187)), NOT(ISNUMBER(H187))), "Número en texto. ", "")&amp;IF(AND(ISNUMBER(Q187), ISNUMBER(Q186), Q187&lt;Q186), "Fuera de orden de fecha. ", "")))</f>
        <v/>
      </c>
      <c r="Z187" s="18">
        <f>IF(AND(S187=1, ISNUMBER(R187)), ROW(), 0)</f>
        <v/>
      </c>
      <c r="AA187" s="18">
        <f>IF(ISNUMBER(R187), R187, 0)</f>
        <v/>
      </c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3" t="n"/>
      <c r="M188" s="13" t="n"/>
      <c r="N188" s="13" t="n"/>
      <c r="O188" s="14" t="n"/>
      <c r="P188" s="15" t="n"/>
      <c r="Q188" s="16">
        <f>IF(N188="", "", IF(ISNUMBER(N188), N188, IFERROR(DATEVALUE(LEFT(N188,10))+TIMEVALUE(MID(N188,12,8)), "texto")))</f>
        <v/>
      </c>
      <c r="R188" s="17">
        <f>IF(ISNUMBER(Q188), DATE(YEAR(Q188),MONTH(Q188),1), "")</f>
        <v/>
      </c>
      <c r="S188" s="18">
        <f>IF(A188="", 0, IF(AND(M188=Ajustes!$B$8, E188=Ajustes!$B$5, I188=Ajustes!$B$4, OR(C188=Ajustes!$B$6, C188=Ajustes!$B$7), ISNUMBER(D188), ISNUMBER(H188)), 1, 0))</f>
        <v/>
      </c>
      <c r="T188" s="19">
        <f>IF(S188&lt;&gt;1, 0, IF(N(J188)=0, 0, IF(K188=Ajustes!$B$5, J188, J188*F188)))</f>
        <v/>
      </c>
      <c r="U188" s="20">
        <f>IF(S188&lt;&gt;1, U187, IF(C188=Ajustes!$B$6, U187+H188, U187-H188))</f>
        <v/>
      </c>
      <c r="V188" s="19">
        <f>IF(S188&lt;&gt;1, V187, IF(C188=Ajustes!$B$6, V187+D188+N(O188)+T188, IF(U188&lt;=0, 0, V187-H188*W187)))</f>
        <v/>
      </c>
      <c r="W188" s="21">
        <f>IF(U188&gt;0, V188/U188, 0)</f>
        <v/>
      </c>
      <c r="X188" s="19">
        <f>IF(AND(S188=1, C188=Ajustes!$B$7), D188-N(O188)-T188-H188*W187, "")</f>
        <v/>
      </c>
      <c r="Y188" s="18">
        <f>IF(A188="", "", TRIM(IF(COUNTIFS($N$2:$N$3000,N188,$C$2:$C$3000,C188,$D$2:$D$3000,D188,$H$2:$H$3000,H188)&gt;1, "Orden repetida. ", "")&amp;IF(AND(S188=1, C188=Ajustes!$B$7, U187+0.000001&lt;H188), "Vendes más de lo registrado. ", "")&amp;IF(Q188="texto", "Fecha en texto. ", "")&amp;IF(OR(NOT(ISNUMBER(D188)), NOT(ISNUMBER(H188))), "Número en texto. ", "")&amp;IF(AND(ISNUMBER(Q188), ISNUMBER(Q187), Q188&lt;Q187), "Fuera de orden de fecha. ", "")))</f>
        <v/>
      </c>
      <c r="Z188" s="18">
        <f>IF(AND(S188=1, ISNUMBER(R188)), ROW(), 0)</f>
        <v/>
      </c>
      <c r="AA188" s="18">
        <f>IF(ISNUMBER(R188), R188, 0)</f>
        <v/>
      </c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  <c r="L189" s="13" t="n"/>
      <c r="M189" s="13" t="n"/>
      <c r="N189" s="13" t="n"/>
      <c r="O189" s="14" t="n"/>
      <c r="P189" s="15" t="n"/>
      <c r="Q189" s="16">
        <f>IF(N189="", "", IF(ISNUMBER(N189), N189, IFERROR(DATEVALUE(LEFT(N189,10))+TIMEVALUE(MID(N189,12,8)), "texto")))</f>
        <v/>
      </c>
      <c r="R189" s="17">
        <f>IF(ISNUMBER(Q189), DATE(YEAR(Q189),MONTH(Q189),1), "")</f>
        <v/>
      </c>
      <c r="S189" s="18">
        <f>IF(A189="", 0, IF(AND(M189=Ajustes!$B$8, E189=Ajustes!$B$5, I189=Ajustes!$B$4, OR(C189=Ajustes!$B$6, C189=Ajustes!$B$7), ISNUMBER(D189), ISNUMBER(H189)), 1, 0))</f>
        <v/>
      </c>
      <c r="T189" s="19">
        <f>IF(S189&lt;&gt;1, 0, IF(N(J189)=0, 0, IF(K189=Ajustes!$B$5, J189, J189*F189)))</f>
        <v/>
      </c>
      <c r="U189" s="20">
        <f>IF(S189&lt;&gt;1, U188, IF(C189=Ajustes!$B$6, U188+H189, U188-H189))</f>
        <v/>
      </c>
      <c r="V189" s="19">
        <f>IF(S189&lt;&gt;1, V188, IF(C189=Ajustes!$B$6, V188+D189+N(O189)+T189, IF(U189&lt;=0, 0, V188-H189*W188)))</f>
        <v/>
      </c>
      <c r="W189" s="21">
        <f>IF(U189&gt;0, V189/U189, 0)</f>
        <v/>
      </c>
      <c r="X189" s="19">
        <f>IF(AND(S189=1, C189=Ajustes!$B$7), D189-N(O189)-T189-H189*W188, "")</f>
        <v/>
      </c>
      <c r="Y189" s="18">
        <f>IF(A189="", "", TRIM(IF(COUNTIFS($N$2:$N$3000,N189,$C$2:$C$3000,C189,$D$2:$D$3000,D189,$H$2:$H$3000,H189)&gt;1, "Orden repetida. ", "")&amp;IF(AND(S189=1, C189=Ajustes!$B$7, U188+0.000001&lt;H189), "Vendes más de lo registrado. ", "")&amp;IF(Q189="texto", "Fecha en texto. ", "")&amp;IF(OR(NOT(ISNUMBER(D189)), NOT(ISNUMBER(H189))), "Número en texto. ", "")&amp;IF(AND(ISNUMBER(Q189), ISNUMBER(Q188), Q189&lt;Q188), "Fuera de orden de fecha. ", "")))</f>
        <v/>
      </c>
      <c r="Z189" s="18">
        <f>IF(AND(S189=1, ISNUMBER(R189)), ROW(), 0)</f>
        <v/>
      </c>
      <c r="AA189" s="18">
        <f>IF(ISNUMBER(R189), R189, 0)</f>
        <v/>
      </c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3" t="n"/>
      <c r="M190" s="13" t="n"/>
      <c r="N190" s="13" t="n"/>
      <c r="O190" s="14" t="n"/>
      <c r="P190" s="15" t="n"/>
      <c r="Q190" s="16">
        <f>IF(N190="", "", IF(ISNUMBER(N190), N190, IFERROR(DATEVALUE(LEFT(N190,10))+TIMEVALUE(MID(N190,12,8)), "texto")))</f>
        <v/>
      </c>
      <c r="R190" s="17">
        <f>IF(ISNUMBER(Q190), DATE(YEAR(Q190),MONTH(Q190),1), "")</f>
        <v/>
      </c>
      <c r="S190" s="18">
        <f>IF(A190="", 0, IF(AND(M190=Ajustes!$B$8, E190=Ajustes!$B$5, I190=Ajustes!$B$4, OR(C190=Ajustes!$B$6, C190=Ajustes!$B$7), ISNUMBER(D190), ISNUMBER(H190)), 1, 0))</f>
        <v/>
      </c>
      <c r="T190" s="19">
        <f>IF(S190&lt;&gt;1, 0, IF(N(J190)=0, 0, IF(K190=Ajustes!$B$5, J190, J190*F190)))</f>
        <v/>
      </c>
      <c r="U190" s="20">
        <f>IF(S190&lt;&gt;1, U189, IF(C190=Ajustes!$B$6, U189+H190, U189-H190))</f>
        <v/>
      </c>
      <c r="V190" s="19">
        <f>IF(S190&lt;&gt;1, V189, IF(C190=Ajustes!$B$6, V189+D190+N(O190)+T190, IF(U190&lt;=0, 0, V189-H190*W189)))</f>
        <v/>
      </c>
      <c r="W190" s="21">
        <f>IF(U190&gt;0, V190/U190, 0)</f>
        <v/>
      </c>
      <c r="X190" s="19">
        <f>IF(AND(S190=1, C190=Ajustes!$B$7), D190-N(O190)-T190-H190*W189, "")</f>
        <v/>
      </c>
      <c r="Y190" s="18">
        <f>IF(A190="", "", TRIM(IF(COUNTIFS($N$2:$N$3000,N190,$C$2:$C$3000,C190,$D$2:$D$3000,D190,$H$2:$H$3000,H190)&gt;1, "Orden repetida. ", "")&amp;IF(AND(S190=1, C190=Ajustes!$B$7, U189+0.000001&lt;H190), "Vendes más de lo registrado. ", "")&amp;IF(Q190="texto", "Fecha en texto. ", "")&amp;IF(OR(NOT(ISNUMBER(D190)), NOT(ISNUMBER(H190))), "Número en texto. ", "")&amp;IF(AND(ISNUMBER(Q190), ISNUMBER(Q189), Q190&lt;Q189), "Fuera de orden de fecha. ", "")))</f>
        <v/>
      </c>
      <c r="Z190" s="18">
        <f>IF(AND(S190=1, ISNUMBER(R190)), ROW(), 0)</f>
        <v/>
      </c>
      <c r="AA190" s="18">
        <f>IF(ISNUMBER(R190), R190, 0)</f>
        <v/>
      </c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  <c r="L191" s="13" t="n"/>
      <c r="M191" s="13" t="n"/>
      <c r="N191" s="13" t="n"/>
      <c r="O191" s="14" t="n"/>
      <c r="P191" s="15" t="n"/>
      <c r="Q191" s="16">
        <f>IF(N191="", "", IF(ISNUMBER(N191), N191, IFERROR(DATEVALUE(LEFT(N191,10))+TIMEVALUE(MID(N191,12,8)), "texto")))</f>
        <v/>
      </c>
      <c r="R191" s="17">
        <f>IF(ISNUMBER(Q191), DATE(YEAR(Q191),MONTH(Q191),1), "")</f>
        <v/>
      </c>
      <c r="S191" s="18">
        <f>IF(A191="", 0, IF(AND(M191=Ajustes!$B$8, E191=Ajustes!$B$5, I191=Ajustes!$B$4, OR(C191=Ajustes!$B$6, C191=Ajustes!$B$7), ISNUMBER(D191), ISNUMBER(H191)), 1, 0))</f>
        <v/>
      </c>
      <c r="T191" s="19">
        <f>IF(S191&lt;&gt;1, 0, IF(N(J191)=0, 0, IF(K191=Ajustes!$B$5, J191, J191*F191)))</f>
        <v/>
      </c>
      <c r="U191" s="20">
        <f>IF(S191&lt;&gt;1, U190, IF(C191=Ajustes!$B$6, U190+H191, U190-H191))</f>
        <v/>
      </c>
      <c r="V191" s="19">
        <f>IF(S191&lt;&gt;1, V190, IF(C191=Ajustes!$B$6, V190+D191+N(O191)+T191, IF(U191&lt;=0, 0, V190-H191*W190)))</f>
        <v/>
      </c>
      <c r="W191" s="21">
        <f>IF(U191&gt;0, V191/U191, 0)</f>
        <v/>
      </c>
      <c r="X191" s="19">
        <f>IF(AND(S191=1, C191=Ajustes!$B$7), D191-N(O191)-T191-H191*W190, "")</f>
        <v/>
      </c>
      <c r="Y191" s="18">
        <f>IF(A191="", "", TRIM(IF(COUNTIFS($N$2:$N$3000,N191,$C$2:$C$3000,C191,$D$2:$D$3000,D191,$H$2:$H$3000,H191)&gt;1, "Orden repetida. ", "")&amp;IF(AND(S191=1, C191=Ajustes!$B$7, U190+0.000001&lt;H191), "Vendes más de lo registrado. ", "")&amp;IF(Q191="texto", "Fecha en texto. ", "")&amp;IF(OR(NOT(ISNUMBER(D191)), NOT(ISNUMBER(H191))), "Número en texto. ", "")&amp;IF(AND(ISNUMBER(Q191), ISNUMBER(Q190), Q191&lt;Q190), "Fuera de orden de fecha. ", "")))</f>
        <v/>
      </c>
      <c r="Z191" s="18">
        <f>IF(AND(S191=1, ISNUMBER(R191)), ROW(), 0)</f>
        <v/>
      </c>
      <c r="AA191" s="18">
        <f>IF(ISNUMBER(R191), R191, 0)</f>
        <v/>
      </c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3" t="n"/>
      <c r="M192" s="13" t="n"/>
      <c r="N192" s="13" t="n"/>
      <c r="O192" s="14" t="n"/>
      <c r="P192" s="15" t="n"/>
      <c r="Q192" s="16">
        <f>IF(N192="", "", IF(ISNUMBER(N192), N192, IFERROR(DATEVALUE(LEFT(N192,10))+TIMEVALUE(MID(N192,12,8)), "texto")))</f>
        <v/>
      </c>
      <c r="R192" s="17">
        <f>IF(ISNUMBER(Q192), DATE(YEAR(Q192),MONTH(Q192),1), "")</f>
        <v/>
      </c>
      <c r="S192" s="18">
        <f>IF(A192="", 0, IF(AND(M192=Ajustes!$B$8, E192=Ajustes!$B$5, I192=Ajustes!$B$4, OR(C192=Ajustes!$B$6, C192=Ajustes!$B$7), ISNUMBER(D192), ISNUMBER(H192)), 1, 0))</f>
        <v/>
      </c>
      <c r="T192" s="19">
        <f>IF(S192&lt;&gt;1, 0, IF(N(J192)=0, 0, IF(K192=Ajustes!$B$5, J192, J192*F192)))</f>
        <v/>
      </c>
      <c r="U192" s="20">
        <f>IF(S192&lt;&gt;1, U191, IF(C192=Ajustes!$B$6, U191+H192, U191-H192))</f>
        <v/>
      </c>
      <c r="V192" s="19">
        <f>IF(S192&lt;&gt;1, V191, IF(C192=Ajustes!$B$6, V191+D192+N(O192)+T192, IF(U192&lt;=0, 0, V191-H192*W191)))</f>
        <v/>
      </c>
      <c r="W192" s="21">
        <f>IF(U192&gt;0, V192/U192, 0)</f>
        <v/>
      </c>
      <c r="X192" s="19">
        <f>IF(AND(S192=1, C192=Ajustes!$B$7), D192-N(O192)-T192-H192*W191, "")</f>
        <v/>
      </c>
      <c r="Y192" s="18">
        <f>IF(A192="", "", TRIM(IF(COUNTIFS($N$2:$N$3000,N192,$C$2:$C$3000,C192,$D$2:$D$3000,D192,$H$2:$H$3000,H192)&gt;1, "Orden repetida. ", "")&amp;IF(AND(S192=1, C192=Ajustes!$B$7, U191+0.000001&lt;H192), "Vendes más de lo registrado. ", "")&amp;IF(Q192="texto", "Fecha en texto. ", "")&amp;IF(OR(NOT(ISNUMBER(D192)), NOT(ISNUMBER(H192))), "Número en texto. ", "")&amp;IF(AND(ISNUMBER(Q192), ISNUMBER(Q191), Q192&lt;Q191), "Fuera de orden de fecha. ", "")))</f>
        <v/>
      </c>
      <c r="Z192" s="18">
        <f>IF(AND(S192=1, ISNUMBER(R192)), ROW(), 0)</f>
        <v/>
      </c>
      <c r="AA192" s="18">
        <f>IF(ISNUMBER(R192), R192, 0)</f>
        <v/>
      </c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  <c r="L193" s="13" t="n"/>
      <c r="M193" s="13" t="n"/>
      <c r="N193" s="13" t="n"/>
      <c r="O193" s="14" t="n"/>
      <c r="P193" s="15" t="n"/>
      <c r="Q193" s="16">
        <f>IF(N193="", "", IF(ISNUMBER(N193), N193, IFERROR(DATEVALUE(LEFT(N193,10))+TIMEVALUE(MID(N193,12,8)), "texto")))</f>
        <v/>
      </c>
      <c r="R193" s="17">
        <f>IF(ISNUMBER(Q193), DATE(YEAR(Q193),MONTH(Q193),1), "")</f>
        <v/>
      </c>
      <c r="S193" s="18">
        <f>IF(A193="", 0, IF(AND(M193=Ajustes!$B$8, E193=Ajustes!$B$5, I193=Ajustes!$B$4, OR(C193=Ajustes!$B$6, C193=Ajustes!$B$7), ISNUMBER(D193), ISNUMBER(H193)), 1, 0))</f>
        <v/>
      </c>
      <c r="T193" s="19">
        <f>IF(S193&lt;&gt;1, 0, IF(N(J193)=0, 0, IF(K193=Ajustes!$B$5, J193, J193*F193)))</f>
        <v/>
      </c>
      <c r="U193" s="20">
        <f>IF(S193&lt;&gt;1, U192, IF(C193=Ajustes!$B$6, U192+H193, U192-H193))</f>
        <v/>
      </c>
      <c r="V193" s="19">
        <f>IF(S193&lt;&gt;1, V192, IF(C193=Ajustes!$B$6, V192+D193+N(O193)+T193, IF(U193&lt;=0, 0, V192-H193*W192)))</f>
        <v/>
      </c>
      <c r="W193" s="21">
        <f>IF(U193&gt;0, V193/U193, 0)</f>
        <v/>
      </c>
      <c r="X193" s="19">
        <f>IF(AND(S193=1, C193=Ajustes!$B$7), D193-N(O193)-T193-H193*W192, "")</f>
        <v/>
      </c>
      <c r="Y193" s="18">
        <f>IF(A193="", "", TRIM(IF(COUNTIFS($N$2:$N$3000,N193,$C$2:$C$3000,C193,$D$2:$D$3000,D193,$H$2:$H$3000,H193)&gt;1, "Orden repetida. ", "")&amp;IF(AND(S193=1, C193=Ajustes!$B$7, U192+0.000001&lt;H193), "Vendes más de lo registrado. ", "")&amp;IF(Q193="texto", "Fecha en texto. ", "")&amp;IF(OR(NOT(ISNUMBER(D193)), NOT(ISNUMBER(H193))), "Número en texto. ", "")&amp;IF(AND(ISNUMBER(Q193), ISNUMBER(Q192), Q193&lt;Q192), "Fuera de orden de fecha. ", "")))</f>
        <v/>
      </c>
      <c r="Z193" s="18">
        <f>IF(AND(S193=1, ISNUMBER(R193)), ROW(), 0)</f>
        <v/>
      </c>
      <c r="AA193" s="18">
        <f>IF(ISNUMBER(R193), R193, 0)</f>
        <v/>
      </c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3" t="n"/>
      <c r="M194" s="13" t="n"/>
      <c r="N194" s="13" t="n"/>
      <c r="O194" s="14" t="n"/>
      <c r="P194" s="15" t="n"/>
      <c r="Q194" s="16">
        <f>IF(N194="", "", IF(ISNUMBER(N194), N194, IFERROR(DATEVALUE(LEFT(N194,10))+TIMEVALUE(MID(N194,12,8)), "texto")))</f>
        <v/>
      </c>
      <c r="R194" s="17">
        <f>IF(ISNUMBER(Q194), DATE(YEAR(Q194),MONTH(Q194),1), "")</f>
        <v/>
      </c>
      <c r="S194" s="18">
        <f>IF(A194="", 0, IF(AND(M194=Ajustes!$B$8, E194=Ajustes!$B$5, I194=Ajustes!$B$4, OR(C194=Ajustes!$B$6, C194=Ajustes!$B$7), ISNUMBER(D194), ISNUMBER(H194)), 1, 0))</f>
        <v/>
      </c>
      <c r="T194" s="19">
        <f>IF(S194&lt;&gt;1, 0, IF(N(J194)=0, 0, IF(K194=Ajustes!$B$5, J194, J194*F194)))</f>
        <v/>
      </c>
      <c r="U194" s="20">
        <f>IF(S194&lt;&gt;1, U193, IF(C194=Ajustes!$B$6, U193+H194, U193-H194))</f>
        <v/>
      </c>
      <c r="V194" s="19">
        <f>IF(S194&lt;&gt;1, V193, IF(C194=Ajustes!$B$6, V193+D194+N(O194)+T194, IF(U194&lt;=0, 0, V193-H194*W193)))</f>
        <v/>
      </c>
      <c r="W194" s="21">
        <f>IF(U194&gt;0, V194/U194, 0)</f>
        <v/>
      </c>
      <c r="X194" s="19">
        <f>IF(AND(S194=1, C194=Ajustes!$B$7), D194-N(O194)-T194-H194*W193, "")</f>
        <v/>
      </c>
      <c r="Y194" s="18">
        <f>IF(A194="", "", TRIM(IF(COUNTIFS($N$2:$N$3000,N194,$C$2:$C$3000,C194,$D$2:$D$3000,D194,$H$2:$H$3000,H194)&gt;1, "Orden repetida. ", "")&amp;IF(AND(S194=1, C194=Ajustes!$B$7, U193+0.000001&lt;H194), "Vendes más de lo registrado. ", "")&amp;IF(Q194="texto", "Fecha en texto. ", "")&amp;IF(OR(NOT(ISNUMBER(D194)), NOT(ISNUMBER(H194))), "Número en texto. ", "")&amp;IF(AND(ISNUMBER(Q194), ISNUMBER(Q193), Q194&lt;Q193), "Fuera de orden de fecha. ", "")))</f>
        <v/>
      </c>
      <c r="Z194" s="18">
        <f>IF(AND(S194=1, ISNUMBER(R194)), ROW(), 0)</f>
        <v/>
      </c>
      <c r="AA194" s="18">
        <f>IF(ISNUMBER(R194), R194, 0)</f>
        <v/>
      </c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  <c r="L195" s="13" t="n"/>
      <c r="M195" s="13" t="n"/>
      <c r="N195" s="13" t="n"/>
      <c r="O195" s="14" t="n"/>
      <c r="P195" s="15" t="n"/>
      <c r="Q195" s="16">
        <f>IF(N195="", "", IF(ISNUMBER(N195), N195, IFERROR(DATEVALUE(LEFT(N195,10))+TIMEVALUE(MID(N195,12,8)), "texto")))</f>
        <v/>
      </c>
      <c r="R195" s="17">
        <f>IF(ISNUMBER(Q195), DATE(YEAR(Q195),MONTH(Q195),1), "")</f>
        <v/>
      </c>
      <c r="S195" s="18">
        <f>IF(A195="", 0, IF(AND(M195=Ajustes!$B$8, E195=Ajustes!$B$5, I195=Ajustes!$B$4, OR(C195=Ajustes!$B$6, C195=Ajustes!$B$7), ISNUMBER(D195), ISNUMBER(H195)), 1, 0))</f>
        <v/>
      </c>
      <c r="T195" s="19">
        <f>IF(S195&lt;&gt;1, 0, IF(N(J195)=0, 0, IF(K195=Ajustes!$B$5, J195, J195*F195)))</f>
        <v/>
      </c>
      <c r="U195" s="20">
        <f>IF(S195&lt;&gt;1, U194, IF(C195=Ajustes!$B$6, U194+H195, U194-H195))</f>
        <v/>
      </c>
      <c r="V195" s="19">
        <f>IF(S195&lt;&gt;1, V194, IF(C195=Ajustes!$B$6, V194+D195+N(O195)+T195, IF(U195&lt;=0, 0, V194-H195*W194)))</f>
        <v/>
      </c>
      <c r="W195" s="21">
        <f>IF(U195&gt;0, V195/U195, 0)</f>
        <v/>
      </c>
      <c r="X195" s="19">
        <f>IF(AND(S195=1, C195=Ajustes!$B$7), D195-N(O195)-T195-H195*W194, "")</f>
        <v/>
      </c>
      <c r="Y195" s="18">
        <f>IF(A195="", "", TRIM(IF(COUNTIFS($N$2:$N$3000,N195,$C$2:$C$3000,C195,$D$2:$D$3000,D195,$H$2:$H$3000,H195)&gt;1, "Orden repetida. ", "")&amp;IF(AND(S195=1, C195=Ajustes!$B$7, U194+0.000001&lt;H195), "Vendes más de lo registrado. ", "")&amp;IF(Q195="texto", "Fecha en texto. ", "")&amp;IF(OR(NOT(ISNUMBER(D195)), NOT(ISNUMBER(H195))), "Número en texto. ", "")&amp;IF(AND(ISNUMBER(Q195), ISNUMBER(Q194), Q195&lt;Q194), "Fuera de orden de fecha. ", "")))</f>
        <v/>
      </c>
      <c r="Z195" s="18">
        <f>IF(AND(S195=1, ISNUMBER(R195)), ROW(), 0)</f>
        <v/>
      </c>
      <c r="AA195" s="18">
        <f>IF(ISNUMBER(R195), R195, 0)</f>
        <v/>
      </c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3" t="n"/>
      <c r="M196" s="13" t="n"/>
      <c r="N196" s="13" t="n"/>
      <c r="O196" s="14" t="n"/>
      <c r="P196" s="15" t="n"/>
      <c r="Q196" s="16">
        <f>IF(N196="", "", IF(ISNUMBER(N196), N196, IFERROR(DATEVALUE(LEFT(N196,10))+TIMEVALUE(MID(N196,12,8)), "texto")))</f>
        <v/>
      </c>
      <c r="R196" s="17">
        <f>IF(ISNUMBER(Q196), DATE(YEAR(Q196),MONTH(Q196),1), "")</f>
        <v/>
      </c>
      <c r="S196" s="18">
        <f>IF(A196="", 0, IF(AND(M196=Ajustes!$B$8, E196=Ajustes!$B$5, I196=Ajustes!$B$4, OR(C196=Ajustes!$B$6, C196=Ajustes!$B$7), ISNUMBER(D196), ISNUMBER(H196)), 1, 0))</f>
        <v/>
      </c>
      <c r="T196" s="19">
        <f>IF(S196&lt;&gt;1, 0, IF(N(J196)=0, 0, IF(K196=Ajustes!$B$5, J196, J196*F196)))</f>
        <v/>
      </c>
      <c r="U196" s="20">
        <f>IF(S196&lt;&gt;1, U195, IF(C196=Ajustes!$B$6, U195+H196, U195-H196))</f>
        <v/>
      </c>
      <c r="V196" s="19">
        <f>IF(S196&lt;&gt;1, V195, IF(C196=Ajustes!$B$6, V195+D196+N(O196)+T196, IF(U196&lt;=0, 0, V195-H196*W195)))</f>
        <v/>
      </c>
      <c r="W196" s="21">
        <f>IF(U196&gt;0, V196/U196, 0)</f>
        <v/>
      </c>
      <c r="X196" s="19">
        <f>IF(AND(S196=1, C196=Ajustes!$B$7), D196-N(O196)-T196-H196*W195, "")</f>
        <v/>
      </c>
      <c r="Y196" s="18">
        <f>IF(A196="", "", TRIM(IF(COUNTIFS($N$2:$N$3000,N196,$C$2:$C$3000,C196,$D$2:$D$3000,D196,$H$2:$H$3000,H196)&gt;1, "Orden repetida. ", "")&amp;IF(AND(S196=1, C196=Ajustes!$B$7, U195+0.000001&lt;H196), "Vendes más de lo registrado. ", "")&amp;IF(Q196="texto", "Fecha en texto. ", "")&amp;IF(OR(NOT(ISNUMBER(D196)), NOT(ISNUMBER(H196))), "Número en texto. ", "")&amp;IF(AND(ISNUMBER(Q196), ISNUMBER(Q195), Q196&lt;Q195), "Fuera de orden de fecha. ", "")))</f>
        <v/>
      </c>
      <c r="Z196" s="18">
        <f>IF(AND(S196=1, ISNUMBER(R196)), ROW(), 0)</f>
        <v/>
      </c>
      <c r="AA196" s="18">
        <f>IF(ISNUMBER(R196), R196, 0)</f>
        <v/>
      </c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  <c r="L197" s="13" t="n"/>
      <c r="M197" s="13" t="n"/>
      <c r="N197" s="13" t="n"/>
      <c r="O197" s="14" t="n"/>
      <c r="P197" s="15" t="n"/>
      <c r="Q197" s="16">
        <f>IF(N197="", "", IF(ISNUMBER(N197), N197, IFERROR(DATEVALUE(LEFT(N197,10))+TIMEVALUE(MID(N197,12,8)), "texto")))</f>
        <v/>
      </c>
      <c r="R197" s="17">
        <f>IF(ISNUMBER(Q197), DATE(YEAR(Q197),MONTH(Q197),1), "")</f>
        <v/>
      </c>
      <c r="S197" s="18">
        <f>IF(A197="", 0, IF(AND(M197=Ajustes!$B$8, E197=Ajustes!$B$5, I197=Ajustes!$B$4, OR(C197=Ajustes!$B$6, C197=Ajustes!$B$7), ISNUMBER(D197), ISNUMBER(H197)), 1, 0))</f>
        <v/>
      </c>
      <c r="T197" s="19">
        <f>IF(S197&lt;&gt;1, 0, IF(N(J197)=0, 0, IF(K197=Ajustes!$B$5, J197, J197*F197)))</f>
        <v/>
      </c>
      <c r="U197" s="20">
        <f>IF(S197&lt;&gt;1, U196, IF(C197=Ajustes!$B$6, U196+H197, U196-H197))</f>
        <v/>
      </c>
      <c r="V197" s="19">
        <f>IF(S197&lt;&gt;1, V196, IF(C197=Ajustes!$B$6, V196+D197+N(O197)+T197, IF(U197&lt;=0, 0, V196-H197*W196)))</f>
        <v/>
      </c>
      <c r="W197" s="21">
        <f>IF(U197&gt;0, V197/U197, 0)</f>
        <v/>
      </c>
      <c r="X197" s="19">
        <f>IF(AND(S197=1, C197=Ajustes!$B$7), D197-N(O197)-T197-H197*W196, "")</f>
        <v/>
      </c>
      <c r="Y197" s="18">
        <f>IF(A197="", "", TRIM(IF(COUNTIFS($N$2:$N$3000,N197,$C$2:$C$3000,C197,$D$2:$D$3000,D197,$H$2:$H$3000,H197)&gt;1, "Orden repetida. ", "")&amp;IF(AND(S197=1, C197=Ajustes!$B$7, U196+0.000001&lt;H197), "Vendes más de lo registrado. ", "")&amp;IF(Q197="texto", "Fecha en texto. ", "")&amp;IF(OR(NOT(ISNUMBER(D197)), NOT(ISNUMBER(H197))), "Número en texto. ", "")&amp;IF(AND(ISNUMBER(Q197), ISNUMBER(Q196), Q197&lt;Q196), "Fuera de orden de fecha. ", "")))</f>
        <v/>
      </c>
      <c r="Z197" s="18">
        <f>IF(AND(S197=1, ISNUMBER(R197)), ROW(), 0)</f>
        <v/>
      </c>
      <c r="AA197" s="18">
        <f>IF(ISNUMBER(R197), R197, 0)</f>
        <v/>
      </c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3" t="n"/>
      <c r="M198" s="13" t="n"/>
      <c r="N198" s="13" t="n"/>
      <c r="O198" s="14" t="n"/>
      <c r="P198" s="15" t="n"/>
      <c r="Q198" s="16">
        <f>IF(N198="", "", IF(ISNUMBER(N198), N198, IFERROR(DATEVALUE(LEFT(N198,10))+TIMEVALUE(MID(N198,12,8)), "texto")))</f>
        <v/>
      </c>
      <c r="R198" s="17">
        <f>IF(ISNUMBER(Q198), DATE(YEAR(Q198),MONTH(Q198),1), "")</f>
        <v/>
      </c>
      <c r="S198" s="18">
        <f>IF(A198="", 0, IF(AND(M198=Ajustes!$B$8, E198=Ajustes!$B$5, I198=Ajustes!$B$4, OR(C198=Ajustes!$B$6, C198=Ajustes!$B$7), ISNUMBER(D198), ISNUMBER(H198)), 1, 0))</f>
        <v/>
      </c>
      <c r="T198" s="19">
        <f>IF(S198&lt;&gt;1, 0, IF(N(J198)=0, 0, IF(K198=Ajustes!$B$5, J198, J198*F198)))</f>
        <v/>
      </c>
      <c r="U198" s="20">
        <f>IF(S198&lt;&gt;1, U197, IF(C198=Ajustes!$B$6, U197+H198, U197-H198))</f>
        <v/>
      </c>
      <c r="V198" s="19">
        <f>IF(S198&lt;&gt;1, V197, IF(C198=Ajustes!$B$6, V197+D198+N(O198)+T198, IF(U198&lt;=0, 0, V197-H198*W197)))</f>
        <v/>
      </c>
      <c r="W198" s="21">
        <f>IF(U198&gt;0, V198/U198, 0)</f>
        <v/>
      </c>
      <c r="X198" s="19">
        <f>IF(AND(S198=1, C198=Ajustes!$B$7), D198-N(O198)-T198-H198*W197, "")</f>
        <v/>
      </c>
      <c r="Y198" s="18">
        <f>IF(A198="", "", TRIM(IF(COUNTIFS($N$2:$N$3000,N198,$C$2:$C$3000,C198,$D$2:$D$3000,D198,$H$2:$H$3000,H198)&gt;1, "Orden repetida. ", "")&amp;IF(AND(S198=1, C198=Ajustes!$B$7, U197+0.000001&lt;H198), "Vendes más de lo registrado. ", "")&amp;IF(Q198="texto", "Fecha en texto. ", "")&amp;IF(OR(NOT(ISNUMBER(D198)), NOT(ISNUMBER(H198))), "Número en texto. ", "")&amp;IF(AND(ISNUMBER(Q198), ISNUMBER(Q197), Q198&lt;Q197), "Fuera de orden de fecha. ", "")))</f>
        <v/>
      </c>
      <c r="Z198" s="18">
        <f>IF(AND(S198=1, ISNUMBER(R198)), ROW(), 0)</f>
        <v/>
      </c>
      <c r="AA198" s="18">
        <f>IF(ISNUMBER(R198), R198, 0)</f>
        <v/>
      </c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  <c r="L199" s="13" t="n"/>
      <c r="M199" s="13" t="n"/>
      <c r="N199" s="13" t="n"/>
      <c r="O199" s="14" t="n"/>
      <c r="P199" s="15" t="n"/>
      <c r="Q199" s="16">
        <f>IF(N199="", "", IF(ISNUMBER(N199), N199, IFERROR(DATEVALUE(LEFT(N199,10))+TIMEVALUE(MID(N199,12,8)), "texto")))</f>
        <v/>
      </c>
      <c r="R199" s="17">
        <f>IF(ISNUMBER(Q199), DATE(YEAR(Q199),MONTH(Q199),1), "")</f>
        <v/>
      </c>
      <c r="S199" s="18">
        <f>IF(A199="", 0, IF(AND(M199=Ajustes!$B$8, E199=Ajustes!$B$5, I199=Ajustes!$B$4, OR(C199=Ajustes!$B$6, C199=Ajustes!$B$7), ISNUMBER(D199), ISNUMBER(H199)), 1, 0))</f>
        <v/>
      </c>
      <c r="T199" s="19">
        <f>IF(S199&lt;&gt;1, 0, IF(N(J199)=0, 0, IF(K199=Ajustes!$B$5, J199, J199*F199)))</f>
        <v/>
      </c>
      <c r="U199" s="20">
        <f>IF(S199&lt;&gt;1, U198, IF(C199=Ajustes!$B$6, U198+H199, U198-H199))</f>
        <v/>
      </c>
      <c r="V199" s="19">
        <f>IF(S199&lt;&gt;1, V198, IF(C199=Ajustes!$B$6, V198+D199+N(O199)+T199, IF(U199&lt;=0, 0, V198-H199*W198)))</f>
        <v/>
      </c>
      <c r="W199" s="21">
        <f>IF(U199&gt;0, V199/U199, 0)</f>
        <v/>
      </c>
      <c r="X199" s="19">
        <f>IF(AND(S199=1, C199=Ajustes!$B$7), D199-N(O199)-T199-H199*W198, "")</f>
        <v/>
      </c>
      <c r="Y199" s="18">
        <f>IF(A199="", "", TRIM(IF(COUNTIFS($N$2:$N$3000,N199,$C$2:$C$3000,C199,$D$2:$D$3000,D199,$H$2:$H$3000,H199)&gt;1, "Orden repetida. ", "")&amp;IF(AND(S199=1, C199=Ajustes!$B$7, U198+0.000001&lt;H199), "Vendes más de lo registrado. ", "")&amp;IF(Q199="texto", "Fecha en texto. ", "")&amp;IF(OR(NOT(ISNUMBER(D199)), NOT(ISNUMBER(H199))), "Número en texto. ", "")&amp;IF(AND(ISNUMBER(Q199), ISNUMBER(Q198), Q199&lt;Q198), "Fuera de orden de fecha. ", "")))</f>
        <v/>
      </c>
      <c r="Z199" s="18">
        <f>IF(AND(S199=1, ISNUMBER(R199)), ROW(), 0)</f>
        <v/>
      </c>
      <c r="AA199" s="18">
        <f>IF(ISNUMBER(R199), R199, 0)</f>
        <v/>
      </c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3" t="n"/>
      <c r="M200" s="13" t="n"/>
      <c r="N200" s="13" t="n"/>
      <c r="O200" s="14" t="n"/>
      <c r="P200" s="15" t="n"/>
      <c r="Q200" s="16">
        <f>IF(N200="", "", IF(ISNUMBER(N200), N200, IFERROR(DATEVALUE(LEFT(N200,10))+TIMEVALUE(MID(N200,12,8)), "texto")))</f>
        <v/>
      </c>
      <c r="R200" s="17">
        <f>IF(ISNUMBER(Q200), DATE(YEAR(Q200),MONTH(Q200),1), "")</f>
        <v/>
      </c>
      <c r="S200" s="18">
        <f>IF(A200="", 0, IF(AND(M200=Ajustes!$B$8, E200=Ajustes!$B$5, I200=Ajustes!$B$4, OR(C200=Ajustes!$B$6, C200=Ajustes!$B$7), ISNUMBER(D200), ISNUMBER(H200)), 1, 0))</f>
        <v/>
      </c>
      <c r="T200" s="19">
        <f>IF(S200&lt;&gt;1, 0, IF(N(J200)=0, 0, IF(K200=Ajustes!$B$5, J200, J200*F200)))</f>
        <v/>
      </c>
      <c r="U200" s="20">
        <f>IF(S200&lt;&gt;1, U199, IF(C200=Ajustes!$B$6, U199+H200, U199-H200))</f>
        <v/>
      </c>
      <c r="V200" s="19">
        <f>IF(S200&lt;&gt;1, V199, IF(C200=Ajustes!$B$6, V199+D200+N(O200)+T200, IF(U200&lt;=0, 0, V199-H200*W199)))</f>
        <v/>
      </c>
      <c r="W200" s="21">
        <f>IF(U200&gt;0, V200/U200, 0)</f>
        <v/>
      </c>
      <c r="X200" s="19">
        <f>IF(AND(S200=1, C200=Ajustes!$B$7), D200-N(O200)-T200-H200*W199, "")</f>
        <v/>
      </c>
      <c r="Y200" s="18">
        <f>IF(A200="", "", TRIM(IF(COUNTIFS($N$2:$N$3000,N200,$C$2:$C$3000,C200,$D$2:$D$3000,D200,$H$2:$H$3000,H200)&gt;1, "Orden repetida. ", "")&amp;IF(AND(S200=1, C200=Ajustes!$B$7, U199+0.000001&lt;H200), "Vendes más de lo registrado. ", "")&amp;IF(Q200="texto", "Fecha en texto. ", "")&amp;IF(OR(NOT(ISNUMBER(D200)), NOT(ISNUMBER(H200))), "Número en texto. ", "")&amp;IF(AND(ISNUMBER(Q200), ISNUMBER(Q199), Q200&lt;Q199), "Fuera de orden de fecha. ", "")))</f>
        <v/>
      </c>
      <c r="Z200" s="18">
        <f>IF(AND(S200=1, ISNUMBER(R200)), ROW(), 0)</f>
        <v/>
      </c>
      <c r="AA200" s="18">
        <f>IF(ISNUMBER(R200), R200, 0)</f>
        <v/>
      </c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  <c r="L201" s="13" t="n"/>
      <c r="M201" s="13" t="n"/>
      <c r="N201" s="13" t="n"/>
      <c r="O201" s="14" t="n"/>
      <c r="P201" s="15" t="n"/>
      <c r="Q201" s="16">
        <f>IF(N201="", "", IF(ISNUMBER(N201), N201, IFERROR(DATEVALUE(LEFT(N201,10))+TIMEVALUE(MID(N201,12,8)), "texto")))</f>
        <v/>
      </c>
      <c r="R201" s="17">
        <f>IF(ISNUMBER(Q201), DATE(YEAR(Q201),MONTH(Q201),1), "")</f>
        <v/>
      </c>
      <c r="S201" s="18">
        <f>IF(A201="", 0, IF(AND(M201=Ajustes!$B$8, E201=Ajustes!$B$5, I201=Ajustes!$B$4, OR(C201=Ajustes!$B$6, C201=Ajustes!$B$7), ISNUMBER(D201), ISNUMBER(H201)), 1, 0))</f>
        <v/>
      </c>
      <c r="T201" s="19">
        <f>IF(S201&lt;&gt;1, 0, IF(N(J201)=0, 0, IF(K201=Ajustes!$B$5, J201, J201*F201)))</f>
        <v/>
      </c>
      <c r="U201" s="20">
        <f>IF(S201&lt;&gt;1, U200, IF(C201=Ajustes!$B$6, U200+H201, U200-H201))</f>
        <v/>
      </c>
      <c r="V201" s="19">
        <f>IF(S201&lt;&gt;1, V200, IF(C201=Ajustes!$B$6, V200+D201+N(O201)+T201, IF(U201&lt;=0, 0, V200-H201*W200)))</f>
        <v/>
      </c>
      <c r="W201" s="21">
        <f>IF(U201&gt;0, V201/U201, 0)</f>
        <v/>
      </c>
      <c r="X201" s="19">
        <f>IF(AND(S201=1, C201=Ajustes!$B$7), D201-N(O201)-T201-H201*W200, "")</f>
        <v/>
      </c>
      <c r="Y201" s="18">
        <f>IF(A201="", "", TRIM(IF(COUNTIFS($N$2:$N$3000,N201,$C$2:$C$3000,C201,$D$2:$D$3000,D201,$H$2:$H$3000,H201)&gt;1, "Orden repetida. ", "")&amp;IF(AND(S201=1, C201=Ajustes!$B$7, U200+0.000001&lt;H201), "Vendes más de lo registrado. ", "")&amp;IF(Q201="texto", "Fecha en texto. ", "")&amp;IF(OR(NOT(ISNUMBER(D201)), NOT(ISNUMBER(H201))), "Número en texto. ", "")&amp;IF(AND(ISNUMBER(Q201), ISNUMBER(Q200), Q201&lt;Q200), "Fuera de orden de fecha. ", "")))</f>
        <v/>
      </c>
      <c r="Z201" s="18">
        <f>IF(AND(S201=1, ISNUMBER(R201)), ROW(), 0)</f>
        <v/>
      </c>
      <c r="AA201" s="18">
        <f>IF(ISNUMBER(R201), R201, 0)</f>
        <v/>
      </c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3" t="n"/>
      <c r="M202" s="13" t="n"/>
      <c r="N202" s="13" t="n"/>
      <c r="O202" s="14" t="n"/>
      <c r="P202" s="15" t="n"/>
      <c r="Q202" s="16">
        <f>IF(N202="", "", IF(ISNUMBER(N202), N202, IFERROR(DATEVALUE(LEFT(N202,10))+TIMEVALUE(MID(N202,12,8)), "texto")))</f>
        <v/>
      </c>
      <c r="R202" s="17">
        <f>IF(ISNUMBER(Q202), DATE(YEAR(Q202),MONTH(Q202),1), "")</f>
        <v/>
      </c>
      <c r="S202" s="18">
        <f>IF(A202="", 0, IF(AND(M202=Ajustes!$B$8, E202=Ajustes!$B$5, I202=Ajustes!$B$4, OR(C202=Ajustes!$B$6, C202=Ajustes!$B$7), ISNUMBER(D202), ISNUMBER(H202)), 1, 0))</f>
        <v/>
      </c>
      <c r="T202" s="19">
        <f>IF(S202&lt;&gt;1, 0, IF(N(J202)=0, 0, IF(K202=Ajustes!$B$5, J202, J202*F202)))</f>
        <v/>
      </c>
      <c r="U202" s="20">
        <f>IF(S202&lt;&gt;1, U201, IF(C202=Ajustes!$B$6, U201+H202, U201-H202))</f>
        <v/>
      </c>
      <c r="V202" s="19">
        <f>IF(S202&lt;&gt;1, V201, IF(C202=Ajustes!$B$6, V201+D202+N(O202)+T202, IF(U202&lt;=0, 0, V201-H202*W201)))</f>
        <v/>
      </c>
      <c r="W202" s="21">
        <f>IF(U202&gt;0, V202/U202, 0)</f>
        <v/>
      </c>
      <c r="X202" s="19">
        <f>IF(AND(S202=1, C202=Ajustes!$B$7), D202-N(O202)-T202-H202*W201, "")</f>
        <v/>
      </c>
      <c r="Y202" s="18">
        <f>IF(A202="", "", TRIM(IF(COUNTIFS($N$2:$N$3000,N202,$C$2:$C$3000,C202,$D$2:$D$3000,D202,$H$2:$H$3000,H202)&gt;1, "Orden repetida. ", "")&amp;IF(AND(S202=1, C202=Ajustes!$B$7, U201+0.000001&lt;H202), "Vendes más de lo registrado. ", "")&amp;IF(Q202="texto", "Fecha en texto. ", "")&amp;IF(OR(NOT(ISNUMBER(D202)), NOT(ISNUMBER(H202))), "Número en texto. ", "")&amp;IF(AND(ISNUMBER(Q202), ISNUMBER(Q201), Q202&lt;Q201), "Fuera de orden de fecha. ", "")))</f>
        <v/>
      </c>
      <c r="Z202" s="18">
        <f>IF(AND(S202=1, ISNUMBER(R202)), ROW(), 0)</f>
        <v/>
      </c>
      <c r="AA202" s="18">
        <f>IF(ISNUMBER(R202), R202, 0)</f>
        <v/>
      </c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  <c r="L203" s="13" t="n"/>
      <c r="M203" s="13" t="n"/>
      <c r="N203" s="13" t="n"/>
      <c r="O203" s="14" t="n"/>
      <c r="P203" s="15" t="n"/>
      <c r="Q203" s="16">
        <f>IF(N203="", "", IF(ISNUMBER(N203), N203, IFERROR(DATEVALUE(LEFT(N203,10))+TIMEVALUE(MID(N203,12,8)), "texto")))</f>
        <v/>
      </c>
      <c r="R203" s="17">
        <f>IF(ISNUMBER(Q203), DATE(YEAR(Q203),MONTH(Q203),1), "")</f>
        <v/>
      </c>
      <c r="S203" s="18">
        <f>IF(A203="", 0, IF(AND(M203=Ajustes!$B$8, E203=Ajustes!$B$5, I203=Ajustes!$B$4, OR(C203=Ajustes!$B$6, C203=Ajustes!$B$7), ISNUMBER(D203), ISNUMBER(H203)), 1, 0))</f>
        <v/>
      </c>
      <c r="T203" s="19">
        <f>IF(S203&lt;&gt;1, 0, IF(N(J203)=0, 0, IF(K203=Ajustes!$B$5, J203, J203*F203)))</f>
        <v/>
      </c>
      <c r="U203" s="20">
        <f>IF(S203&lt;&gt;1, U202, IF(C203=Ajustes!$B$6, U202+H203, U202-H203))</f>
        <v/>
      </c>
      <c r="V203" s="19">
        <f>IF(S203&lt;&gt;1, V202, IF(C203=Ajustes!$B$6, V202+D203+N(O203)+T203, IF(U203&lt;=0, 0, V202-H203*W202)))</f>
        <v/>
      </c>
      <c r="W203" s="21">
        <f>IF(U203&gt;0, V203/U203, 0)</f>
        <v/>
      </c>
      <c r="X203" s="19">
        <f>IF(AND(S203=1, C203=Ajustes!$B$7), D203-N(O203)-T203-H203*W202, "")</f>
        <v/>
      </c>
      <c r="Y203" s="18">
        <f>IF(A203="", "", TRIM(IF(COUNTIFS($N$2:$N$3000,N203,$C$2:$C$3000,C203,$D$2:$D$3000,D203,$H$2:$H$3000,H203)&gt;1, "Orden repetida. ", "")&amp;IF(AND(S203=1, C203=Ajustes!$B$7, U202+0.000001&lt;H203), "Vendes más de lo registrado. ", "")&amp;IF(Q203="texto", "Fecha en texto. ", "")&amp;IF(OR(NOT(ISNUMBER(D203)), NOT(ISNUMBER(H203))), "Número en texto. ", "")&amp;IF(AND(ISNUMBER(Q203), ISNUMBER(Q202), Q203&lt;Q202), "Fuera de orden de fecha. ", "")))</f>
        <v/>
      </c>
      <c r="Z203" s="18">
        <f>IF(AND(S203=1, ISNUMBER(R203)), ROW(), 0)</f>
        <v/>
      </c>
      <c r="AA203" s="18">
        <f>IF(ISNUMBER(R203), R203, 0)</f>
        <v/>
      </c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3" t="n"/>
      <c r="M204" s="13" t="n"/>
      <c r="N204" s="13" t="n"/>
      <c r="O204" s="14" t="n"/>
      <c r="P204" s="15" t="n"/>
      <c r="Q204" s="16">
        <f>IF(N204="", "", IF(ISNUMBER(N204), N204, IFERROR(DATEVALUE(LEFT(N204,10))+TIMEVALUE(MID(N204,12,8)), "texto")))</f>
        <v/>
      </c>
      <c r="R204" s="17">
        <f>IF(ISNUMBER(Q204), DATE(YEAR(Q204),MONTH(Q204),1), "")</f>
        <v/>
      </c>
      <c r="S204" s="18">
        <f>IF(A204="", 0, IF(AND(M204=Ajustes!$B$8, E204=Ajustes!$B$5, I204=Ajustes!$B$4, OR(C204=Ajustes!$B$6, C204=Ajustes!$B$7), ISNUMBER(D204), ISNUMBER(H204)), 1, 0))</f>
        <v/>
      </c>
      <c r="T204" s="19">
        <f>IF(S204&lt;&gt;1, 0, IF(N(J204)=0, 0, IF(K204=Ajustes!$B$5, J204, J204*F204)))</f>
        <v/>
      </c>
      <c r="U204" s="20">
        <f>IF(S204&lt;&gt;1, U203, IF(C204=Ajustes!$B$6, U203+H204, U203-H204))</f>
        <v/>
      </c>
      <c r="V204" s="19">
        <f>IF(S204&lt;&gt;1, V203, IF(C204=Ajustes!$B$6, V203+D204+N(O204)+T204, IF(U204&lt;=0, 0, V203-H204*W203)))</f>
        <v/>
      </c>
      <c r="W204" s="21">
        <f>IF(U204&gt;0, V204/U204, 0)</f>
        <v/>
      </c>
      <c r="X204" s="19">
        <f>IF(AND(S204=1, C204=Ajustes!$B$7), D204-N(O204)-T204-H204*W203, "")</f>
        <v/>
      </c>
      <c r="Y204" s="18">
        <f>IF(A204="", "", TRIM(IF(COUNTIFS($N$2:$N$3000,N204,$C$2:$C$3000,C204,$D$2:$D$3000,D204,$H$2:$H$3000,H204)&gt;1, "Orden repetida. ", "")&amp;IF(AND(S204=1, C204=Ajustes!$B$7, U203+0.000001&lt;H204), "Vendes más de lo registrado. ", "")&amp;IF(Q204="texto", "Fecha en texto. ", "")&amp;IF(OR(NOT(ISNUMBER(D204)), NOT(ISNUMBER(H204))), "Número en texto. ", "")&amp;IF(AND(ISNUMBER(Q204), ISNUMBER(Q203), Q204&lt;Q203), "Fuera de orden de fecha. ", "")))</f>
        <v/>
      </c>
      <c r="Z204" s="18">
        <f>IF(AND(S204=1, ISNUMBER(R204)), ROW(), 0)</f>
        <v/>
      </c>
      <c r="AA204" s="18">
        <f>IF(ISNUMBER(R204), R204, 0)</f>
        <v/>
      </c>
    </row>
    <row r="205">
      <c r="A205" s="13" t="n"/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  <c r="L205" s="13" t="n"/>
      <c r="M205" s="13" t="n"/>
      <c r="N205" s="13" t="n"/>
      <c r="O205" s="14" t="n"/>
      <c r="P205" s="15" t="n"/>
      <c r="Q205" s="16">
        <f>IF(N205="", "", IF(ISNUMBER(N205), N205, IFERROR(DATEVALUE(LEFT(N205,10))+TIMEVALUE(MID(N205,12,8)), "texto")))</f>
        <v/>
      </c>
      <c r="R205" s="17">
        <f>IF(ISNUMBER(Q205), DATE(YEAR(Q205),MONTH(Q205),1), "")</f>
        <v/>
      </c>
      <c r="S205" s="18">
        <f>IF(A205="", 0, IF(AND(M205=Ajustes!$B$8, E205=Ajustes!$B$5, I205=Ajustes!$B$4, OR(C205=Ajustes!$B$6, C205=Ajustes!$B$7), ISNUMBER(D205), ISNUMBER(H205)), 1, 0))</f>
        <v/>
      </c>
      <c r="T205" s="19">
        <f>IF(S205&lt;&gt;1, 0, IF(N(J205)=0, 0, IF(K205=Ajustes!$B$5, J205, J205*F205)))</f>
        <v/>
      </c>
      <c r="U205" s="20">
        <f>IF(S205&lt;&gt;1, U204, IF(C205=Ajustes!$B$6, U204+H205, U204-H205))</f>
        <v/>
      </c>
      <c r="V205" s="19">
        <f>IF(S205&lt;&gt;1, V204, IF(C205=Ajustes!$B$6, V204+D205+N(O205)+T205, IF(U205&lt;=0, 0, V204-H205*W204)))</f>
        <v/>
      </c>
      <c r="W205" s="21">
        <f>IF(U205&gt;0, V205/U205, 0)</f>
        <v/>
      </c>
      <c r="X205" s="19">
        <f>IF(AND(S205=1, C205=Ajustes!$B$7), D205-N(O205)-T205-H205*W204, "")</f>
        <v/>
      </c>
      <c r="Y205" s="18">
        <f>IF(A205="", "", TRIM(IF(COUNTIFS($N$2:$N$3000,N205,$C$2:$C$3000,C205,$D$2:$D$3000,D205,$H$2:$H$3000,H205)&gt;1, "Orden repetida. ", "")&amp;IF(AND(S205=1, C205=Ajustes!$B$7, U204+0.000001&lt;H205), "Vendes más de lo registrado. ", "")&amp;IF(Q205="texto", "Fecha en texto. ", "")&amp;IF(OR(NOT(ISNUMBER(D205)), NOT(ISNUMBER(H205))), "Número en texto. ", "")&amp;IF(AND(ISNUMBER(Q205), ISNUMBER(Q204), Q205&lt;Q204), "Fuera de orden de fecha. ", "")))</f>
        <v/>
      </c>
      <c r="Z205" s="18">
        <f>IF(AND(S205=1, ISNUMBER(R205)), ROW(), 0)</f>
        <v/>
      </c>
      <c r="AA205" s="18">
        <f>IF(ISNUMBER(R205), R205, 0)</f>
        <v/>
      </c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  <c r="L206" s="13" t="n"/>
      <c r="M206" s="13" t="n"/>
      <c r="N206" s="13" t="n"/>
      <c r="O206" s="14" t="n"/>
      <c r="P206" s="15" t="n"/>
      <c r="Q206" s="16">
        <f>IF(N206="", "", IF(ISNUMBER(N206), N206, IFERROR(DATEVALUE(LEFT(N206,10))+TIMEVALUE(MID(N206,12,8)), "texto")))</f>
        <v/>
      </c>
      <c r="R206" s="17">
        <f>IF(ISNUMBER(Q206), DATE(YEAR(Q206),MONTH(Q206),1), "")</f>
        <v/>
      </c>
      <c r="S206" s="18">
        <f>IF(A206="", 0, IF(AND(M206=Ajustes!$B$8, E206=Ajustes!$B$5, I206=Ajustes!$B$4, OR(C206=Ajustes!$B$6, C206=Ajustes!$B$7), ISNUMBER(D206), ISNUMBER(H206)), 1, 0))</f>
        <v/>
      </c>
      <c r="T206" s="19">
        <f>IF(S206&lt;&gt;1, 0, IF(N(J206)=0, 0, IF(K206=Ajustes!$B$5, J206, J206*F206)))</f>
        <v/>
      </c>
      <c r="U206" s="20">
        <f>IF(S206&lt;&gt;1, U205, IF(C206=Ajustes!$B$6, U205+H206, U205-H206))</f>
        <v/>
      </c>
      <c r="V206" s="19">
        <f>IF(S206&lt;&gt;1, V205, IF(C206=Ajustes!$B$6, V205+D206+N(O206)+T206, IF(U206&lt;=0, 0, V205-H206*W205)))</f>
        <v/>
      </c>
      <c r="W206" s="21">
        <f>IF(U206&gt;0, V206/U206, 0)</f>
        <v/>
      </c>
      <c r="X206" s="19">
        <f>IF(AND(S206=1, C206=Ajustes!$B$7), D206-N(O206)-T206-H206*W205, "")</f>
        <v/>
      </c>
      <c r="Y206" s="18">
        <f>IF(A206="", "", TRIM(IF(COUNTIFS($N$2:$N$3000,N206,$C$2:$C$3000,C206,$D$2:$D$3000,D206,$H$2:$H$3000,H206)&gt;1, "Orden repetida. ", "")&amp;IF(AND(S206=1, C206=Ajustes!$B$7, U205+0.000001&lt;H206), "Vendes más de lo registrado. ", "")&amp;IF(Q206="texto", "Fecha en texto. ", "")&amp;IF(OR(NOT(ISNUMBER(D206)), NOT(ISNUMBER(H206))), "Número en texto. ", "")&amp;IF(AND(ISNUMBER(Q206), ISNUMBER(Q205), Q206&lt;Q205), "Fuera de orden de fecha. ", "")))</f>
        <v/>
      </c>
      <c r="Z206" s="18">
        <f>IF(AND(S206=1, ISNUMBER(R206)), ROW(), 0)</f>
        <v/>
      </c>
      <c r="AA206" s="18">
        <f>IF(ISNUMBER(R206), R206, 0)</f>
        <v/>
      </c>
    </row>
    <row r="207">
      <c r="A207" s="13" t="n"/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  <c r="M207" s="13" t="n"/>
      <c r="N207" s="13" t="n"/>
      <c r="O207" s="14" t="n"/>
      <c r="P207" s="15" t="n"/>
      <c r="Q207" s="16">
        <f>IF(N207="", "", IF(ISNUMBER(N207), N207, IFERROR(DATEVALUE(LEFT(N207,10))+TIMEVALUE(MID(N207,12,8)), "texto")))</f>
        <v/>
      </c>
      <c r="R207" s="17">
        <f>IF(ISNUMBER(Q207), DATE(YEAR(Q207),MONTH(Q207),1), "")</f>
        <v/>
      </c>
      <c r="S207" s="18">
        <f>IF(A207="", 0, IF(AND(M207=Ajustes!$B$8, E207=Ajustes!$B$5, I207=Ajustes!$B$4, OR(C207=Ajustes!$B$6, C207=Ajustes!$B$7), ISNUMBER(D207), ISNUMBER(H207)), 1, 0))</f>
        <v/>
      </c>
      <c r="T207" s="19">
        <f>IF(S207&lt;&gt;1, 0, IF(N(J207)=0, 0, IF(K207=Ajustes!$B$5, J207, J207*F207)))</f>
        <v/>
      </c>
      <c r="U207" s="20">
        <f>IF(S207&lt;&gt;1, U206, IF(C207=Ajustes!$B$6, U206+H207, U206-H207))</f>
        <v/>
      </c>
      <c r="V207" s="19">
        <f>IF(S207&lt;&gt;1, V206, IF(C207=Ajustes!$B$6, V206+D207+N(O207)+T207, IF(U207&lt;=0, 0, V206-H207*W206)))</f>
        <v/>
      </c>
      <c r="W207" s="21">
        <f>IF(U207&gt;0, V207/U207, 0)</f>
        <v/>
      </c>
      <c r="X207" s="19">
        <f>IF(AND(S207=1, C207=Ajustes!$B$7), D207-N(O207)-T207-H207*W206, "")</f>
        <v/>
      </c>
      <c r="Y207" s="18">
        <f>IF(A207="", "", TRIM(IF(COUNTIFS($N$2:$N$3000,N207,$C$2:$C$3000,C207,$D$2:$D$3000,D207,$H$2:$H$3000,H207)&gt;1, "Orden repetida. ", "")&amp;IF(AND(S207=1, C207=Ajustes!$B$7, U206+0.000001&lt;H207), "Vendes más de lo registrado. ", "")&amp;IF(Q207="texto", "Fecha en texto. ", "")&amp;IF(OR(NOT(ISNUMBER(D207)), NOT(ISNUMBER(H207))), "Número en texto. ", "")&amp;IF(AND(ISNUMBER(Q207), ISNUMBER(Q206), Q207&lt;Q206), "Fuera de orden de fecha. ", "")))</f>
        <v/>
      </c>
      <c r="Z207" s="18">
        <f>IF(AND(S207=1, ISNUMBER(R207)), ROW(), 0)</f>
        <v/>
      </c>
      <c r="AA207" s="18">
        <f>IF(ISNUMBER(R207), R207, 0)</f>
        <v/>
      </c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  <c r="L208" s="13" t="n"/>
      <c r="M208" s="13" t="n"/>
      <c r="N208" s="13" t="n"/>
      <c r="O208" s="14" t="n"/>
      <c r="P208" s="15" t="n"/>
      <c r="Q208" s="16">
        <f>IF(N208="", "", IF(ISNUMBER(N208), N208, IFERROR(DATEVALUE(LEFT(N208,10))+TIMEVALUE(MID(N208,12,8)), "texto")))</f>
        <v/>
      </c>
      <c r="R208" s="17">
        <f>IF(ISNUMBER(Q208), DATE(YEAR(Q208),MONTH(Q208),1), "")</f>
        <v/>
      </c>
      <c r="S208" s="18">
        <f>IF(A208="", 0, IF(AND(M208=Ajustes!$B$8, E208=Ajustes!$B$5, I208=Ajustes!$B$4, OR(C208=Ajustes!$B$6, C208=Ajustes!$B$7), ISNUMBER(D208), ISNUMBER(H208)), 1, 0))</f>
        <v/>
      </c>
      <c r="T208" s="19">
        <f>IF(S208&lt;&gt;1, 0, IF(N(J208)=0, 0, IF(K208=Ajustes!$B$5, J208, J208*F208)))</f>
        <v/>
      </c>
      <c r="U208" s="20">
        <f>IF(S208&lt;&gt;1, U207, IF(C208=Ajustes!$B$6, U207+H208, U207-H208))</f>
        <v/>
      </c>
      <c r="V208" s="19">
        <f>IF(S208&lt;&gt;1, V207, IF(C208=Ajustes!$B$6, V207+D208+N(O208)+T208, IF(U208&lt;=0, 0, V207-H208*W207)))</f>
        <v/>
      </c>
      <c r="W208" s="21">
        <f>IF(U208&gt;0, V208/U208, 0)</f>
        <v/>
      </c>
      <c r="X208" s="19">
        <f>IF(AND(S208=1, C208=Ajustes!$B$7), D208-N(O208)-T208-H208*W207, "")</f>
        <v/>
      </c>
      <c r="Y208" s="18">
        <f>IF(A208="", "", TRIM(IF(COUNTIFS($N$2:$N$3000,N208,$C$2:$C$3000,C208,$D$2:$D$3000,D208,$H$2:$H$3000,H208)&gt;1, "Orden repetida. ", "")&amp;IF(AND(S208=1, C208=Ajustes!$B$7, U207+0.000001&lt;H208), "Vendes más de lo registrado. ", "")&amp;IF(Q208="texto", "Fecha en texto. ", "")&amp;IF(OR(NOT(ISNUMBER(D208)), NOT(ISNUMBER(H208))), "Número en texto. ", "")&amp;IF(AND(ISNUMBER(Q208), ISNUMBER(Q207), Q208&lt;Q207), "Fuera de orden de fecha. ", "")))</f>
        <v/>
      </c>
      <c r="Z208" s="18">
        <f>IF(AND(S208=1, ISNUMBER(R208)), ROW(), 0)</f>
        <v/>
      </c>
      <c r="AA208" s="18">
        <f>IF(ISNUMBER(R208), R208, 0)</f>
        <v/>
      </c>
    </row>
    <row r="209">
      <c r="A209" s="13" t="n"/>
      <c r="B209" s="13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  <c r="L209" s="13" t="n"/>
      <c r="M209" s="13" t="n"/>
      <c r="N209" s="13" t="n"/>
      <c r="O209" s="14" t="n"/>
      <c r="P209" s="15" t="n"/>
      <c r="Q209" s="16">
        <f>IF(N209="", "", IF(ISNUMBER(N209), N209, IFERROR(DATEVALUE(LEFT(N209,10))+TIMEVALUE(MID(N209,12,8)), "texto")))</f>
        <v/>
      </c>
      <c r="R209" s="17">
        <f>IF(ISNUMBER(Q209), DATE(YEAR(Q209),MONTH(Q209),1), "")</f>
        <v/>
      </c>
      <c r="S209" s="18">
        <f>IF(A209="", 0, IF(AND(M209=Ajustes!$B$8, E209=Ajustes!$B$5, I209=Ajustes!$B$4, OR(C209=Ajustes!$B$6, C209=Ajustes!$B$7), ISNUMBER(D209), ISNUMBER(H209)), 1, 0))</f>
        <v/>
      </c>
      <c r="T209" s="19">
        <f>IF(S209&lt;&gt;1, 0, IF(N(J209)=0, 0, IF(K209=Ajustes!$B$5, J209, J209*F209)))</f>
        <v/>
      </c>
      <c r="U209" s="20">
        <f>IF(S209&lt;&gt;1, U208, IF(C209=Ajustes!$B$6, U208+H209, U208-H209))</f>
        <v/>
      </c>
      <c r="V209" s="19">
        <f>IF(S209&lt;&gt;1, V208, IF(C209=Ajustes!$B$6, V208+D209+N(O209)+T209, IF(U209&lt;=0, 0, V208-H209*W208)))</f>
        <v/>
      </c>
      <c r="W209" s="21">
        <f>IF(U209&gt;0, V209/U209, 0)</f>
        <v/>
      </c>
      <c r="X209" s="19">
        <f>IF(AND(S209=1, C209=Ajustes!$B$7), D209-N(O209)-T209-H209*W208, "")</f>
        <v/>
      </c>
      <c r="Y209" s="18">
        <f>IF(A209="", "", TRIM(IF(COUNTIFS($N$2:$N$3000,N209,$C$2:$C$3000,C209,$D$2:$D$3000,D209,$H$2:$H$3000,H209)&gt;1, "Orden repetida. ", "")&amp;IF(AND(S209=1, C209=Ajustes!$B$7, U208+0.000001&lt;H209), "Vendes más de lo registrado. ", "")&amp;IF(Q209="texto", "Fecha en texto. ", "")&amp;IF(OR(NOT(ISNUMBER(D209)), NOT(ISNUMBER(H209))), "Número en texto. ", "")&amp;IF(AND(ISNUMBER(Q209), ISNUMBER(Q208), Q209&lt;Q208), "Fuera de orden de fecha. ", "")))</f>
        <v/>
      </c>
      <c r="Z209" s="18">
        <f>IF(AND(S209=1, ISNUMBER(R209)), ROW(), 0)</f>
        <v/>
      </c>
      <c r="AA209" s="18">
        <f>IF(ISNUMBER(R209), R209, 0)</f>
        <v/>
      </c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  <c r="L210" s="13" t="n"/>
      <c r="M210" s="13" t="n"/>
      <c r="N210" s="13" t="n"/>
      <c r="O210" s="14" t="n"/>
      <c r="P210" s="15" t="n"/>
      <c r="Q210" s="16">
        <f>IF(N210="", "", IF(ISNUMBER(N210), N210, IFERROR(DATEVALUE(LEFT(N210,10))+TIMEVALUE(MID(N210,12,8)), "texto")))</f>
        <v/>
      </c>
      <c r="R210" s="17">
        <f>IF(ISNUMBER(Q210), DATE(YEAR(Q210),MONTH(Q210),1), "")</f>
        <v/>
      </c>
      <c r="S210" s="18">
        <f>IF(A210="", 0, IF(AND(M210=Ajustes!$B$8, E210=Ajustes!$B$5, I210=Ajustes!$B$4, OR(C210=Ajustes!$B$6, C210=Ajustes!$B$7), ISNUMBER(D210), ISNUMBER(H210)), 1, 0))</f>
        <v/>
      </c>
      <c r="T210" s="19">
        <f>IF(S210&lt;&gt;1, 0, IF(N(J210)=0, 0, IF(K210=Ajustes!$B$5, J210, J210*F210)))</f>
        <v/>
      </c>
      <c r="U210" s="20">
        <f>IF(S210&lt;&gt;1, U209, IF(C210=Ajustes!$B$6, U209+H210, U209-H210))</f>
        <v/>
      </c>
      <c r="V210" s="19">
        <f>IF(S210&lt;&gt;1, V209, IF(C210=Ajustes!$B$6, V209+D210+N(O210)+T210, IF(U210&lt;=0, 0, V209-H210*W209)))</f>
        <v/>
      </c>
      <c r="W210" s="21">
        <f>IF(U210&gt;0, V210/U210, 0)</f>
        <v/>
      </c>
      <c r="X210" s="19">
        <f>IF(AND(S210=1, C210=Ajustes!$B$7), D210-N(O210)-T210-H210*W209, "")</f>
        <v/>
      </c>
      <c r="Y210" s="18">
        <f>IF(A210="", "", TRIM(IF(COUNTIFS($N$2:$N$3000,N210,$C$2:$C$3000,C210,$D$2:$D$3000,D210,$H$2:$H$3000,H210)&gt;1, "Orden repetida. ", "")&amp;IF(AND(S210=1, C210=Ajustes!$B$7, U209+0.000001&lt;H210), "Vendes más de lo registrado. ", "")&amp;IF(Q210="texto", "Fecha en texto. ", "")&amp;IF(OR(NOT(ISNUMBER(D210)), NOT(ISNUMBER(H210))), "Número en texto. ", "")&amp;IF(AND(ISNUMBER(Q210), ISNUMBER(Q209), Q210&lt;Q209), "Fuera de orden de fecha. ", "")))</f>
        <v/>
      </c>
      <c r="Z210" s="18">
        <f>IF(AND(S210=1, ISNUMBER(R210)), ROW(), 0)</f>
        <v/>
      </c>
      <c r="AA210" s="18">
        <f>IF(ISNUMBER(R210), R210, 0)</f>
        <v/>
      </c>
    </row>
    <row r="211">
      <c r="A211" s="13" t="n"/>
      <c r="B211" s="13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  <c r="L211" s="13" t="n"/>
      <c r="M211" s="13" t="n"/>
      <c r="N211" s="13" t="n"/>
      <c r="O211" s="14" t="n"/>
      <c r="P211" s="15" t="n"/>
      <c r="Q211" s="16">
        <f>IF(N211="", "", IF(ISNUMBER(N211), N211, IFERROR(DATEVALUE(LEFT(N211,10))+TIMEVALUE(MID(N211,12,8)), "texto")))</f>
        <v/>
      </c>
      <c r="R211" s="17">
        <f>IF(ISNUMBER(Q211), DATE(YEAR(Q211),MONTH(Q211),1), "")</f>
        <v/>
      </c>
      <c r="S211" s="18">
        <f>IF(A211="", 0, IF(AND(M211=Ajustes!$B$8, E211=Ajustes!$B$5, I211=Ajustes!$B$4, OR(C211=Ajustes!$B$6, C211=Ajustes!$B$7), ISNUMBER(D211), ISNUMBER(H211)), 1, 0))</f>
        <v/>
      </c>
      <c r="T211" s="19">
        <f>IF(S211&lt;&gt;1, 0, IF(N(J211)=0, 0, IF(K211=Ajustes!$B$5, J211, J211*F211)))</f>
        <v/>
      </c>
      <c r="U211" s="20">
        <f>IF(S211&lt;&gt;1, U210, IF(C211=Ajustes!$B$6, U210+H211, U210-H211))</f>
        <v/>
      </c>
      <c r="V211" s="19">
        <f>IF(S211&lt;&gt;1, V210, IF(C211=Ajustes!$B$6, V210+D211+N(O211)+T211, IF(U211&lt;=0, 0, V210-H211*W210)))</f>
        <v/>
      </c>
      <c r="W211" s="21">
        <f>IF(U211&gt;0, V211/U211, 0)</f>
        <v/>
      </c>
      <c r="X211" s="19">
        <f>IF(AND(S211=1, C211=Ajustes!$B$7), D211-N(O211)-T211-H211*W210, "")</f>
        <v/>
      </c>
      <c r="Y211" s="18">
        <f>IF(A211="", "", TRIM(IF(COUNTIFS($N$2:$N$3000,N211,$C$2:$C$3000,C211,$D$2:$D$3000,D211,$H$2:$H$3000,H211)&gt;1, "Orden repetida. ", "")&amp;IF(AND(S211=1, C211=Ajustes!$B$7, U210+0.000001&lt;H211), "Vendes más de lo registrado. ", "")&amp;IF(Q211="texto", "Fecha en texto. ", "")&amp;IF(OR(NOT(ISNUMBER(D211)), NOT(ISNUMBER(H211))), "Número en texto. ", "")&amp;IF(AND(ISNUMBER(Q211), ISNUMBER(Q210), Q211&lt;Q210), "Fuera de orden de fecha. ", "")))</f>
        <v/>
      </c>
      <c r="Z211" s="18">
        <f>IF(AND(S211=1, ISNUMBER(R211)), ROW(), 0)</f>
        <v/>
      </c>
      <c r="AA211" s="18">
        <f>IF(ISNUMBER(R211), R211, 0)</f>
        <v/>
      </c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  <c r="L212" s="13" t="n"/>
      <c r="M212" s="13" t="n"/>
      <c r="N212" s="13" t="n"/>
      <c r="O212" s="14" t="n"/>
      <c r="P212" s="15" t="n"/>
      <c r="Q212" s="16">
        <f>IF(N212="", "", IF(ISNUMBER(N212), N212, IFERROR(DATEVALUE(LEFT(N212,10))+TIMEVALUE(MID(N212,12,8)), "texto")))</f>
        <v/>
      </c>
      <c r="R212" s="17">
        <f>IF(ISNUMBER(Q212), DATE(YEAR(Q212),MONTH(Q212),1), "")</f>
        <v/>
      </c>
      <c r="S212" s="18">
        <f>IF(A212="", 0, IF(AND(M212=Ajustes!$B$8, E212=Ajustes!$B$5, I212=Ajustes!$B$4, OR(C212=Ajustes!$B$6, C212=Ajustes!$B$7), ISNUMBER(D212), ISNUMBER(H212)), 1, 0))</f>
        <v/>
      </c>
      <c r="T212" s="19">
        <f>IF(S212&lt;&gt;1, 0, IF(N(J212)=0, 0, IF(K212=Ajustes!$B$5, J212, J212*F212)))</f>
        <v/>
      </c>
      <c r="U212" s="20">
        <f>IF(S212&lt;&gt;1, U211, IF(C212=Ajustes!$B$6, U211+H212, U211-H212))</f>
        <v/>
      </c>
      <c r="V212" s="19">
        <f>IF(S212&lt;&gt;1, V211, IF(C212=Ajustes!$B$6, V211+D212+N(O212)+T212, IF(U212&lt;=0, 0, V211-H212*W211)))</f>
        <v/>
      </c>
      <c r="W212" s="21">
        <f>IF(U212&gt;0, V212/U212, 0)</f>
        <v/>
      </c>
      <c r="X212" s="19">
        <f>IF(AND(S212=1, C212=Ajustes!$B$7), D212-N(O212)-T212-H212*W211, "")</f>
        <v/>
      </c>
      <c r="Y212" s="18">
        <f>IF(A212="", "", TRIM(IF(COUNTIFS($N$2:$N$3000,N212,$C$2:$C$3000,C212,$D$2:$D$3000,D212,$H$2:$H$3000,H212)&gt;1, "Orden repetida. ", "")&amp;IF(AND(S212=1, C212=Ajustes!$B$7, U211+0.000001&lt;H212), "Vendes más de lo registrado. ", "")&amp;IF(Q212="texto", "Fecha en texto. ", "")&amp;IF(OR(NOT(ISNUMBER(D212)), NOT(ISNUMBER(H212))), "Número en texto. ", "")&amp;IF(AND(ISNUMBER(Q212), ISNUMBER(Q211), Q212&lt;Q211), "Fuera de orden de fecha. ", "")))</f>
        <v/>
      </c>
      <c r="Z212" s="18">
        <f>IF(AND(S212=1, ISNUMBER(R212)), ROW(), 0)</f>
        <v/>
      </c>
      <c r="AA212" s="18">
        <f>IF(ISNUMBER(R212), R212, 0)</f>
        <v/>
      </c>
    </row>
    <row r="213">
      <c r="A213" s="13" t="n"/>
      <c r="B213" s="13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  <c r="L213" s="13" t="n"/>
      <c r="M213" s="13" t="n"/>
      <c r="N213" s="13" t="n"/>
      <c r="O213" s="14" t="n"/>
      <c r="P213" s="15" t="n"/>
      <c r="Q213" s="16">
        <f>IF(N213="", "", IF(ISNUMBER(N213), N213, IFERROR(DATEVALUE(LEFT(N213,10))+TIMEVALUE(MID(N213,12,8)), "texto")))</f>
        <v/>
      </c>
      <c r="R213" s="17">
        <f>IF(ISNUMBER(Q213), DATE(YEAR(Q213),MONTH(Q213),1), "")</f>
        <v/>
      </c>
      <c r="S213" s="18">
        <f>IF(A213="", 0, IF(AND(M213=Ajustes!$B$8, E213=Ajustes!$B$5, I213=Ajustes!$B$4, OR(C213=Ajustes!$B$6, C213=Ajustes!$B$7), ISNUMBER(D213), ISNUMBER(H213)), 1, 0))</f>
        <v/>
      </c>
      <c r="T213" s="19">
        <f>IF(S213&lt;&gt;1, 0, IF(N(J213)=0, 0, IF(K213=Ajustes!$B$5, J213, J213*F213)))</f>
        <v/>
      </c>
      <c r="U213" s="20">
        <f>IF(S213&lt;&gt;1, U212, IF(C213=Ajustes!$B$6, U212+H213, U212-H213))</f>
        <v/>
      </c>
      <c r="V213" s="19">
        <f>IF(S213&lt;&gt;1, V212, IF(C213=Ajustes!$B$6, V212+D213+N(O213)+T213, IF(U213&lt;=0, 0, V212-H213*W212)))</f>
        <v/>
      </c>
      <c r="W213" s="21">
        <f>IF(U213&gt;0, V213/U213, 0)</f>
        <v/>
      </c>
      <c r="X213" s="19">
        <f>IF(AND(S213=1, C213=Ajustes!$B$7), D213-N(O213)-T213-H213*W212, "")</f>
        <v/>
      </c>
      <c r="Y213" s="18">
        <f>IF(A213="", "", TRIM(IF(COUNTIFS($N$2:$N$3000,N213,$C$2:$C$3000,C213,$D$2:$D$3000,D213,$H$2:$H$3000,H213)&gt;1, "Orden repetida. ", "")&amp;IF(AND(S213=1, C213=Ajustes!$B$7, U212+0.000001&lt;H213), "Vendes más de lo registrado. ", "")&amp;IF(Q213="texto", "Fecha en texto. ", "")&amp;IF(OR(NOT(ISNUMBER(D213)), NOT(ISNUMBER(H213))), "Número en texto. ", "")&amp;IF(AND(ISNUMBER(Q213), ISNUMBER(Q212), Q213&lt;Q212), "Fuera de orden de fecha. ", "")))</f>
        <v/>
      </c>
      <c r="Z213" s="18">
        <f>IF(AND(S213=1, ISNUMBER(R213)), ROW(), 0)</f>
        <v/>
      </c>
      <c r="AA213" s="18">
        <f>IF(ISNUMBER(R213), R213, 0)</f>
        <v/>
      </c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4" t="n"/>
      <c r="P214" s="15" t="n"/>
      <c r="Q214" s="16">
        <f>IF(N214="", "", IF(ISNUMBER(N214), N214, IFERROR(DATEVALUE(LEFT(N214,10))+TIMEVALUE(MID(N214,12,8)), "texto")))</f>
        <v/>
      </c>
      <c r="R214" s="17">
        <f>IF(ISNUMBER(Q214), DATE(YEAR(Q214),MONTH(Q214),1), "")</f>
        <v/>
      </c>
      <c r="S214" s="18">
        <f>IF(A214="", 0, IF(AND(M214=Ajustes!$B$8, E214=Ajustes!$B$5, I214=Ajustes!$B$4, OR(C214=Ajustes!$B$6, C214=Ajustes!$B$7), ISNUMBER(D214), ISNUMBER(H214)), 1, 0))</f>
        <v/>
      </c>
      <c r="T214" s="19">
        <f>IF(S214&lt;&gt;1, 0, IF(N(J214)=0, 0, IF(K214=Ajustes!$B$5, J214, J214*F214)))</f>
        <v/>
      </c>
      <c r="U214" s="20">
        <f>IF(S214&lt;&gt;1, U213, IF(C214=Ajustes!$B$6, U213+H214, U213-H214))</f>
        <v/>
      </c>
      <c r="V214" s="19">
        <f>IF(S214&lt;&gt;1, V213, IF(C214=Ajustes!$B$6, V213+D214+N(O214)+T214, IF(U214&lt;=0, 0, V213-H214*W213)))</f>
        <v/>
      </c>
      <c r="W214" s="21">
        <f>IF(U214&gt;0, V214/U214, 0)</f>
        <v/>
      </c>
      <c r="X214" s="19">
        <f>IF(AND(S214=1, C214=Ajustes!$B$7), D214-N(O214)-T214-H214*W213, "")</f>
        <v/>
      </c>
      <c r="Y214" s="18">
        <f>IF(A214="", "", TRIM(IF(COUNTIFS($N$2:$N$3000,N214,$C$2:$C$3000,C214,$D$2:$D$3000,D214,$H$2:$H$3000,H214)&gt;1, "Orden repetida. ", "")&amp;IF(AND(S214=1, C214=Ajustes!$B$7, U213+0.000001&lt;H214), "Vendes más de lo registrado. ", "")&amp;IF(Q214="texto", "Fecha en texto. ", "")&amp;IF(OR(NOT(ISNUMBER(D214)), NOT(ISNUMBER(H214))), "Número en texto. ", "")&amp;IF(AND(ISNUMBER(Q214), ISNUMBER(Q213), Q214&lt;Q213), "Fuera de orden de fecha. ", "")))</f>
        <v/>
      </c>
      <c r="Z214" s="18">
        <f>IF(AND(S214=1, ISNUMBER(R214)), ROW(), 0)</f>
        <v/>
      </c>
      <c r="AA214" s="18">
        <f>IF(ISNUMBER(R214), R214, 0)</f>
        <v/>
      </c>
    </row>
    <row r="215">
      <c r="A215" s="13" t="n"/>
      <c r="B215" s="13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  <c r="L215" s="13" t="n"/>
      <c r="M215" s="13" t="n"/>
      <c r="N215" s="13" t="n"/>
      <c r="O215" s="14" t="n"/>
      <c r="P215" s="15" t="n"/>
      <c r="Q215" s="16">
        <f>IF(N215="", "", IF(ISNUMBER(N215), N215, IFERROR(DATEVALUE(LEFT(N215,10))+TIMEVALUE(MID(N215,12,8)), "texto")))</f>
        <v/>
      </c>
      <c r="R215" s="17">
        <f>IF(ISNUMBER(Q215), DATE(YEAR(Q215),MONTH(Q215),1), "")</f>
        <v/>
      </c>
      <c r="S215" s="18">
        <f>IF(A215="", 0, IF(AND(M215=Ajustes!$B$8, E215=Ajustes!$B$5, I215=Ajustes!$B$4, OR(C215=Ajustes!$B$6, C215=Ajustes!$B$7), ISNUMBER(D215), ISNUMBER(H215)), 1, 0))</f>
        <v/>
      </c>
      <c r="T215" s="19">
        <f>IF(S215&lt;&gt;1, 0, IF(N(J215)=0, 0, IF(K215=Ajustes!$B$5, J215, J215*F215)))</f>
        <v/>
      </c>
      <c r="U215" s="20">
        <f>IF(S215&lt;&gt;1, U214, IF(C215=Ajustes!$B$6, U214+H215, U214-H215))</f>
        <v/>
      </c>
      <c r="V215" s="19">
        <f>IF(S215&lt;&gt;1, V214, IF(C215=Ajustes!$B$6, V214+D215+N(O215)+T215, IF(U215&lt;=0, 0, V214-H215*W214)))</f>
        <v/>
      </c>
      <c r="W215" s="21">
        <f>IF(U215&gt;0, V215/U215, 0)</f>
        <v/>
      </c>
      <c r="X215" s="19">
        <f>IF(AND(S215=1, C215=Ajustes!$B$7), D215-N(O215)-T215-H215*W214, "")</f>
        <v/>
      </c>
      <c r="Y215" s="18">
        <f>IF(A215="", "", TRIM(IF(COUNTIFS($N$2:$N$3000,N215,$C$2:$C$3000,C215,$D$2:$D$3000,D215,$H$2:$H$3000,H215)&gt;1, "Orden repetida. ", "")&amp;IF(AND(S215=1, C215=Ajustes!$B$7, U214+0.000001&lt;H215), "Vendes más de lo registrado. ", "")&amp;IF(Q215="texto", "Fecha en texto. ", "")&amp;IF(OR(NOT(ISNUMBER(D215)), NOT(ISNUMBER(H215))), "Número en texto. ", "")&amp;IF(AND(ISNUMBER(Q215), ISNUMBER(Q214), Q215&lt;Q214), "Fuera de orden de fecha. ", "")))</f>
        <v/>
      </c>
      <c r="Z215" s="18">
        <f>IF(AND(S215=1, ISNUMBER(R215)), ROW(), 0)</f>
        <v/>
      </c>
      <c r="AA215" s="18">
        <f>IF(ISNUMBER(R215), R215, 0)</f>
        <v/>
      </c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  <c r="L216" s="13" t="n"/>
      <c r="M216" s="13" t="n"/>
      <c r="N216" s="13" t="n"/>
      <c r="O216" s="14" t="n"/>
      <c r="P216" s="15" t="n"/>
      <c r="Q216" s="16">
        <f>IF(N216="", "", IF(ISNUMBER(N216), N216, IFERROR(DATEVALUE(LEFT(N216,10))+TIMEVALUE(MID(N216,12,8)), "texto")))</f>
        <v/>
      </c>
      <c r="R216" s="17">
        <f>IF(ISNUMBER(Q216), DATE(YEAR(Q216),MONTH(Q216),1), "")</f>
        <v/>
      </c>
      <c r="S216" s="18">
        <f>IF(A216="", 0, IF(AND(M216=Ajustes!$B$8, E216=Ajustes!$B$5, I216=Ajustes!$B$4, OR(C216=Ajustes!$B$6, C216=Ajustes!$B$7), ISNUMBER(D216), ISNUMBER(H216)), 1, 0))</f>
        <v/>
      </c>
      <c r="T216" s="19">
        <f>IF(S216&lt;&gt;1, 0, IF(N(J216)=0, 0, IF(K216=Ajustes!$B$5, J216, J216*F216)))</f>
        <v/>
      </c>
      <c r="U216" s="20">
        <f>IF(S216&lt;&gt;1, U215, IF(C216=Ajustes!$B$6, U215+H216, U215-H216))</f>
        <v/>
      </c>
      <c r="V216" s="19">
        <f>IF(S216&lt;&gt;1, V215, IF(C216=Ajustes!$B$6, V215+D216+N(O216)+T216, IF(U216&lt;=0, 0, V215-H216*W215)))</f>
        <v/>
      </c>
      <c r="W216" s="21">
        <f>IF(U216&gt;0, V216/U216, 0)</f>
        <v/>
      </c>
      <c r="X216" s="19">
        <f>IF(AND(S216=1, C216=Ajustes!$B$7), D216-N(O216)-T216-H216*W215, "")</f>
        <v/>
      </c>
      <c r="Y216" s="18">
        <f>IF(A216="", "", TRIM(IF(COUNTIFS($N$2:$N$3000,N216,$C$2:$C$3000,C216,$D$2:$D$3000,D216,$H$2:$H$3000,H216)&gt;1, "Orden repetida. ", "")&amp;IF(AND(S216=1, C216=Ajustes!$B$7, U215+0.000001&lt;H216), "Vendes más de lo registrado. ", "")&amp;IF(Q216="texto", "Fecha en texto. ", "")&amp;IF(OR(NOT(ISNUMBER(D216)), NOT(ISNUMBER(H216))), "Número en texto. ", "")&amp;IF(AND(ISNUMBER(Q216), ISNUMBER(Q215), Q216&lt;Q215), "Fuera de orden de fecha. ", "")))</f>
        <v/>
      </c>
      <c r="Z216" s="18">
        <f>IF(AND(S216=1, ISNUMBER(R216)), ROW(), 0)</f>
        <v/>
      </c>
      <c r="AA216" s="18">
        <f>IF(ISNUMBER(R216), R216, 0)</f>
        <v/>
      </c>
    </row>
    <row r="217">
      <c r="A217" s="13" t="n"/>
      <c r="B217" s="13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  <c r="L217" s="13" t="n"/>
      <c r="M217" s="13" t="n"/>
      <c r="N217" s="13" t="n"/>
      <c r="O217" s="14" t="n"/>
      <c r="P217" s="15" t="n"/>
      <c r="Q217" s="16">
        <f>IF(N217="", "", IF(ISNUMBER(N217), N217, IFERROR(DATEVALUE(LEFT(N217,10))+TIMEVALUE(MID(N217,12,8)), "texto")))</f>
        <v/>
      </c>
      <c r="R217" s="17">
        <f>IF(ISNUMBER(Q217), DATE(YEAR(Q217),MONTH(Q217),1), "")</f>
        <v/>
      </c>
      <c r="S217" s="18">
        <f>IF(A217="", 0, IF(AND(M217=Ajustes!$B$8, E217=Ajustes!$B$5, I217=Ajustes!$B$4, OR(C217=Ajustes!$B$6, C217=Ajustes!$B$7), ISNUMBER(D217), ISNUMBER(H217)), 1, 0))</f>
        <v/>
      </c>
      <c r="T217" s="19">
        <f>IF(S217&lt;&gt;1, 0, IF(N(J217)=0, 0, IF(K217=Ajustes!$B$5, J217, J217*F217)))</f>
        <v/>
      </c>
      <c r="U217" s="20">
        <f>IF(S217&lt;&gt;1, U216, IF(C217=Ajustes!$B$6, U216+H217, U216-H217))</f>
        <v/>
      </c>
      <c r="V217" s="19">
        <f>IF(S217&lt;&gt;1, V216, IF(C217=Ajustes!$B$6, V216+D217+N(O217)+T217, IF(U217&lt;=0, 0, V216-H217*W216)))</f>
        <v/>
      </c>
      <c r="W217" s="21">
        <f>IF(U217&gt;0, V217/U217, 0)</f>
        <v/>
      </c>
      <c r="X217" s="19">
        <f>IF(AND(S217=1, C217=Ajustes!$B$7), D217-N(O217)-T217-H217*W216, "")</f>
        <v/>
      </c>
      <c r="Y217" s="18">
        <f>IF(A217="", "", TRIM(IF(COUNTIFS($N$2:$N$3000,N217,$C$2:$C$3000,C217,$D$2:$D$3000,D217,$H$2:$H$3000,H217)&gt;1, "Orden repetida. ", "")&amp;IF(AND(S217=1, C217=Ajustes!$B$7, U216+0.000001&lt;H217), "Vendes más de lo registrado. ", "")&amp;IF(Q217="texto", "Fecha en texto. ", "")&amp;IF(OR(NOT(ISNUMBER(D217)), NOT(ISNUMBER(H217))), "Número en texto. ", "")&amp;IF(AND(ISNUMBER(Q217), ISNUMBER(Q216), Q217&lt;Q216), "Fuera de orden de fecha. ", "")))</f>
        <v/>
      </c>
      <c r="Z217" s="18">
        <f>IF(AND(S217=1, ISNUMBER(R217)), ROW(), 0)</f>
        <v/>
      </c>
      <c r="AA217" s="18">
        <f>IF(ISNUMBER(R217), R217, 0)</f>
        <v/>
      </c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  <c r="L218" s="13" t="n"/>
      <c r="M218" s="13" t="n"/>
      <c r="N218" s="13" t="n"/>
      <c r="O218" s="14" t="n"/>
      <c r="P218" s="15" t="n"/>
      <c r="Q218" s="16">
        <f>IF(N218="", "", IF(ISNUMBER(N218), N218, IFERROR(DATEVALUE(LEFT(N218,10))+TIMEVALUE(MID(N218,12,8)), "texto")))</f>
        <v/>
      </c>
      <c r="R218" s="17">
        <f>IF(ISNUMBER(Q218), DATE(YEAR(Q218),MONTH(Q218),1), "")</f>
        <v/>
      </c>
      <c r="S218" s="18">
        <f>IF(A218="", 0, IF(AND(M218=Ajustes!$B$8, E218=Ajustes!$B$5, I218=Ajustes!$B$4, OR(C218=Ajustes!$B$6, C218=Ajustes!$B$7), ISNUMBER(D218), ISNUMBER(H218)), 1, 0))</f>
        <v/>
      </c>
      <c r="T218" s="19">
        <f>IF(S218&lt;&gt;1, 0, IF(N(J218)=0, 0, IF(K218=Ajustes!$B$5, J218, J218*F218)))</f>
        <v/>
      </c>
      <c r="U218" s="20">
        <f>IF(S218&lt;&gt;1, U217, IF(C218=Ajustes!$B$6, U217+H218, U217-H218))</f>
        <v/>
      </c>
      <c r="V218" s="19">
        <f>IF(S218&lt;&gt;1, V217, IF(C218=Ajustes!$B$6, V217+D218+N(O218)+T218, IF(U218&lt;=0, 0, V217-H218*W217)))</f>
        <v/>
      </c>
      <c r="W218" s="21">
        <f>IF(U218&gt;0, V218/U218, 0)</f>
        <v/>
      </c>
      <c r="X218" s="19">
        <f>IF(AND(S218=1, C218=Ajustes!$B$7), D218-N(O218)-T218-H218*W217, "")</f>
        <v/>
      </c>
      <c r="Y218" s="18">
        <f>IF(A218="", "", TRIM(IF(COUNTIFS($N$2:$N$3000,N218,$C$2:$C$3000,C218,$D$2:$D$3000,D218,$H$2:$H$3000,H218)&gt;1, "Orden repetida. ", "")&amp;IF(AND(S218=1, C218=Ajustes!$B$7, U217+0.000001&lt;H218), "Vendes más de lo registrado. ", "")&amp;IF(Q218="texto", "Fecha en texto. ", "")&amp;IF(OR(NOT(ISNUMBER(D218)), NOT(ISNUMBER(H218))), "Número en texto. ", "")&amp;IF(AND(ISNUMBER(Q218), ISNUMBER(Q217), Q218&lt;Q217), "Fuera de orden de fecha. ", "")))</f>
        <v/>
      </c>
      <c r="Z218" s="18">
        <f>IF(AND(S218=1, ISNUMBER(R218)), ROW(), 0)</f>
        <v/>
      </c>
      <c r="AA218" s="18">
        <f>IF(ISNUMBER(R218), R218, 0)</f>
        <v/>
      </c>
    </row>
    <row r="219">
      <c r="A219" s="13" t="n"/>
      <c r="B219" s="13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  <c r="L219" s="13" t="n"/>
      <c r="M219" s="13" t="n"/>
      <c r="N219" s="13" t="n"/>
      <c r="O219" s="14" t="n"/>
      <c r="P219" s="15" t="n"/>
      <c r="Q219" s="16">
        <f>IF(N219="", "", IF(ISNUMBER(N219), N219, IFERROR(DATEVALUE(LEFT(N219,10))+TIMEVALUE(MID(N219,12,8)), "texto")))</f>
        <v/>
      </c>
      <c r="R219" s="17">
        <f>IF(ISNUMBER(Q219), DATE(YEAR(Q219),MONTH(Q219),1), "")</f>
        <v/>
      </c>
      <c r="S219" s="18">
        <f>IF(A219="", 0, IF(AND(M219=Ajustes!$B$8, E219=Ajustes!$B$5, I219=Ajustes!$B$4, OR(C219=Ajustes!$B$6, C219=Ajustes!$B$7), ISNUMBER(D219), ISNUMBER(H219)), 1, 0))</f>
        <v/>
      </c>
      <c r="T219" s="19">
        <f>IF(S219&lt;&gt;1, 0, IF(N(J219)=0, 0, IF(K219=Ajustes!$B$5, J219, J219*F219)))</f>
        <v/>
      </c>
      <c r="U219" s="20">
        <f>IF(S219&lt;&gt;1, U218, IF(C219=Ajustes!$B$6, U218+H219, U218-H219))</f>
        <v/>
      </c>
      <c r="V219" s="19">
        <f>IF(S219&lt;&gt;1, V218, IF(C219=Ajustes!$B$6, V218+D219+N(O219)+T219, IF(U219&lt;=0, 0, V218-H219*W218)))</f>
        <v/>
      </c>
      <c r="W219" s="21">
        <f>IF(U219&gt;0, V219/U219, 0)</f>
        <v/>
      </c>
      <c r="X219" s="19">
        <f>IF(AND(S219=1, C219=Ajustes!$B$7), D219-N(O219)-T219-H219*W218, "")</f>
        <v/>
      </c>
      <c r="Y219" s="18">
        <f>IF(A219="", "", TRIM(IF(COUNTIFS($N$2:$N$3000,N219,$C$2:$C$3000,C219,$D$2:$D$3000,D219,$H$2:$H$3000,H219)&gt;1, "Orden repetida. ", "")&amp;IF(AND(S219=1, C219=Ajustes!$B$7, U218+0.000001&lt;H219), "Vendes más de lo registrado. ", "")&amp;IF(Q219="texto", "Fecha en texto. ", "")&amp;IF(OR(NOT(ISNUMBER(D219)), NOT(ISNUMBER(H219))), "Número en texto. ", "")&amp;IF(AND(ISNUMBER(Q219), ISNUMBER(Q218), Q219&lt;Q218), "Fuera de orden de fecha. ", "")))</f>
        <v/>
      </c>
      <c r="Z219" s="18">
        <f>IF(AND(S219=1, ISNUMBER(R219)), ROW(), 0)</f>
        <v/>
      </c>
      <c r="AA219" s="18">
        <f>IF(ISNUMBER(R219), R219, 0)</f>
        <v/>
      </c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  <c r="L220" s="13" t="n"/>
      <c r="M220" s="13" t="n"/>
      <c r="N220" s="13" t="n"/>
      <c r="O220" s="14" t="n"/>
      <c r="P220" s="15" t="n"/>
      <c r="Q220" s="16">
        <f>IF(N220="", "", IF(ISNUMBER(N220), N220, IFERROR(DATEVALUE(LEFT(N220,10))+TIMEVALUE(MID(N220,12,8)), "texto")))</f>
        <v/>
      </c>
      <c r="R220" s="17">
        <f>IF(ISNUMBER(Q220), DATE(YEAR(Q220),MONTH(Q220),1), "")</f>
        <v/>
      </c>
      <c r="S220" s="18">
        <f>IF(A220="", 0, IF(AND(M220=Ajustes!$B$8, E220=Ajustes!$B$5, I220=Ajustes!$B$4, OR(C220=Ajustes!$B$6, C220=Ajustes!$B$7), ISNUMBER(D220), ISNUMBER(H220)), 1, 0))</f>
        <v/>
      </c>
      <c r="T220" s="19">
        <f>IF(S220&lt;&gt;1, 0, IF(N(J220)=0, 0, IF(K220=Ajustes!$B$5, J220, J220*F220)))</f>
        <v/>
      </c>
      <c r="U220" s="20">
        <f>IF(S220&lt;&gt;1, U219, IF(C220=Ajustes!$B$6, U219+H220, U219-H220))</f>
        <v/>
      </c>
      <c r="V220" s="19">
        <f>IF(S220&lt;&gt;1, V219, IF(C220=Ajustes!$B$6, V219+D220+N(O220)+T220, IF(U220&lt;=0, 0, V219-H220*W219)))</f>
        <v/>
      </c>
      <c r="W220" s="21">
        <f>IF(U220&gt;0, V220/U220, 0)</f>
        <v/>
      </c>
      <c r="X220" s="19">
        <f>IF(AND(S220=1, C220=Ajustes!$B$7), D220-N(O220)-T220-H220*W219, "")</f>
        <v/>
      </c>
      <c r="Y220" s="18">
        <f>IF(A220="", "", TRIM(IF(COUNTIFS($N$2:$N$3000,N220,$C$2:$C$3000,C220,$D$2:$D$3000,D220,$H$2:$H$3000,H220)&gt;1, "Orden repetida. ", "")&amp;IF(AND(S220=1, C220=Ajustes!$B$7, U219+0.000001&lt;H220), "Vendes más de lo registrado. ", "")&amp;IF(Q220="texto", "Fecha en texto. ", "")&amp;IF(OR(NOT(ISNUMBER(D220)), NOT(ISNUMBER(H220))), "Número en texto. ", "")&amp;IF(AND(ISNUMBER(Q220), ISNUMBER(Q219), Q220&lt;Q219), "Fuera de orden de fecha. ", "")))</f>
        <v/>
      </c>
      <c r="Z220" s="18">
        <f>IF(AND(S220=1, ISNUMBER(R220)), ROW(), 0)</f>
        <v/>
      </c>
      <c r="AA220" s="18">
        <f>IF(ISNUMBER(R220), R220, 0)</f>
        <v/>
      </c>
    </row>
    <row r="221">
      <c r="A221" s="13" t="n"/>
      <c r="B221" s="13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  <c r="L221" s="13" t="n"/>
      <c r="M221" s="13" t="n"/>
      <c r="N221" s="13" t="n"/>
      <c r="O221" s="14" t="n"/>
      <c r="P221" s="15" t="n"/>
      <c r="Q221" s="16">
        <f>IF(N221="", "", IF(ISNUMBER(N221), N221, IFERROR(DATEVALUE(LEFT(N221,10))+TIMEVALUE(MID(N221,12,8)), "texto")))</f>
        <v/>
      </c>
      <c r="R221" s="17">
        <f>IF(ISNUMBER(Q221), DATE(YEAR(Q221),MONTH(Q221),1), "")</f>
        <v/>
      </c>
      <c r="S221" s="18">
        <f>IF(A221="", 0, IF(AND(M221=Ajustes!$B$8, E221=Ajustes!$B$5, I221=Ajustes!$B$4, OR(C221=Ajustes!$B$6, C221=Ajustes!$B$7), ISNUMBER(D221), ISNUMBER(H221)), 1, 0))</f>
        <v/>
      </c>
      <c r="T221" s="19">
        <f>IF(S221&lt;&gt;1, 0, IF(N(J221)=0, 0, IF(K221=Ajustes!$B$5, J221, J221*F221)))</f>
        <v/>
      </c>
      <c r="U221" s="20">
        <f>IF(S221&lt;&gt;1, U220, IF(C221=Ajustes!$B$6, U220+H221, U220-H221))</f>
        <v/>
      </c>
      <c r="V221" s="19">
        <f>IF(S221&lt;&gt;1, V220, IF(C221=Ajustes!$B$6, V220+D221+N(O221)+T221, IF(U221&lt;=0, 0, V220-H221*W220)))</f>
        <v/>
      </c>
      <c r="W221" s="21">
        <f>IF(U221&gt;0, V221/U221, 0)</f>
        <v/>
      </c>
      <c r="X221" s="19">
        <f>IF(AND(S221=1, C221=Ajustes!$B$7), D221-N(O221)-T221-H221*W220, "")</f>
        <v/>
      </c>
      <c r="Y221" s="18">
        <f>IF(A221="", "", TRIM(IF(COUNTIFS($N$2:$N$3000,N221,$C$2:$C$3000,C221,$D$2:$D$3000,D221,$H$2:$H$3000,H221)&gt;1, "Orden repetida. ", "")&amp;IF(AND(S221=1, C221=Ajustes!$B$7, U220+0.000001&lt;H221), "Vendes más de lo registrado. ", "")&amp;IF(Q221="texto", "Fecha en texto. ", "")&amp;IF(OR(NOT(ISNUMBER(D221)), NOT(ISNUMBER(H221))), "Número en texto. ", "")&amp;IF(AND(ISNUMBER(Q221), ISNUMBER(Q220), Q221&lt;Q220), "Fuera de orden de fecha. ", "")))</f>
        <v/>
      </c>
      <c r="Z221" s="18">
        <f>IF(AND(S221=1, ISNUMBER(R221)), ROW(), 0)</f>
        <v/>
      </c>
      <c r="AA221" s="18">
        <f>IF(ISNUMBER(R221), R221, 0)</f>
        <v/>
      </c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  <c r="L222" s="13" t="n"/>
      <c r="M222" s="13" t="n"/>
      <c r="N222" s="13" t="n"/>
      <c r="O222" s="14" t="n"/>
      <c r="P222" s="15" t="n"/>
      <c r="Q222" s="16">
        <f>IF(N222="", "", IF(ISNUMBER(N222), N222, IFERROR(DATEVALUE(LEFT(N222,10))+TIMEVALUE(MID(N222,12,8)), "texto")))</f>
        <v/>
      </c>
      <c r="R222" s="17">
        <f>IF(ISNUMBER(Q222), DATE(YEAR(Q222),MONTH(Q222),1), "")</f>
        <v/>
      </c>
      <c r="S222" s="18">
        <f>IF(A222="", 0, IF(AND(M222=Ajustes!$B$8, E222=Ajustes!$B$5, I222=Ajustes!$B$4, OR(C222=Ajustes!$B$6, C222=Ajustes!$B$7), ISNUMBER(D222), ISNUMBER(H222)), 1, 0))</f>
        <v/>
      </c>
      <c r="T222" s="19">
        <f>IF(S222&lt;&gt;1, 0, IF(N(J222)=0, 0, IF(K222=Ajustes!$B$5, J222, J222*F222)))</f>
        <v/>
      </c>
      <c r="U222" s="20">
        <f>IF(S222&lt;&gt;1, U221, IF(C222=Ajustes!$B$6, U221+H222, U221-H222))</f>
        <v/>
      </c>
      <c r="V222" s="19">
        <f>IF(S222&lt;&gt;1, V221, IF(C222=Ajustes!$B$6, V221+D222+N(O222)+T222, IF(U222&lt;=0, 0, V221-H222*W221)))</f>
        <v/>
      </c>
      <c r="W222" s="21">
        <f>IF(U222&gt;0, V222/U222, 0)</f>
        <v/>
      </c>
      <c r="X222" s="19">
        <f>IF(AND(S222=1, C222=Ajustes!$B$7), D222-N(O222)-T222-H222*W221, "")</f>
        <v/>
      </c>
      <c r="Y222" s="18">
        <f>IF(A222="", "", TRIM(IF(COUNTIFS($N$2:$N$3000,N222,$C$2:$C$3000,C222,$D$2:$D$3000,D222,$H$2:$H$3000,H222)&gt;1, "Orden repetida. ", "")&amp;IF(AND(S222=1, C222=Ajustes!$B$7, U221+0.000001&lt;H222), "Vendes más de lo registrado. ", "")&amp;IF(Q222="texto", "Fecha en texto. ", "")&amp;IF(OR(NOT(ISNUMBER(D222)), NOT(ISNUMBER(H222))), "Número en texto. ", "")&amp;IF(AND(ISNUMBER(Q222), ISNUMBER(Q221), Q222&lt;Q221), "Fuera de orden de fecha. ", "")))</f>
        <v/>
      </c>
      <c r="Z222" s="18">
        <f>IF(AND(S222=1, ISNUMBER(R222)), ROW(), 0)</f>
        <v/>
      </c>
      <c r="AA222" s="18">
        <f>IF(ISNUMBER(R222), R222, 0)</f>
        <v/>
      </c>
    </row>
    <row r="223">
      <c r="A223" s="13" t="n"/>
      <c r="B223" s="13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  <c r="L223" s="13" t="n"/>
      <c r="M223" s="13" t="n"/>
      <c r="N223" s="13" t="n"/>
      <c r="O223" s="14" t="n"/>
      <c r="P223" s="15" t="n"/>
      <c r="Q223" s="16">
        <f>IF(N223="", "", IF(ISNUMBER(N223), N223, IFERROR(DATEVALUE(LEFT(N223,10))+TIMEVALUE(MID(N223,12,8)), "texto")))</f>
        <v/>
      </c>
      <c r="R223" s="17">
        <f>IF(ISNUMBER(Q223), DATE(YEAR(Q223),MONTH(Q223),1), "")</f>
        <v/>
      </c>
      <c r="S223" s="18">
        <f>IF(A223="", 0, IF(AND(M223=Ajustes!$B$8, E223=Ajustes!$B$5, I223=Ajustes!$B$4, OR(C223=Ajustes!$B$6, C223=Ajustes!$B$7), ISNUMBER(D223), ISNUMBER(H223)), 1, 0))</f>
        <v/>
      </c>
      <c r="T223" s="19">
        <f>IF(S223&lt;&gt;1, 0, IF(N(J223)=0, 0, IF(K223=Ajustes!$B$5, J223, J223*F223)))</f>
        <v/>
      </c>
      <c r="U223" s="20">
        <f>IF(S223&lt;&gt;1, U222, IF(C223=Ajustes!$B$6, U222+H223, U222-H223))</f>
        <v/>
      </c>
      <c r="V223" s="19">
        <f>IF(S223&lt;&gt;1, V222, IF(C223=Ajustes!$B$6, V222+D223+N(O223)+T223, IF(U223&lt;=0, 0, V222-H223*W222)))</f>
        <v/>
      </c>
      <c r="W223" s="21">
        <f>IF(U223&gt;0, V223/U223, 0)</f>
        <v/>
      </c>
      <c r="X223" s="19">
        <f>IF(AND(S223=1, C223=Ajustes!$B$7), D223-N(O223)-T223-H223*W222, "")</f>
        <v/>
      </c>
      <c r="Y223" s="18">
        <f>IF(A223="", "", TRIM(IF(COUNTIFS($N$2:$N$3000,N223,$C$2:$C$3000,C223,$D$2:$D$3000,D223,$H$2:$H$3000,H223)&gt;1, "Orden repetida. ", "")&amp;IF(AND(S223=1, C223=Ajustes!$B$7, U222+0.000001&lt;H223), "Vendes más de lo registrado. ", "")&amp;IF(Q223="texto", "Fecha en texto. ", "")&amp;IF(OR(NOT(ISNUMBER(D223)), NOT(ISNUMBER(H223))), "Número en texto. ", "")&amp;IF(AND(ISNUMBER(Q223), ISNUMBER(Q222), Q223&lt;Q222), "Fuera de orden de fecha. ", "")))</f>
        <v/>
      </c>
      <c r="Z223" s="18">
        <f>IF(AND(S223=1, ISNUMBER(R223)), ROW(), 0)</f>
        <v/>
      </c>
      <c r="AA223" s="18">
        <f>IF(ISNUMBER(R223), R223, 0)</f>
        <v/>
      </c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  <c r="L224" s="13" t="n"/>
      <c r="M224" s="13" t="n"/>
      <c r="N224" s="13" t="n"/>
      <c r="O224" s="14" t="n"/>
      <c r="P224" s="15" t="n"/>
      <c r="Q224" s="16">
        <f>IF(N224="", "", IF(ISNUMBER(N224), N224, IFERROR(DATEVALUE(LEFT(N224,10))+TIMEVALUE(MID(N224,12,8)), "texto")))</f>
        <v/>
      </c>
      <c r="R224" s="17">
        <f>IF(ISNUMBER(Q224), DATE(YEAR(Q224),MONTH(Q224),1), "")</f>
        <v/>
      </c>
      <c r="S224" s="18">
        <f>IF(A224="", 0, IF(AND(M224=Ajustes!$B$8, E224=Ajustes!$B$5, I224=Ajustes!$B$4, OR(C224=Ajustes!$B$6, C224=Ajustes!$B$7), ISNUMBER(D224), ISNUMBER(H224)), 1, 0))</f>
        <v/>
      </c>
      <c r="T224" s="19">
        <f>IF(S224&lt;&gt;1, 0, IF(N(J224)=0, 0, IF(K224=Ajustes!$B$5, J224, J224*F224)))</f>
        <v/>
      </c>
      <c r="U224" s="20">
        <f>IF(S224&lt;&gt;1, U223, IF(C224=Ajustes!$B$6, U223+H224, U223-H224))</f>
        <v/>
      </c>
      <c r="V224" s="19">
        <f>IF(S224&lt;&gt;1, V223, IF(C224=Ajustes!$B$6, V223+D224+N(O224)+T224, IF(U224&lt;=0, 0, V223-H224*W223)))</f>
        <v/>
      </c>
      <c r="W224" s="21">
        <f>IF(U224&gt;0, V224/U224, 0)</f>
        <v/>
      </c>
      <c r="X224" s="19">
        <f>IF(AND(S224=1, C224=Ajustes!$B$7), D224-N(O224)-T224-H224*W223, "")</f>
        <v/>
      </c>
      <c r="Y224" s="18">
        <f>IF(A224="", "", TRIM(IF(COUNTIFS($N$2:$N$3000,N224,$C$2:$C$3000,C224,$D$2:$D$3000,D224,$H$2:$H$3000,H224)&gt;1, "Orden repetida. ", "")&amp;IF(AND(S224=1, C224=Ajustes!$B$7, U223+0.000001&lt;H224), "Vendes más de lo registrado. ", "")&amp;IF(Q224="texto", "Fecha en texto. ", "")&amp;IF(OR(NOT(ISNUMBER(D224)), NOT(ISNUMBER(H224))), "Número en texto. ", "")&amp;IF(AND(ISNUMBER(Q224), ISNUMBER(Q223), Q224&lt;Q223), "Fuera de orden de fecha. ", "")))</f>
        <v/>
      </c>
      <c r="Z224" s="18">
        <f>IF(AND(S224=1, ISNUMBER(R224)), ROW(), 0)</f>
        <v/>
      </c>
      <c r="AA224" s="18">
        <f>IF(ISNUMBER(R224), R224, 0)</f>
        <v/>
      </c>
    </row>
    <row r="225">
      <c r="A225" s="13" t="n"/>
      <c r="B225" s="13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  <c r="L225" s="13" t="n"/>
      <c r="M225" s="13" t="n"/>
      <c r="N225" s="13" t="n"/>
      <c r="O225" s="14" t="n"/>
      <c r="P225" s="15" t="n"/>
      <c r="Q225" s="16">
        <f>IF(N225="", "", IF(ISNUMBER(N225), N225, IFERROR(DATEVALUE(LEFT(N225,10))+TIMEVALUE(MID(N225,12,8)), "texto")))</f>
        <v/>
      </c>
      <c r="R225" s="17">
        <f>IF(ISNUMBER(Q225), DATE(YEAR(Q225),MONTH(Q225),1), "")</f>
        <v/>
      </c>
      <c r="S225" s="18">
        <f>IF(A225="", 0, IF(AND(M225=Ajustes!$B$8, E225=Ajustes!$B$5, I225=Ajustes!$B$4, OR(C225=Ajustes!$B$6, C225=Ajustes!$B$7), ISNUMBER(D225), ISNUMBER(H225)), 1, 0))</f>
        <v/>
      </c>
      <c r="T225" s="19">
        <f>IF(S225&lt;&gt;1, 0, IF(N(J225)=0, 0, IF(K225=Ajustes!$B$5, J225, J225*F225)))</f>
        <v/>
      </c>
      <c r="U225" s="20">
        <f>IF(S225&lt;&gt;1, U224, IF(C225=Ajustes!$B$6, U224+H225, U224-H225))</f>
        <v/>
      </c>
      <c r="V225" s="19">
        <f>IF(S225&lt;&gt;1, V224, IF(C225=Ajustes!$B$6, V224+D225+N(O225)+T225, IF(U225&lt;=0, 0, V224-H225*W224)))</f>
        <v/>
      </c>
      <c r="W225" s="21">
        <f>IF(U225&gt;0, V225/U225, 0)</f>
        <v/>
      </c>
      <c r="X225" s="19">
        <f>IF(AND(S225=1, C225=Ajustes!$B$7), D225-N(O225)-T225-H225*W224, "")</f>
        <v/>
      </c>
      <c r="Y225" s="18">
        <f>IF(A225="", "", TRIM(IF(COUNTIFS($N$2:$N$3000,N225,$C$2:$C$3000,C225,$D$2:$D$3000,D225,$H$2:$H$3000,H225)&gt;1, "Orden repetida. ", "")&amp;IF(AND(S225=1, C225=Ajustes!$B$7, U224+0.000001&lt;H225), "Vendes más de lo registrado. ", "")&amp;IF(Q225="texto", "Fecha en texto. ", "")&amp;IF(OR(NOT(ISNUMBER(D225)), NOT(ISNUMBER(H225))), "Número en texto. ", "")&amp;IF(AND(ISNUMBER(Q225), ISNUMBER(Q224), Q225&lt;Q224), "Fuera de orden de fecha. ", "")))</f>
        <v/>
      </c>
      <c r="Z225" s="18">
        <f>IF(AND(S225=1, ISNUMBER(R225)), ROW(), 0)</f>
        <v/>
      </c>
      <c r="AA225" s="18">
        <f>IF(ISNUMBER(R225), R225, 0)</f>
        <v/>
      </c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4" t="n"/>
      <c r="P226" s="15" t="n"/>
      <c r="Q226" s="16">
        <f>IF(N226="", "", IF(ISNUMBER(N226), N226, IFERROR(DATEVALUE(LEFT(N226,10))+TIMEVALUE(MID(N226,12,8)), "texto")))</f>
        <v/>
      </c>
      <c r="R226" s="17">
        <f>IF(ISNUMBER(Q226), DATE(YEAR(Q226),MONTH(Q226),1), "")</f>
        <v/>
      </c>
      <c r="S226" s="18">
        <f>IF(A226="", 0, IF(AND(M226=Ajustes!$B$8, E226=Ajustes!$B$5, I226=Ajustes!$B$4, OR(C226=Ajustes!$B$6, C226=Ajustes!$B$7), ISNUMBER(D226), ISNUMBER(H226)), 1, 0))</f>
        <v/>
      </c>
      <c r="T226" s="19">
        <f>IF(S226&lt;&gt;1, 0, IF(N(J226)=0, 0, IF(K226=Ajustes!$B$5, J226, J226*F226)))</f>
        <v/>
      </c>
      <c r="U226" s="20">
        <f>IF(S226&lt;&gt;1, U225, IF(C226=Ajustes!$B$6, U225+H226, U225-H226))</f>
        <v/>
      </c>
      <c r="V226" s="19">
        <f>IF(S226&lt;&gt;1, V225, IF(C226=Ajustes!$B$6, V225+D226+N(O226)+T226, IF(U226&lt;=0, 0, V225-H226*W225)))</f>
        <v/>
      </c>
      <c r="W226" s="21">
        <f>IF(U226&gt;0, V226/U226, 0)</f>
        <v/>
      </c>
      <c r="X226" s="19">
        <f>IF(AND(S226=1, C226=Ajustes!$B$7), D226-N(O226)-T226-H226*W225, "")</f>
        <v/>
      </c>
      <c r="Y226" s="18">
        <f>IF(A226="", "", TRIM(IF(COUNTIFS($N$2:$N$3000,N226,$C$2:$C$3000,C226,$D$2:$D$3000,D226,$H$2:$H$3000,H226)&gt;1, "Orden repetida. ", "")&amp;IF(AND(S226=1, C226=Ajustes!$B$7, U225+0.000001&lt;H226), "Vendes más de lo registrado. ", "")&amp;IF(Q226="texto", "Fecha en texto. ", "")&amp;IF(OR(NOT(ISNUMBER(D226)), NOT(ISNUMBER(H226))), "Número en texto. ", "")&amp;IF(AND(ISNUMBER(Q226), ISNUMBER(Q225), Q226&lt;Q225), "Fuera de orden de fecha. ", "")))</f>
        <v/>
      </c>
      <c r="Z226" s="18">
        <f>IF(AND(S226=1, ISNUMBER(R226)), ROW(), 0)</f>
        <v/>
      </c>
      <c r="AA226" s="18">
        <f>IF(ISNUMBER(R226), R226, 0)</f>
        <v/>
      </c>
    </row>
    <row r="227">
      <c r="A227" s="13" t="n"/>
      <c r="B227" s="13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  <c r="L227" s="13" t="n"/>
      <c r="M227" s="13" t="n"/>
      <c r="N227" s="13" t="n"/>
      <c r="O227" s="14" t="n"/>
      <c r="P227" s="15" t="n"/>
      <c r="Q227" s="16">
        <f>IF(N227="", "", IF(ISNUMBER(N227), N227, IFERROR(DATEVALUE(LEFT(N227,10))+TIMEVALUE(MID(N227,12,8)), "texto")))</f>
        <v/>
      </c>
      <c r="R227" s="17">
        <f>IF(ISNUMBER(Q227), DATE(YEAR(Q227),MONTH(Q227),1), "")</f>
        <v/>
      </c>
      <c r="S227" s="18">
        <f>IF(A227="", 0, IF(AND(M227=Ajustes!$B$8, E227=Ajustes!$B$5, I227=Ajustes!$B$4, OR(C227=Ajustes!$B$6, C227=Ajustes!$B$7), ISNUMBER(D227), ISNUMBER(H227)), 1, 0))</f>
        <v/>
      </c>
      <c r="T227" s="19">
        <f>IF(S227&lt;&gt;1, 0, IF(N(J227)=0, 0, IF(K227=Ajustes!$B$5, J227, J227*F227)))</f>
        <v/>
      </c>
      <c r="U227" s="20">
        <f>IF(S227&lt;&gt;1, U226, IF(C227=Ajustes!$B$6, U226+H227, U226-H227))</f>
        <v/>
      </c>
      <c r="V227" s="19">
        <f>IF(S227&lt;&gt;1, V226, IF(C227=Ajustes!$B$6, V226+D227+N(O227)+T227, IF(U227&lt;=0, 0, V226-H227*W226)))</f>
        <v/>
      </c>
      <c r="W227" s="21">
        <f>IF(U227&gt;0, V227/U227, 0)</f>
        <v/>
      </c>
      <c r="X227" s="19">
        <f>IF(AND(S227=1, C227=Ajustes!$B$7), D227-N(O227)-T227-H227*W226, "")</f>
        <v/>
      </c>
      <c r="Y227" s="18">
        <f>IF(A227="", "", TRIM(IF(COUNTIFS($N$2:$N$3000,N227,$C$2:$C$3000,C227,$D$2:$D$3000,D227,$H$2:$H$3000,H227)&gt;1, "Orden repetida. ", "")&amp;IF(AND(S227=1, C227=Ajustes!$B$7, U226+0.000001&lt;H227), "Vendes más de lo registrado. ", "")&amp;IF(Q227="texto", "Fecha en texto. ", "")&amp;IF(OR(NOT(ISNUMBER(D227)), NOT(ISNUMBER(H227))), "Número en texto. ", "")&amp;IF(AND(ISNUMBER(Q227), ISNUMBER(Q226), Q227&lt;Q226), "Fuera de orden de fecha. ", "")))</f>
        <v/>
      </c>
      <c r="Z227" s="18">
        <f>IF(AND(S227=1, ISNUMBER(R227)), ROW(), 0)</f>
        <v/>
      </c>
      <c r="AA227" s="18">
        <f>IF(ISNUMBER(R227), R227, 0)</f>
        <v/>
      </c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  <c r="L228" s="13" t="n"/>
      <c r="M228" s="13" t="n"/>
      <c r="N228" s="13" t="n"/>
      <c r="O228" s="14" t="n"/>
      <c r="P228" s="15" t="n"/>
      <c r="Q228" s="16">
        <f>IF(N228="", "", IF(ISNUMBER(N228), N228, IFERROR(DATEVALUE(LEFT(N228,10))+TIMEVALUE(MID(N228,12,8)), "texto")))</f>
        <v/>
      </c>
      <c r="R228" s="17">
        <f>IF(ISNUMBER(Q228), DATE(YEAR(Q228),MONTH(Q228),1), "")</f>
        <v/>
      </c>
      <c r="S228" s="18">
        <f>IF(A228="", 0, IF(AND(M228=Ajustes!$B$8, E228=Ajustes!$B$5, I228=Ajustes!$B$4, OR(C228=Ajustes!$B$6, C228=Ajustes!$B$7), ISNUMBER(D228), ISNUMBER(H228)), 1, 0))</f>
        <v/>
      </c>
      <c r="T228" s="19">
        <f>IF(S228&lt;&gt;1, 0, IF(N(J228)=0, 0, IF(K228=Ajustes!$B$5, J228, J228*F228)))</f>
        <v/>
      </c>
      <c r="U228" s="20">
        <f>IF(S228&lt;&gt;1, U227, IF(C228=Ajustes!$B$6, U227+H228, U227-H228))</f>
        <v/>
      </c>
      <c r="V228" s="19">
        <f>IF(S228&lt;&gt;1, V227, IF(C228=Ajustes!$B$6, V227+D228+N(O228)+T228, IF(U228&lt;=0, 0, V227-H228*W227)))</f>
        <v/>
      </c>
      <c r="W228" s="21">
        <f>IF(U228&gt;0, V228/U228, 0)</f>
        <v/>
      </c>
      <c r="X228" s="19">
        <f>IF(AND(S228=1, C228=Ajustes!$B$7), D228-N(O228)-T228-H228*W227, "")</f>
        <v/>
      </c>
      <c r="Y228" s="18">
        <f>IF(A228="", "", TRIM(IF(COUNTIFS($N$2:$N$3000,N228,$C$2:$C$3000,C228,$D$2:$D$3000,D228,$H$2:$H$3000,H228)&gt;1, "Orden repetida. ", "")&amp;IF(AND(S228=1, C228=Ajustes!$B$7, U227+0.000001&lt;H228), "Vendes más de lo registrado. ", "")&amp;IF(Q228="texto", "Fecha en texto. ", "")&amp;IF(OR(NOT(ISNUMBER(D228)), NOT(ISNUMBER(H228))), "Número en texto. ", "")&amp;IF(AND(ISNUMBER(Q228), ISNUMBER(Q227), Q228&lt;Q227), "Fuera de orden de fecha. ", "")))</f>
        <v/>
      </c>
      <c r="Z228" s="18">
        <f>IF(AND(S228=1, ISNUMBER(R228)), ROW(), 0)</f>
        <v/>
      </c>
      <c r="AA228" s="18">
        <f>IF(ISNUMBER(R228), R228, 0)</f>
        <v/>
      </c>
    </row>
    <row r="229">
      <c r="A229" s="13" t="n"/>
      <c r="B229" s="13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  <c r="L229" s="13" t="n"/>
      <c r="M229" s="13" t="n"/>
      <c r="N229" s="13" t="n"/>
      <c r="O229" s="14" t="n"/>
      <c r="P229" s="15" t="n"/>
      <c r="Q229" s="16">
        <f>IF(N229="", "", IF(ISNUMBER(N229), N229, IFERROR(DATEVALUE(LEFT(N229,10))+TIMEVALUE(MID(N229,12,8)), "texto")))</f>
        <v/>
      </c>
      <c r="R229" s="17">
        <f>IF(ISNUMBER(Q229), DATE(YEAR(Q229),MONTH(Q229),1), "")</f>
        <v/>
      </c>
      <c r="S229" s="18">
        <f>IF(A229="", 0, IF(AND(M229=Ajustes!$B$8, E229=Ajustes!$B$5, I229=Ajustes!$B$4, OR(C229=Ajustes!$B$6, C229=Ajustes!$B$7), ISNUMBER(D229), ISNUMBER(H229)), 1, 0))</f>
        <v/>
      </c>
      <c r="T229" s="19">
        <f>IF(S229&lt;&gt;1, 0, IF(N(J229)=0, 0, IF(K229=Ajustes!$B$5, J229, J229*F229)))</f>
        <v/>
      </c>
      <c r="U229" s="20">
        <f>IF(S229&lt;&gt;1, U228, IF(C229=Ajustes!$B$6, U228+H229, U228-H229))</f>
        <v/>
      </c>
      <c r="V229" s="19">
        <f>IF(S229&lt;&gt;1, V228, IF(C229=Ajustes!$B$6, V228+D229+N(O229)+T229, IF(U229&lt;=0, 0, V228-H229*W228)))</f>
        <v/>
      </c>
      <c r="W229" s="21">
        <f>IF(U229&gt;0, V229/U229, 0)</f>
        <v/>
      </c>
      <c r="X229" s="19">
        <f>IF(AND(S229=1, C229=Ajustes!$B$7), D229-N(O229)-T229-H229*W228, "")</f>
        <v/>
      </c>
      <c r="Y229" s="18">
        <f>IF(A229="", "", TRIM(IF(COUNTIFS($N$2:$N$3000,N229,$C$2:$C$3000,C229,$D$2:$D$3000,D229,$H$2:$H$3000,H229)&gt;1, "Orden repetida. ", "")&amp;IF(AND(S229=1, C229=Ajustes!$B$7, U228+0.000001&lt;H229), "Vendes más de lo registrado. ", "")&amp;IF(Q229="texto", "Fecha en texto. ", "")&amp;IF(OR(NOT(ISNUMBER(D229)), NOT(ISNUMBER(H229))), "Número en texto. ", "")&amp;IF(AND(ISNUMBER(Q229), ISNUMBER(Q228), Q229&lt;Q228), "Fuera de orden de fecha. ", "")))</f>
        <v/>
      </c>
      <c r="Z229" s="18">
        <f>IF(AND(S229=1, ISNUMBER(R229)), ROW(), 0)</f>
        <v/>
      </c>
      <c r="AA229" s="18">
        <f>IF(ISNUMBER(R229), R229, 0)</f>
        <v/>
      </c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  <c r="L230" s="13" t="n"/>
      <c r="M230" s="13" t="n"/>
      <c r="N230" s="13" t="n"/>
      <c r="O230" s="14" t="n"/>
      <c r="P230" s="15" t="n"/>
      <c r="Q230" s="16">
        <f>IF(N230="", "", IF(ISNUMBER(N230), N230, IFERROR(DATEVALUE(LEFT(N230,10))+TIMEVALUE(MID(N230,12,8)), "texto")))</f>
        <v/>
      </c>
      <c r="R230" s="17">
        <f>IF(ISNUMBER(Q230), DATE(YEAR(Q230),MONTH(Q230),1), "")</f>
        <v/>
      </c>
      <c r="S230" s="18">
        <f>IF(A230="", 0, IF(AND(M230=Ajustes!$B$8, E230=Ajustes!$B$5, I230=Ajustes!$B$4, OR(C230=Ajustes!$B$6, C230=Ajustes!$B$7), ISNUMBER(D230), ISNUMBER(H230)), 1, 0))</f>
        <v/>
      </c>
      <c r="T230" s="19">
        <f>IF(S230&lt;&gt;1, 0, IF(N(J230)=0, 0, IF(K230=Ajustes!$B$5, J230, J230*F230)))</f>
        <v/>
      </c>
      <c r="U230" s="20">
        <f>IF(S230&lt;&gt;1, U229, IF(C230=Ajustes!$B$6, U229+H230, U229-H230))</f>
        <v/>
      </c>
      <c r="V230" s="19">
        <f>IF(S230&lt;&gt;1, V229, IF(C230=Ajustes!$B$6, V229+D230+N(O230)+T230, IF(U230&lt;=0, 0, V229-H230*W229)))</f>
        <v/>
      </c>
      <c r="W230" s="21">
        <f>IF(U230&gt;0, V230/U230, 0)</f>
        <v/>
      </c>
      <c r="X230" s="19">
        <f>IF(AND(S230=1, C230=Ajustes!$B$7), D230-N(O230)-T230-H230*W229, "")</f>
        <v/>
      </c>
      <c r="Y230" s="18">
        <f>IF(A230="", "", TRIM(IF(COUNTIFS($N$2:$N$3000,N230,$C$2:$C$3000,C230,$D$2:$D$3000,D230,$H$2:$H$3000,H230)&gt;1, "Orden repetida. ", "")&amp;IF(AND(S230=1, C230=Ajustes!$B$7, U229+0.000001&lt;H230), "Vendes más de lo registrado. ", "")&amp;IF(Q230="texto", "Fecha en texto. ", "")&amp;IF(OR(NOT(ISNUMBER(D230)), NOT(ISNUMBER(H230))), "Número en texto. ", "")&amp;IF(AND(ISNUMBER(Q230), ISNUMBER(Q229), Q230&lt;Q229), "Fuera de orden de fecha. ", "")))</f>
        <v/>
      </c>
      <c r="Z230" s="18">
        <f>IF(AND(S230=1, ISNUMBER(R230)), ROW(), 0)</f>
        <v/>
      </c>
      <c r="AA230" s="18">
        <f>IF(ISNUMBER(R230), R230, 0)</f>
        <v/>
      </c>
    </row>
    <row r="231">
      <c r="A231" s="13" t="n"/>
      <c r="B231" s="13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  <c r="L231" s="13" t="n"/>
      <c r="M231" s="13" t="n"/>
      <c r="N231" s="13" t="n"/>
      <c r="O231" s="14" t="n"/>
      <c r="P231" s="15" t="n"/>
      <c r="Q231" s="16">
        <f>IF(N231="", "", IF(ISNUMBER(N231), N231, IFERROR(DATEVALUE(LEFT(N231,10))+TIMEVALUE(MID(N231,12,8)), "texto")))</f>
        <v/>
      </c>
      <c r="R231" s="17">
        <f>IF(ISNUMBER(Q231), DATE(YEAR(Q231),MONTH(Q231),1), "")</f>
        <v/>
      </c>
      <c r="S231" s="18">
        <f>IF(A231="", 0, IF(AND(M231=Ajustes!$B$8, E231=Ajustes!$B$5, I231=Ajustes!$B$4, OR(C231=Ajustes!$B$6, C231=Ajustes!$B$7), ISNUMBER(D231), ISNUMBER(H231)), 1, 0))</f>
        <v/>
      </c>
      <c r="T231" s="19">
        <f>IF(S231&lt;&gt;1, 0, IF(N(J231)=0, 0, IF(K231=Ajustes!$B$5, J231, J231*F231)))</f>
        <v/>
      </c>
      <c r="U231" s="20">
        <f>IF(S231&lt;&gt;1, U230, IF(C231=Ajustes!$B$6, U230+H231, U230-H231))</f>
        <v/>
      </c>
      <c r="V231" s="19">
        <f>IF(S231&lt;&gt;1, V230, IF(C231=Ajustes!$B$6, V230+D231+N(O231)+T231, IF(U231&lt;=0, 0, V230-H231*W230)))</f>
        <v/>
      </c>
      <c r="W231" s="21">
        <f>IF(U231&gt;0, V231/U231, 0)</f>
        <v/>
      </c>
      <c r="X231" s="19">
        <f>IF(AND(S231=1, C231=Ajustes!$B$7), D231-N(O231)-T231-H231*W230, "")</f>
        <v/>
      </c>
      <c r="Y231" s="18">
        <f>IF(A231="", "", TRIM(IF(COUNTIFS($N$2:$N$3000,N231,$C$2:$C$3000,C231,$D$2:$D$3000,D231,$H$2:$H$3000,H231)&gt;1, "Orden repetida. ", "")&amp;IF(AND(S231=1, C231=Ajustes!$B$7, U230+0.000001&lt;H231), "Vendes más de lo registrado. ", "")&amp;IF(Q231="texto", "Fecha en texto. ", "")&amp;IF(OR(NOT(ISNUMBER(D231)), NOT(ISNUMBER(H231))), "Número en texto. ", "")&amp;IF(AND(ISNUMBER(Q231), ISNUMBER(Q230), Q231&lt;Q230), "Fuera de orden de fecha. ", "")))</f>
        <v/>
      </c>
      <c r="Z231" s="18">
        <f>IF(AND(S231=1, ISNUMBER(R231)), ROW(), 0)</f>
        <v/>
      </c>
      <c r="AA231" s="18">
        <f>IF(ISNUMBER(R231), R231, 0)</f>
        <v/>
      </c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  <c r="L232" s="13" t="n"/>
      <c r="M232" s="13" t="n"/>
      <c r="N232" s="13" t="n"/>
      <c r="O232" s="14" t="n"/>
      <c r="P232" s="15" t="n"/>
      <c r="Q232" s="16">
        <f>IF(N232="", "", IF(ISNUMBER(N232), N232, IFERROR(DATEVALUE(LEFT(N232,10))+TIMEVALUE(MID(N232,12,8)), "texto")))</f>
        <v/>
      </c>
      <c r="R232" s="17">
        <f>IF(ISNUMBER(Q232), DATE(YEAR(Q232),MONTH(Q232),1), "")</f>
        <v/>
      </c>
      <c r="S232" s="18">
        <f>IF(A232="", 0, IF(AND(M232=Ajustes!$B$8, E232=Ajustes!$B$5, I232=Ajustes!$B$4, OR(C232=Ajustes!$B$6, C232=Ajustes!$B$7), ISNUMBER(D232), ISNUMBER(H232)), 1, 0))</f>
        <v/>
      </c>
      <c r="T232" s="19">
        <f>IF(S232&lt;&gt;1, 0, IF(N(J232)=0, 0, IF(K232=Ajustes!$B$5, J232, J232*F232)))</f>
        <v/>
      </c>
      <c r="U232" s="20">
        <f>IF(S232&lt;&gt;1, U231, IF(C232=Ajustes!$B$6, U231+H232, U231-H232))</f>
        <v/>
      </c>
      <c r="V232" s="19">
        <f>IF(S232&lt;&gt;1, V231, IF(C232=Ajustes!$B$6, V231+D232+N(O232)+T232, IF(U232&lt;=0, 0, V231-H232*W231)))</f>
        <v/>
      </c>
      <c r="W232" s="21">
        <f>IF(U232&gt;0, V232/U232, 0)</f>
        <v/>
      </c>
      <c r="X232" s="19">
        <f>IF(AND(S232=1, C232=Ajustes!$B$7), D232-N(O232)-T232-H232*W231, "")</f>
        <v/>
      </c>
      <c r="Y232" s="18">
        <f>IF(A232="", "", TRIM(IF(COUNTIFS($N$2:$N$3000,N232,$C$2:$C$3000,C232,$D$2:$D$3000,D232,$H$2:$H$3000,H232)&gt;1, "Orden repetida. ", "")&amp;IF(AND(S232=1, C232=Ajustes!$B$7, U231+0.000001&lt;H232), "Vendes más de lo registrado. ", "")&amp;IF(Q232="texto", "Fecha en texto. ", "")&amp;IF(OR(NOT(ISNUMBER(D232)), NOT(ISNUMBER(H232))), "Número en texto. ", "")&amp;IF(AND(ISNUMBER(Q232), ISNUMBER(Q231), Q232&lt;Q231), "Fuera de orden de fecha. ", "")))</f>
        <v/>
      </c>
      <c r="Z232" s="18">
        <f>IF(AND(S232=1, ISNUMBER(R232)), ROW(), 0)</f>
        <v/>
      </c>
      <c r="AA232" s="18">
        <f>IF(ISNUMBER(R232), R232, 0)</f>
        <v/>
      </c>
    </row>
    <row r="233">
      <c r="A233" s="13" t="n"/>
      <c r="B233" s="13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  <c r="L233" s="13" t="n"/>
      <c r="M233" s="13" t="n"/>
      <c r="N233" s="13" t="n"/>
      <c r="O233" s="14" t="n"/>
      <c r="P233" s="15" t="n"/>
      <c r="Q233" s="16">
        <f>IF(N233="", "", IF(ISNUMBER(N233), N233, IFERROR(DATEVALUE(LEFT(N233,10))+TIMEVALUE(MID(N233,12,8)), "texto")))</f>
        <v/>
      </c>
      <c r="R233" s="17">
        <f>IF(ISNUMBER(Q233), DATE(YEAR(Q233),MONTH(Q233),1), "")</f>
        <v/>
      </c>
      <c r="S233" s="18">
        <f>IF(A233="", 0, IF(AND(M233=Ajustes!$B$8, E233=Ajustes!$B$5, I233=Ajustes!$B$4, OR(C233=Ajustes!$B$6, C233=Ajustes!$B$7), ISNUMBER(D233), ISNUMBER(H233)), 1, 0))</f>
        <v/>
      </c>
      <c r="T233" s="19">
        <f>IF(S233&lt;&gt;1, 0, IF(N(J233)=0, 0, IF(K233=Ajustes!$B$5, J233, J233*F233)))</f>
        <v/>
      </c>
      <c r="U233" s="20">
        <f>IF(S233&lt;&gt;1, U232, IF(C233=Ajustes!$B$6, U232+H233, U232-H233))</f>
        <v/>
      </c>
      <c r="V233" s="19">
        <f>IF(S233&lt;&gt;1, V232, IF(C233=Ajustes!$B$6, V232+D233+N(O233)+T233, IF(U233&lt;=0, 0, V232-H233*W232)))</f>
        <v/>
      </c>
      <c r="W233" s="21">
        <f>IF(U233&gt;0, V233/U233, 0)</f>
        <v/>
      </c>
      <c r="X233" s="19">
        <f>IF(AND(S233=1, C233=Ajustes!$B$7), D233-N(O233)-T233-H233*W232, "")</f>
        <v/>
      </c>
      <c r="Y233" s="18">
        <f>IF(A233="", "", TRIM(IF(COUNTIFS($N$2:$N$3000,N233,$C$2:$C$3000,C233,$D$2:$D$3000,D233,$H$2:$H$3000,H233)&gt;1, "Orden repetida. ", "")&amp;IF(AND(S233=1, C233=Ajustes!$B$7, U232+0.000001&lt;H233), "Vendes más de lo registrado. ", "")&amp;IF(Q233="texto", "Fecha en texto. ", "")&amp;IF(OR(NOT(ISNUMBER(D233)), NOT(ISNUMBER(H233))), "Número en texto. ", "")&amp;IF(AND(ISNUMBER(Q233), ISNUMBER(Q232), Q233&lt;Q232), "Fuera de orden de fecha. ", "")))</f>
        <v/>
      </c>
      <c r="Z233" s="18">
        <f>IF(AND(S233=1, ISNUMBER(R233)), ROW(), 0)</f>
        <v/>
      </c>
      <c r="AA233" s="18">
        <f>IF(ISNUMBER(R233), R233, 0)</f>
        <v/>
      </c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  <c r="L234" s="13" t="n"/>
      <c r="M234" s="13" t="n"/>
      <c r="N234" s="13" t="n"/>
      <c r="O234" s="14" t="n"/>
      <c r="P234" s="15" t="n"/>
      <c r="Q234" s="16">
        <f>IF(N234="", "", IF(ISNUMBER(N234), N234, IFERROR(DATEVALUE(LEFT(N234,10))+TIMEVALUE(MID(N234,12,8)), "texto")))</f>
        <v/>
      </c>
      <c r="R234" s="17">
        <f>IF(ISNUMBER(Q234), DATE(YEAR(Q234),MONTH(Q234),1), "")</f>
        <v/>
      </c>
      <c r="S234" s="18">
        <f>IF(A234="", 0, IF(AND(M234=Ajustes!$B$8, E234=Ajustes!$B$5, I234=Ajustes!$B$4, OR(C234=Ajustes!$B$6, C234=Ajustes!$B$7), ISNUMBER(D234), ISNUMBER(H234)), 1, 0))</f>
        <v/>
      </c>
      <c r="T234" s="19">
        <f>IF(S234&lt;&gt;1, 0, IF(N(J234)=0, 0, IF(K234=Ajustes!$B$5, J234, J234*F234)))</f>
        <v/>
      </c>
      <c r="U234" s="20">
        <f>IF(S234&lt;&gt;1, U233, IF(C234=Ajustes!$B$6, U233+H234, U233-H234))</f>
        <v/>
      </c>
      <c r="V234" s="19">
        <f>IF(S234&lt;&gt;1, V233, IF(C234=Ajustes!$B$6, V233+D234+N(O234)+T234, IF(U234&lt;=0, 0, V233-H234*W233)))</f>
        <v/>
      </c>
      <c r="W234" s="21">
        <f>IF(U234&gt;0, V234/U234, 0)</f>
        <v/>
      </c>
      <c r="X234" s="19">
        <f>IF(AND(S234=1, C234=Ajustes!$B$7), D234-N(O234)-T234-H234*W233, "")</f>
        <v/>
      </c>
      <c r="Y234" s="18">
        <f>IF(A234="", "", TRIM(IF(COUNTIFS($N$2:$N$3000,N234,$C$2:$C$3000,C234,$D$2:$D$3000,D234,$H$2:$H$3000,H234)&gt;1, "Orden repetida. ", "")&amp;IF(AND(S234=1, C234=Ajustes!$B$7, U233+0.000001&lt;H234), "Vendes más de lo registrado. ", "")&amp;IF(Q234="texto", "Fecha en texto. ", "")&amp;IF(OR(NOT(ISNUMBER(D234)), NOT(ISNUMBER(H234))), "Número en texto. ", "")&amp;IF(AND(ISNUMBER(Q234), ISNUMBER(Q233), Q234&lt;Q233), "Fuera de orden de fecha. ", "")))</f>
        <v/>
      </c>
      <c r="Z234" s="18">
        <f>IF(AND(S234=1, ISNUMBER(R234)), ROW(), 0)</f>
        <v/>
      </c>
      <c r="AA234" s="18">
        <f>IF(ISNUMBER(R234), R234, 0)</f>
        <v/>
      </c>
    </row>
    <row r="235">
      <c r="A235" s="13" t="n"/>
      <c r="B235" s="13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  <c r="L235" s="13" t="n"/>
      <c r="M235" s="13" t="n"/>
      <c r="N235" s="13" t="n"/>
      <c r="O235" s="14" t="n"/>
      <c r="P235" s="15" t="n"/>
      <c r="Q235" s="16">
        <f>IF(N235="", "", IF(ISNUMBER(N235), N235, IFERROR(DATEVALUE(LEFT(N235,10))+TIMEVALUE(MID(N235,12,8)), "texto")))</f>
        <v/>
      </c>
      <c r="R235" s="17">
        <f>IF(ISNUMBER(Q235), DATE(YEAR(Q235),MONTH(Q235),1), "")</f>
        <v/>
      </c>
      <c r="S235" s="18">
        <f>IF(A235="", 0, IF(AND(M235=Ajustes!$B$8, E235=Ajustes!$B$5, I235=Ajustes!$B$4, OR(C235=Ajustes!$B$6, C235=Ajustes!$B$7), ISNUMBER(D235), ISNUMBER(H235)), 1, 0))</f>
        <v/>
      </c>
      <c r="T235" s="19">
        <f>IF(S235&lt;&gt;1, 0, IF(N(J235)=0, 0, IF(K235=Ajustes!$B$5, J235, J235*F235)))</f>
        <v/>
      </c>
      <c r="U235" s="20">
        <f>IF(S235&lt;&gt;1, U234, IF(C235=Ajustes!$B$6, U234+H235, U234-H235))</f>
        <v/>
      </c>
      <c r="V235" s="19">
        <f>IF(S235&lt;&gt;1, V234, IF(C235=Ajustes!$B$6, V234+D235+N(O235)+T235, IF(U235&lt;=0, 0, V234-H235*W234)))</f>
        <v/>
      </c>
      <c r="W235" s="21">
        <f>IF(U235&gt;0, V235/U235, 0)</f>
        <v/>
      </c>
      <c r="X235" s="19">
        <f>IF(AND(S235=1, C235=Ajustes!$B$7), D235-N(O235)-T235-H235*W234, "")</f>
        <v/>
      </c>
      <c r="Y235" s="18">
        <f>IF(A235="", "", TRIM(IF(COUNTIFS($N$2:$N$3000,N235,$C$2:$C$3000,C235,$D$2:$D$3000,D235,$H$2:$H$3000,H235)&gt;1, "Orden repetida. ", "")&amp;IF(AND(S235=1, C235=Ajustes!$B$7, U234+0.000001&lt;H235), "Vendes más de lo registrado. ", "")&amp;IF(Q235="texto", "Fecha en texto. ", "")&amp;IF(OR(NOT(ISNUMBER(D235)), NOT(ISNUMBER(H235))), "Número en texto. ", "")&amp;IF(AND(ISNUMBER(Q235), ISNUMBER(Q234), Q235&lt;Q234), "Fuera de orden de fecha. ", "")))</f>
        <v/>
      </c>
      <c r="Z235" s="18">
        <f>IF(AND(S235=1, ISNUMBER(R235)), ROW(), 0)</f>
        <v/>
      </c>
      <c r="AA235" s="18">
        <f>IF(ISNUMBER(R235), R235, 0)</f>
        <v/>
      </c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  <c r="L236" s="13" t="n"/>
      <c r="M236" s="13" t="n"/>
      <c r="N236" s="13" t="n"/>
      <c r="O236" s="14" t="n"/>
      <c r="P236" s="15" t="n"/>
      <c r="Q236" s="16">
        <f>IF(N236="", "", IF(ISNUMBER(N236), N236, IFERROR(DATEVALUE(LEFT(N236,10))+TIMEVALUE(MID(N236,12,8)), "texto")))</f>
        <v/>
      </c>
      <c r="R236" s="17">
        <f>IF(ISNUMBER(Q236), DATE(YEAR(Q236),MONTH(Q236),1), "")</f>
        <v/>
      </c>
      <c r="S236" s="18">
        <f>IF(A236="", 0, IF(AND(M236=Ajustes!$B$8, E236=Ajustes!$B$5, I236=Ajustes!$B$4, OR(C236=Ajustes!$B$6, C236=Ajustes!$B$7), ISNUMBER(D236), ISNUMBER(H236)), 1, 0))</f>
        <v/>
      </c>
      <c r="T236" s="19">
        <f>IF(S236&lt;&gt;1, 0, IF(N(J236)=0, 0, IF(K236=Ajustes!$B$5, J236, J236*F236)))</f>
        <v/>
      </c>
      <c r="U236" s="20">
        <f>IF(S236&lt;&gt;1, U235, IF(C236=Ajustes!$B$6, U235+H236, U235-H236))</f>
        <v/>
      </c>
      <c r="V236" s="19">
        <f>IF(S236&lt;&gt;1, V235, IF(C236=Ajustes!$B$6, V235+D236+N(O236)+T236, IF(U236&lt;=0, 0, V235-H236*W235)))</f>
        <v/>
      </c>
      <c r="W236" s="21">
        <f>IF(U236&gt;0, V236/U236, 0)</f>
        <v/>
      </c>
      <c r="X236" s="19">
        <f>IF(AND(S236=1, C236=Ajustes!$B$7), D236-N(O236)-T236-H236*W235, "")</f>
        <v/>
      </c>
      <c r="Y236" s="18">
        <f>IF(A236="", "", TRIM(IF(COUNTIFS($N$2:$N$3000,N236,$C$2:$C$3000,C236,$D$2:$D$3000,D236,$H$2:$H$3000,H236)&gt;1, "Orden repetida. ", "")&amp;IF(AND(S236=1, C236=Ajustes!$B$7, U235+0.000001&lt;H236), "Vendes más de lo registrado. ", "")&amp;IF(Q236="texto", "Fecha en texto. ", "")&amp;IF(OR(NOT(ISNUMBER(D236)), NOT(ISNUMBER(H236))), "Número en texto. ", "")&amp;IF(AND(ISNUMBER(Q236), ISNUMBER(Q235), Q236&lt;Q235), "Fuera de orden de fecha. ", "")))</f>
        <v/>
      </c>
      <c r="Z236" s="18">
        <f>IF(AND(S236=1, ISNUMBER(R236)), ROW(), 0)</f>
        <v/>
      </c>
      <c r="AA236" s="18">
        <f>IF(ISNUMBER(R236), R236, 0)</f>
        <v/>
      </c>
    </row>
    <row r="237">
      <c r="A237" s="13" t="n"/>
      <c r="B237" s="13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  <c r="L237" s="13" t="n"/>
      <c r="M237" s="13" t="n"/>
      <c r="N237" s="13" t="n"/>
      <c r="O237" s="14" t="n"/>
      <c r="P237" s="15" t="n"/>
      <c r="Q237" s="16">
        <f>IF(N237="", "", IF(ISNUMBER(N237), N237, IFERROR(DATEVALUE(LEFT(N237,10))+TIMEVALUE(MID(N237,12,8)), "texto")))</f>
        <v/>
      </c>
      <c r="R237" s="17">
        <f>IF(ISNUMBER(Q237), DATE(YEAR(Q237),MONTH(Q237),1), "")</f>
        <v/>
      </c>
      <c r="S237" s="18">
        <f>IF(A237="", 0, IF(AND(M237=Ajustes!$B$8, E237=Ajustes!$B$5, I237=Ajustes!$B$4, OR(C237=Ajustes!$B$6, C237=Ajustes!$B$7), ISNUMBER(D237), ISNUMBER(H237)), 1, 0))</f>
        <v/>
      </c>
      <c r="T237" s="19">
        <f>IF(S237&lt;&gt;1, 0, IF(N(J237)=0, 0, IF(K237=Ajustes!$B$5, J237, J237*F237)))</f>
        <v/>
      </c>
      <c r="U237" s="20">
        <f>IF(S237&lt;&gt;1, U236, IF(C237=Ajustes!$B$6, U236+H237, U236-H237))</f>
        <v/>
      </c>
      <c r="V237" s="19">
        <f>IF(S237&lt;&gt;1, V236, IF(C237=Ajustes!$B$6, V236+D237+N(O237)+T237, IF(U237&lt;=0, 0, V236-H237*W236)))</f>
        <v/>
      </c>
      <c r="W237" s="21">
        <f>IF(U237&gt;0, V237/U237, 0)</f>
        <v/>
      </c>
      <c r="X237" s="19">
        <f>IF(AND(S237=1, C237=Ajustes!$B$7), D237-N(O237)-T237-H237*W236, "")</f>
        <v/>
      </c>
      <c r="Y237" s="18">
        <f>IF(A237="", "", TRIM(IF(COUNTIFS($N$2:$N$3000,N237,$C$2:$C$3000,C237,$D$2:$D$3000,D237,$H$2:$H$3000,H237)&gt;1, "Orden repetida. ", "")&amp;IF(AND(S237=1, C237=Ajustes!$B$7, U236+0.000001&lt;H237), "Vendes más de lo registrado. ", "")&amp;IF(Q237="texto", "Fecha en texto. ", "")&amp;IF(OR(NOT(ISNUMBER(D237)), NOT(ISNUMBER(H237))), "Número en texto. ", "")&amp;IF(AND(ISNUMBER(Q237), ISNUMBER(Q236), Q237&lt;Q236), "Fuera de orden de fecha. ", "")))</f>
        <v/>
      </c>
      <c r="Z237" s="18">
        <f>IF(AND(S237=1, ISNUMBER(R237)), ROW(), 0)</f>
        <v/>
      </c>
      <c r="AA237" s="18">
        <f>IF(ISNUMBER(R237), R237, 0)</f>
        <v/>
      </c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  <c r="L238" s="13" t="n"/>
      <c r="M238" s="13" t="n"/>
      <c r="N238" s="13" t="n"/>
      <c r="O238" s="14" t="n"/>
      <c r="P238" s="15" t="n"/>
      <c r="Q238" s="16">
        <f>IF(N238="", "", IF(ISNUMBER(N238), N238, IFERROR(DATEVALUE(LEFT(N238,10))+TIMEVALUE(MID(N238,12,8)), "texto")))</f>
        <v/>
      </c>
      <c r="R238" s="17">
        <f>IF(ISNUMBER(Q238), DATE(YEAR(Q238),MONTH(Q238),1), "")</f>
        <v/>
      </c>
      <c r="S238" s="18">
        <f>IF(A238="", 0, IF(AND(M238=Ajustes!$B$8, E238=Ajustes!$B$5, I238=Ajustes!$B$4, OR(C238=Ajustes!$B$6, C238=Ajustes!$B$7), ISNUMBER(D238), ISNUMBER(H238)), 1, 0))</f>
        <v/>
      </c>
      <c r="T238" s="19">
        <f>IF(S238&lt;&gt;1, 0, IF(N(J238)=0, 0, IF(K238=Ajustes!$B$5, J238, J238*F238)))</f>
        <v/>
      </c>
      <c r="U238" s="20">
        <f>IF(S238&lt;&gt;1, U237, IF(C238=Ajustes!$B$6, U237+H238, U237-H238))</f>
        <v/>
      </c>
      <c r="V238" s="19">
        <f>IF(S238&lt;&gt;1, V237, IF(C238=Ajustes!$B$6, V237+D238+N(O238)+T238, IF(U238&lt;=0, 0, V237-H238*W237)))</f>
        <v/>
      </c>
      <c r="W238" s="21">
        <f>IF(U238&gt;0, V238/U238, 0)</f>
        <v/>
      </c>
      <c r="X238" s="19">
        <f>IF(AND(S238=1, C238=Ajustes!$B$7), D238-N(O238)-T238-H238*W237, "")</f>
        <v/>
      </c>
      <c r="Y238" s="18">
        <f>IF(A238="", "", TRIM(IF(COUNTIFS($N$2:$N$3000,N238,$C$2:$C$3000,C238,$D$2:$D$3000,D238,$H$2:$H$3000,H238)&gt;1, "Orden repetida. ", "")&amp;IF(AND(S238=1, C238=Ajustes!$B$7, U237+0.000001&lt;H238), "Vendes más de lo registrado. ", "")&amp;IF(Q238="texto", "Fecha en texto. ", "")&amp;IF(OR(NOT(ISNUMBER(D238)), NOT(ISNUMBER(H238))), "Número en texto. ", "")&amp;IF(AND(ISNUMBER(Q238), ISNUMBER(Q237), Q238&lt;Q237), "Fuera de orden de fecha. ", "")))</f>
        <v/>
      </c>
      <c r="Z238" s="18">
        <f>IF(AND(S238=1, ISNUMBER(R238)), ROW(), 0)</f>
        <v/>
      </c>
      <c r="AA238" s="18">
        <f>IF(ISNUMBER(R238), R238, 0)</f>
        <v/>
      </c>
    </row>
    <row r="239">
      <c r="A239" s="13" t="n"/>
      <c r="B239" s="13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  <c r="L239" s="13" t="n"/>
      <c r="M239" s="13" t="n"/>
      <c r="N239" s="13" t="n"/>
      <c r="O239" s="14" t="n"/>
      <c r="P239" s="15" t="n"/>
      <c r="Q239" s="16">
        <f>IF(N239="", "", IF(ISNUMBER(N239), N239, IFERROR(DATEVALUE(LEFT(N239,10))+TIMEVALUE(MID(N239,12,8)), "texto")))</f>
        <v/>
      </c>
      <c r="R239" s="17">
        <f>IF(ISNUMBER(Q239), DATE(YEAR(Q239),MONTH(Q239),1), "")</f>
        <v/>
      </c>
      <c r="S239" s="18">
        <f>IF(A239="", 0, IF(AND(M239=Ajustes!$B$8, E239=Ajustes!$B$5, I239=Ajustes!$B$4, OR(C239=Ajustes!$B$6, C239=Ajustes!$B$7), ISNUMBER(D239), ISNUMBER(H239)), 1, 0))</f>
        <v/>
      </c>
      <c r="T239" s="19">
        <f>IF(S239&lt;&gt;1, 0, IF(N(J239)=0, 0, IF(K239=Ajustes!$B$5, J239, J239*F239)))</f>
        <v/>
      </c>
      <c r="U239" s="20">
        <f>IF(S239&lt;&gt;1, U238, IF(C239=Ajustes!$B$6, U238+H239, U238-H239))</f>
        <v/>
      </c>
      <c r="V239" s="19">
        <f>IF(S239&lt;&gt;1, V238, IF(C239=Ajustes!$B$6, V238+D239+N(O239)+T239, IF(U239&lt;=0, 0, V238-H239*W238)))</f>
        <v/>
      </c>
      <c r="W239" s="21">
        <f>IF(U239&gt;0, V239/U239, 0)</f>
        <v/>
      </c>
      <c r="X239" s="19">
        <f>IF(AND(S239=1, C239=Ajustes!$B$7), D239-N(O239)-T239-H239*W238, "")</f>
        <v/>
      </c>
      <c r="Y239" s="18">
        <f>IF(A239="", "", TRIM(IF(COUNTIFS($N$2:$N$3000,N239,$C$2:$C$3000,C239,$D$2:$D$3000,D239,$H$2:$H$3000,H239)&gt;1, "Orden repetida. ", "")&amp;IF(AND(S239=1, C239=Ajustes!$B$7, U238+0.000001&lt;H239), "Vendes más de lo registrado. ", "")&amp;IF(Q239="texto", "Fecha en texto. ", "")&amp;IF(OR(NOT(ISNUMBER(D239)), NOT(ISNUMBER(H239))), "Número en texto. ", "")&amp;IF(AND(ISNUMBER(Q239), ISNUMBER(Q238), Q239&lt;Q238), "Fuera de orden de fecha. ", "")))</f>
        <v/>
      </c>
      <c r="Z239" s="18">
        <f>IF(AND(S239=1, ISNUMBER(R239)), ROW(), 0)</f>
        <v/>
      </c>
      <c r="AA239" s="18">
        <f>IF(ISNUMBER(R239), R239, 0)</f>
        <v/>
      </c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  <c r="L240" s="13" t="n"/>
      <c r="M240" s="13" t="n"/>
      <c r="N240" s="13" t="n"/>
      <c r="O240" s="14" t="n"/>
      <c r="P240" s="15" t="n"/>
      <c r="Q240" s="16">
        <f>IF(N240="", "", IF(ISNUMBER(N240), N240, IFERROR(DATEVALUE(LEFT(N240,10))+TIMEVALUE(MID(N240,12,8)), "texto")))</f>
        <v/>
      </c>
      <c r="R240" s="17">
        <f>IF(ISNUMBER(Q240), DATE(YEAR(Q240),MONTH(Q240),1), "")</f>
        <v/>
      </c>
      <c r="S240" s="18">
        <f>IF(A240="", 0, IF(AND(M240=Ajustes!$B$8, E240=Ajustes!$B$5, I240=Ajustes!$B$4, OR(C240=Ajustes!$B$6, C240=Ajustes!$B$7), ISNUMBER(D240), ISNUMBER(H240)), 1, 0))</f>
        <v/>
      </c>
      <c r="T240" s="19">
        <f>IF(S240&lt;&gt;1, 0, IF(N(J240)=0, 0, IF(K240=Ajustes!$B$5, J240, J240*F240)))</f>
        <v/>
      </c>
      <c r="U240" s="20">
        <f>IF(S240&lt;&gt;1, U239, IF(C240=Ajustes!$B$6, U239+H240, U239-H240))</f>
        <v/>
      </c>
      <c r="V240" s="19">
        <f>IF(S240&lt;&gt;1, V239, IF(C240=Ajustes!$B$6, V239+D240+N(O240)+T240, IF(U240&lt;=0, 0, V239-H240*W239)))</f>
        <v/>
      </c>
      <c r="W240" s="21">
        <f>IF(U240&gt;0, V240/U240, 0)</f>
        <v/>
      </c>
      <c r="X240" s="19">
        <f>IF(AND(S240=1, C240=Ajustes!$B$7), D240-N(O240)-T240-H240*W239, "")</f>
        <v/>
      </c>
      <c r="Y240" s="18">
        <f>IF(A240="", "", TRIM(IF(COUNTIFS($N$2:$N$3000,N240,$C$2:$C$3000,C240,$D$2:$D$3000,D240,$H$2:$H$3000,H240)&gt;1, "Orden repetida. ", "")&amp;IF(AND(S240=1, C240=Ajustes!$B$7, U239+0.000001&lt;H240), "Vendes más de lo registrado. ", "")&amp;IF(Q240="texto", "Fecha en texto. ", "")&amp;IF(OR(NOT(ISNUMBER(D240)), NOT(ISNUMBER(H240))), "Número en texto. ", "")&amp;IF(AND(ISNUMBER(Q240), ISNUMBER(Q239), Q240&lt;Q239), "Fuera de orden de fecha. ", "")))</f>
        <v/>
      </c>
      <c r="Z240" s="18">
        <f>IF(AND(S240=1, ISNUMBER(R240)), ROW(), 0)</f>
        <v/>
      </c>
      <c r="AA240" s="18">
        <f>IF(ISNUMBER(R240), R240, 0)</f>
        <v/>
      </c>
    </row>
    <row r="241">
      <c r="A241" s="13" t="n"/>
      <c r="B241" s="13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  <c r="L241" s="13" t="n"/>
      <c r="M241" s="13" t="n"/>
      <c r="N241" s="13" t="n"/>
      <c r="O241" s="14" t="n"/>
      <c r="P241" s="15" t="n"/>
      <c r="Q241" s="16">
        <f>IF(N241="", "", IF(ISNUMBER(N241), N241, IFERROR(DATEVALUE(LEFT(N241,10))+TIMEVALUE(MID(N241,12,8)), "texto")))</f>
        <v/>
      </c>
      <c r="R241" s="17">
        <f>IF(ISNUMBER(Q241), DATE(YEAR(Q241),MONTH(Q241),1), "")</f>
        <v/>
      </c>
      <c r="S241" s="18">
        <f>IF(A241="", 0, IF(AND(M241=Ajustes!$B$8, E241=Ajustes!$B$5, I241=Ajustes!$B$4, OR(C241=Ajustes!$B$6, C241=Ajustes!$B$7), ISNUMBER(D241), ISNUMBER(H241)), 1, 0))</f>
        <v/>
      </c>
      <c r="T241" s="19">
        <f>IF(S241&lt;&gt;1, 0, IF(N(J241)=0, 0, IF(K241=Ajustes!$B$5, J241, J241*F241)))</f>
        <v/>
      </c>
      <c r="U241" s="20">
        <f>IF(S241&lt;&gt;1, U240, IF(C241=Ajustes!$B$6, U240+H241, U240-H241))</f>
        <v/>
      </c>
      <c r="V241" s="19">
        <f>IF(S241&lt;&gt;1, V240, IF(C241=Ajustes!$B$6, V240+D241+N(O241)+T241, IF(U241&lt;=0, 0, V240-H241*W240)))</f>
        <v/>
      </c>
      <c r="W241" s="21">
        <f>IF(U241&gt;0, V241/U241, 0)</f>
        <v/>
      </c>
      <c r="X241" s="19">
        <f>IF(AND(S241=1, C241=Ajustes!$B$7), D241-N(O241)-T241-H241*W240, "")</f>
        <v/>
      </c>
      <c r="Y241" s="18">
        <f>IF(A241="", "", TRIM(IF(COUNTIFS($N$2:$N$3000,N241,$C$2:$C$3000,C241,$D$2:$D$3000,D241,$H$2:$H$3000,H241)&gt;1, "Orden repetida. ", "")&amp;IF(AND(S241=1, C241=Ajustes!$B$7, U240+0.000001&lt;H241), "Vendes más de lo registrado. ", "")&amp;IF(Q241="texto", "Fecha en texto. ", "")&amp;IF(OR(NOT(ISNUMBER(D241)), NOT(ISNUMBER(H241))), "Número en texto. ", "")&amp;IF(AND(ISNUMBER(Q241), ISNUMBER(Q240), Q241&lt;Q240), "Fuera de orden de fecha. ", "")))</f>
        <v/>
      </c>
      <c r="Z241" s="18">
        <f>IF(AND(S241=1, ISNUMBER(R241)), ROW(), 0)</f>
        <v/>
      </c>
      <c r="AA241" s="18">
        <f>IF(ISNUMBER(R241), R241, 0)</f>
        <v/>
      </c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  <c r="L242" s="13" t="n"/>
      <c r="M242" s="13" t="n"/>
      <c r="N242" s="13" t="n"/>
      <c r="O242" s="14" t="n"/>
      <c r="P242" s="15" t="n"/>
      <c r="Q242" s="16">
        <f>IF(N242="", "", IF(ISNUMBER(N242), N242, IFERROR(DATEVALUE(LEFT(N242,10))+TIMEVALUE(MID(N242,12,8)), "texto")))</f>
        <v/>
      </c>
      <c r="R242" s="17">
        <f>IF(ISNUMBER(Q242), DATE(YEAR(Q242),MONTH(Q242),1), "")</f>
        <v/>
      </c>
      <c r="S242" s="18">
        <f>IF(A242="", 0, IF(AND(M242=Ajustes!$B$8, E242=Ajustes!$B$5, I242=Ajustes!$B$4, OR(C242=Ajustes!$B$6, C242=Ajustes!$B$7), ISNUMBER(D242), ISNUMBER(H242)), 1, 0))</f>
        <v/>
      </c>
      <c r="T242" s="19">
        <f>IF(S242&lt;&gt;1, 0, IF(N(J242)=0, 0, IF(K242=Ajustes!$B$5, J242, J242*F242)))</f>
        <v/>
      </c>
      <c r="U242" s="20">
        <f>IF(S242&lt;&gt;1, U241, IF(C242=Ajustes!$B$6, U241+H242, U241-H242))</f>
        <v/>
      </c>
      <c r="V242" s="19">
        <f>IF(S242&lt;&gt;1, V241, IF(C242=Ajustes!$B$6, V241+D242+N(O242)+T242, IF(U242&lt;=0, 0, V241-H242*W241)))</f>
        <v/>
      </c>
      <c r="W242" s="21">
        <f>IF(U242&gt;0, V242/U242, 0)</f>
        <v/>
      </c>
      <c r="X242" s="19">
        <f>IF(AND(S242=1, C242=Ajustes!$B$7), D242-N(O242)-T242-H242*W241, "")</f>
        <v/>
      </c>
      <c r="Y242" s="18">
        <f>IF(A242="", "", TRIM(IF(COUNTIFS($N$2:$N$3000,N242,$C$2:$C$3000,C242,$D$2:$D$3000,D242,$H$2:$H$3000,H242)&gt;1, "Orden repetida. ", "")&amp;IF(AND(S242=1, C242=Ajustes!$B$7, U241+0.000001&lt;H242), "Vendes más de lo registrado. ", "")&amp;IF(Q242="texto", "Fecha en texto. ", "")&amp;IF(OR(NOT(ISNUMBER(D242)), NOT(ISNUMBER(H242))), "Número en texto. ", "")&amp;IF(AND(ISNUMBER(Q242), ISNUMBER(Q241), Q242&lt;Q241), "Fuera de orden de fecha. ", "")))</f>
        <v/>
      </c>
      <c r="Z242" s="18">
        <f>IF(AND(S242=1, ISNUMBER(R242)), ROW(), 0)</f>
        <v/>
      </c>
      <c r="AA242" s="18">
        <f>IF(ISNUMBER(R242), R242, 0)</f>
        <v/>
      </c>
    </row>
    <row r="243">
      <c r="A243" s="13" t="n"/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  <c r="L243" s="13" t="n"/>
      <c r="M243" s="13" t="n"/>
      <c r="N243" s="13" t="n"/>
      <c r="O243" s="14" t="n"/>
      <c r="P243" s="15" t="n"/>
      <c r="Q243" s="16">
        <f>IF(N243="", "", IF(ISNUMBER(N243), N243, IFERROR(DATEVALUE(LEFT(N243,10))+TIMEVALUE(MID(N243,12,8)), "texto")))</f>
        <v/>
      </c>
      <c r="R243" s="17">
        <f>IF(ISNUMBER(Q243), DATE(YEAR(Q243),MONTH(Q243),1), "")</f>
        <v/>
      </c>
      <c r="S243" s="18">
        <f>IF(A243="", 0, IF(AND(M243=Ajustes!$B$8, E243=Ajustes!$B$5, I243=Ajustes!$B$4, OR(C243=Ajustes!$B$6, C243=Ajustes!$B$7), ISNUMBER(D243), ISNUMBER(H243)), 1, 0))</f>
        <v/>
      </c>
      <c r="T243" s="19">
        <f>IF(S243&lt;&gt;1, 0, IF(N(J243)=0, 0, IF(K243=Ajustes!$B$5, J243, J243*F243)))</f>
        <v/>
      </c>
      <c r="U243" s="20">
        <f>IF(S243&lt;&gt;1, U242, IF(C243=Ajustes!$B$6, U242+H243, U242-H243))</f>
        <v/>
      </c>
      <c r="V243" s="19">
        <f>IF(S243&lt;&gt;1, V242, IF(C243=Ajustes!$B$6, V242+D243+N(O243)+T243, IF(U243&lt;=0, 0, V242-H243*W242)))</f>
        <v/>
      </c>
      <c r="W243" s="21">
        <f>IF(U243&gt;0, V243/U243, 0)</f>
        <v/>
      </c>
      <c r="X243" s="19">
        <f>IF(AND(S243=1, C243=Ajustes!$B$7), D243-N(O243)-T243-H243*W242, "")</f>
        <v/>
      </c>
      <c r="Y243" s="18">
        <f>IF(A243="", "", TRIM(IF(COUNTIFS($N$2:$N$3000,N243,$C$2:$C$3000,C243,$D$2:$D$3000,D243,$H$2:$H$3000,H243)&gt;1, "Orden repetida. ", "")&amp;IF(AND(S243=1, C243=Ajustes!$B$7, U242+0.000001&lt;H243), "Vendes más de lo registrado. ", "")&amp;IF(Q243="texto", "Fecha en texto. ", "")&amp;IF(OR(NOT(ISNUMBER(D243)), NOT(ISNUMBER(H243))), "Número en texto. ", "")&amp;IF(AND(ISNUMBER(Q243), ISNUMBER(Q242), Q243&lt;Q242), "Fuera de orden de fecha. ", "")))</f>
        <v/>
      </c>
      <c r="Z243" s="18">
        <f>IF(AND(S243=1, ISNUMBER(R243)), ROW(), 0)</f>
        <v/>
      </c>
      <c r="AA243" s="18">
        <f>IF(ISNUMBER(R243), R243, 0)</f>
        <v/>
      </c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  <c r="L244" s="13" t="n"/>
      <c r="M244" s="13" t="n"/>
      <c r="N244" s="13" t="n"/>
      <c r="O244" s="14" t="n"/>
      <c r="P244" s="15" t="n"/>
      <c r="Q244" s="16">
        <f>IF(N244="", "", IF(ISNUMBER(N244), N244, IFERROR(DATEVALUE(LEFT(N244,10))+TIMEVALUE(MID(N244,12,8)), "texto")))</f>
        <v/>
      </c>
      <c r="R244" s="17">
        <f>IF(ISNUMBER(Q244), DATE(YEAR(Q244),MONTH(Q244),1), "")</f>
        <v/>
      </c>
      <c r="S244" s="18">
        <f>IF(A244="", 0, IF(AND(M244=Ajustes!$B$8, E244=Ajustes!$B$5, I244=Ajustes!$B$4, OR(C244=Ajustes!$B$6, C244=Ajustes!$B$7), ISNUMBER(D244), ISNUMBER(H244)), 1, 0))</f>
        <v/>
      </c>
      <c r="T244" s="19">
        <f>IF(S244&lt;&gt;1, 0, IF(N(J244)=0, 0, IF(K244=Ajustes!$B$5, J244, J244*F244)))</f>
        <v/>
      </c>
      <c r="U244" s="20">
        <f>IF(S244&lt;&gt;1, U243, IF(C244=Ajustes!$B$6, U243+H244, U243-H244))</f>
        <v/>
      </c>
      <c r="V244" s="19">
        <f>IF(S244&lt;&gt;1, V243, IF(C244=Ajustes!$B$6, V243+D244+N(O244)+T244, IF(U244&lt;=0, 0, V243-H244*W243)))</f>
        <v/>
      </c>
      <c r="W244" s="21">
        <f>IF(U244&gt;0, V244/U244, 0)</f>
        <v/>
      </c>
      <c r="X244" s="19">
        <f>IF(AND(S244=1, C244=Ajustes!$B$7), D244-N(O244)-T244-H244*W243, "")</f>
        <v/>
      </c>
      <c r="Y244" s="18">
        <f>IF(A244="", "", TRIM(IF(COUNTIFS($N$2:$N$3000,N244,$C$2:$C$3000,C244,$D$2:$D$3000,D244,$H$2:$H$3000,H244)&gt;1, "Orden repetida. ", "")&amp;IF(AND(S244=1, C244=Ajustes!$B$7, U243+0.000001&lt;H244), "Vendes más de lo registrado. ", "")&amp;IF(Q244="texto", "Fecha en texto. ", "")&amp;IF(OR(NOT(ISNUMBER(D244)), NOT(ISNUMBER(H244))), "Número en texto. ", "")&amp;IF(AND(ISNUMBER(Q244), ISNUMBER(Q243), Q244&lt;Q243), "Fuera de orden de fecha. ", "")))</f>
        <v/>
      </c>
      <c r="Z244" s="18">
        <f>IF(AND(S244=1, ISNUMBER(R244)), ROW(), 0)</f>
        <v/>
      </c>
      <c r="AA244" s="18">
        <f>IF(ISNUMBER(R244), R244, 0)</f>
        <v/>
      </c>
    </row>
    <row r="245">
      <c r="A245" s="13" t="n"/>
      <c r="B245" s="13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  <c r="L245" s="13" t="n"/>
      <c r="M245" s="13" t="n"/>
      <c r="N245" s="13" t="n"/>
      <c r="O245" s="14" t="n"/>
      <c r="P245" s="15" t="n"/>
      <c r="Q245" s="16">
        <f>IF(N245="", "", IF(ISNUMBER(N245), N245, IFERROR(DATEVALUE(LEFT(N245,10))+TIMEVALUE(MID(N245,12,8)), "texto")))</f>
        <v/>
      </c>
      <c r="R245" s="17">
        <f>IF(ISNUMBER(Q245), DATE(YEAR(Q245),MONTH(Q245),1), "")</f>
        <v/>
      </c>
      <c r="S245" s="18">
        <f>IF(A245="", 0, IF(AND(M245=Ajustes!$B$8, E245=Ajustes!$B$5, I245=Ajustes!$B$4, OR(C245=Ajustes!$B$6, C245=Ajustes!$B$7), ISNUMBER(D245), ISNUMBER(H245)), 1, 0))</f>
        <v/>
      </c>
      <c r="T245" s="19">
        <f>IF(S245&lt;&gt;1, 0, IF(N(J245)=0, 0, IF(K245=Ajustes!$B$5, J245, J245*F245)))</f>
        <v/>
      </c>
      <c r="U245" s="20">
        <f>IF(S245&lt;&gt;1, U244, IF(C245=Ajustes!$B$6, U244+H245, U244-H245))</f>
        <v/>
      </c>
      <c r="V245" s="19">
        <f>IF(S245&lt;&gt;1, V244, IF(C245=Ajustes!$B$6, V244+D245+N(O245)+T245, IF(U245&lt;=0, 0, V244-H245*W244)))</f>
        <v/>
      </c>
      <c r="W245" s="21">
        <f>IF(U245&gt;0, V245/U245, 0)</f>
        <v/>
      </c>
      <c r="X245" s="19">
        <f>IF(AND(S245=1, C245=Ajustes!$B$7), D245-N(O245)-T245-H245*W244, "")</f>
        <v/>
      </c>
      <c r="Y245" s="18">
        <f>IF(A245="", "", TRIM(IF(COUNTIFS($N$2:$N$3000,N245,$C$2:$C$3000,C245,$D$2:$D$3000,D245,$H$2:$H$3000,H245)&gt;1, "Orden repetida. ", "")&amp;IF(AND(S245=1, C245=Ajustes!$B$7, U244+0.000001&lt;H245), "Vendes más de lo registrado. ", "")&amp;IF(Q245="texto", "Fecha en texto. ", "")&amp;IF(OR(NOT(ISNUMBER(D245)), NOT(ISNUMBER(H245))), "Número en texto. ", "")&amp;IF(AND(ISNUMBER(Q245), ISNUMBER(Q244), Q245&lt;Q244), "Fuera de orden de fecha. ", "")))</f>
        <v/>
      </c>
      <c r="Z245" s="18">
        <f>IF(AND(S245=1, ISNUMBER(R245)), ROW(), 0)</f>
        <v/>
      </c>
      <c r="AA245" s="18">
        <f>IF(ISNUMBER(R245), R245, 0)</f>
        <v/>
      </c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  <c r="L246" s="13" t="n"/>
      <c r="M246" s="13" t="n"/>
      <c r="N246" s="13" t="n"/>
      <c r="O246" s="14" t="n"/>
      <c r="P246" s="15" t="n"/>
      <c r="Q246" s="16">
        <f>IF(N246="", "", IF(ISNUMBER(N246), N246, IFERROR(DATEVALUE(LEFT(N246,10))+TIMEVALUE(MID(N246,12,8)), "texto")))</f>
        <v/>
      </c>
      <c r="R246" s="17">
        <f>IF(ISNUMBER(Q246), DATE(YEAR(Q246),MONTH(Q246),1), "")</f>
        <v/>
      </c>
      <c r="S246" s="18">
        <f>IF(A246="", 0, IF(AND(M246=Ajustes!$B$8, E246=Ajustes!$B$5, I246=Ajustes!$B$4, OR(C246=Ajustes!$B$6, C246=Ajustes!$B$7), ISNUMBER(D246), ISNUMBER(H246)), 1, 0))</f>
        <v/>
      </c>
      <c r="T246" s="19">
        <f>IF(S246&lt;&gt;1, 0, IF(N(J246)=0, 0, IF(K246=Ajustes!$B$5, J246, J246*F246)))</f>
        <v/>
      </c>
      <c r="U246" s="20">
        <f>IF(S246&lt;&gt;1, U245, IF(C246=Ajustes!$B$6, U245+H246, U245-H246))</f>
        <v/>
      </c>
      <c r="V246" s="19">
        <f>IF(S246&lt;&gt;1, V245, IF(C246=Ajustes!$B$6, V245+D246+N(O246)+T246, IF(U246&lt;=0, 0, V245-H246*W245)))</f>
        <v/>
      </c>
      <c r="W246" s="21">
        <f>IF(U246&gt;0, V246/U246, 0)</f>
        <v/>
      </c>
      <c r="X246" s="19">
        <f>IF(AND(S246=1, C246=Ajustes!$B$7), D246-N(O246)-T246-H246*W245, "")</f>
        <v/>
      </c>
      <c r="Y246" s="18">
        <f>IF(A246="", "", TRIM(IF(COUNTIFS($N$2:$N$3000,N246,$C$2:$C$3000,C246,$D$2:$D$3000,D246,$H$2:$H$3000,H246)&gt;1, "Orden repetida. ", "")&amp;IF(AND(S246=1, C246=Ajustes!$B$7, U245+0.000001&lt;H246), "Vendes más de lo registrado. ", "")&amp;IF(Q246="texto", "Fecha en texto. ", "")&amp;IF(OR(NOT(ISNUMBER(D246)), NOT(ISNUMBER(H246))), "Número en texto. ", "")&amp;IF(AND(ISNUMBER(Q246), ISNUMBER(Q245), Q246&lt;Q245), "Fuera de orden de fecha. ", "")))</f>
        <v/>
      </c>
      <c r="Z246" s="18">
        <f>IF(AND(S246=1, ISNUMBER(R246)), ROW(), 0)</f>
        <v/>
      </c>
      <c r="AA246" s="18">
        <f>IF(ISNUMBER(R246), R246, 0)</f>
        <v/>
      </c>
    </row>
    <row r="247">
      <c r="A247" s="13" t="n"/>
      <c r="B247" s="13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  <c r="L247" s="13" t="n"/>
      <c r="M247" s="13" t="n"/>
      <c r="N247" s="13" t="n"/>
      <c r="O247" s="14" t="n"/>
      <c r="P247" s="15" t="n"/>
      <c r="Q247" s="16">
        <f>IF(N247="", "", IF(ISNUMBER(N247), N247, IFERROR(DATEVALUE(LEFT(N247,10))+TIMEVALUE(MID(N247,12,8)), "texto")))</f>
        <v/>
      </c>
      <c r="R247" s="17">
        <f>IF(ISNUMBER(Q247), DATE(YEAR(Q247),MONTH(Q247),1), "")</f>
        <v/>
      </c>
      <c r="S247" s="18">
        <f>IF(A247="", 0, IF(AND(M247=Ajustes!$B$8, E247=Ajustes!$B$5, I247=Ajustes!$B$4, OR(C247=Ajustes!$B$6, C247=Ajustes!$B$7), ISNUMBER(D247), ISNUMBER(H247)), 1, 0))</f>
        <v/>
      </c>
      <c r="T247" s="19">
        <f>IF(S247&lt;&gt;1, 0, IF(N(J247)=0, 0, IF(K247=Ajustes!$B$5, J247, J247*F247)))</f>
        <v/>
      </c>
      <c r="U247" s="20">
        <f>IF(S247&lt;&gt;1, U246, IF(C247=Ajustes!$B$6, U246+H247, U246-H247))</f>
        <v/>
      </c>
      <c r="V247" s="19">
        <f>IF(S247&lt;&gt;1, V246, IF(C247=Ajustes!$B$6, V246+D247+N(O247)+T247, IF(U247&lt;=0, 0, V246-H247*W246)))</f>
        <v/>
      </c>
      <c r="W247" s="21">
        <f>IF(U247&gt;0, V247/U247, 0)</f>
        <v/>
      </c>
      <c r="X247" s="19">
        <f>IF(AND(S247=1, C247=Ajustes!$B$7), D247-N(O247)-T247-H247*W246, "")</f>
        <v/>
      </c>
      <c r="Y247" s="18">
        <f>IF(A247="", "", TRIM(IF(COUNTIFS($N$2:$N$3000,N247,$C$2:$C$3000,C247,$D$2:$D$3000,D247,$H$2:$H$3000,H247)&gt;1, "Orden repetida. ", "")&amp;IF(AND(S247=1, C247=Ajustes!$B$7, U246+0.000001&lt;H247), "Vendes más de lo registrado. ", "")&amp;IF(Q247="texto", "Fecha en texto. ", "")&amp;IF(OR(NOT(ISNUMBER(D247)), NOT(ISNUMBER(H247))), "Número en texto. ", "")&amp;IF(AND(ISNUMBER(Q247), ISNUMBER(Q246), Q247&lt;Q246), "Fuera de orden de fecha. ", "")))</f>
        <v/>
      </c>
      <c r="Z247" s="18">
        <f>IF(AND(S247=1, ISNUMBER(R247)), ROW(), 0)</f>
        <v/>
      </c>
      <c r="AA247" s="18">
        <f>IF(ISNUMBER(R247), R247, 0)</f>
        <v/>
      </c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  <c r="L248" s="13" t="n"/>
      <c r="M248" s="13" t="n"/>
      <c r="N248" s="13" t="n"/>
      <c r="O248" s="14" t="n"/>
      <c r="P248" s="15" t="n"/>
      <c r="Q248" s="16">
        <f>IF(N248="", "", IF(ISNUMBER(N248), N248, IFERROR(DATEVALUE(LEFT(N248,10))+TIMEVALUE(MID(N248,12,8)), "texto")))</f>
        <v/>
      </c>
      <c r="R248" s="17">
        <f>IF(ISNUMBER(Q248), DATE(YEAR(Q248),MONTH(Q248),1), "")</f>
        <v/>
      </c>
      <c r="S248" s="18">
        <f>IF(A248="", 0, IF(AND(M248=Ajustes!$B$8, E248=Ajustes!$B$5, I248=Ajustes!$B$4, OR(C248=Ajustes!$B$6, C248=Ajustes!$B$7), ISNUMBER(D248), ISNUMBER(H248)), 1, 0))</f>
        <v/>
      </c>
      <c r="T248" s="19">
        <f>IF(S248&lt;&gt;1, 0, IF(N(J248)=0, 0, IF(K248=Ajustes!$B$5, J248, J248*F248)))</f>
        <v/>
      </c>
      <c r="U248" s="20">
        <f>IF(S248&lt;&gt;1, U247, IF(C248=Ajustes!$B$6, U247+H248, U247-H248))</f>
        <v/>
      </c>
      <c r="V248" s="19">
        <f>IF(S248&lt;&gt;1, V247, IF(C248=Ajustes!$B$6, V247+D248+N(O248)+T248, IF(U248&lt;=0, 0, V247-H248*W247)))</f>
        <v/>
      </c>
      <c r="W248" s="21">
        <f>IF(U248&gt;0, V248/U248, 0)</f>
        <v/>
      </c>
      <c r="X248" s="19">
        <f>IF(AND(S248=1, C248=Ajustes!$B$7), D248-N(O248)-T248-H248*W247, "")</f>
        <v/>
      </c>
      <c r="Y248" s="18">
        <f>IF(A248="", "", TRIM(IF(COUNTIFS($N$2:$N$3000,N248,$C$2:$C$3000,C248,$D$2:$D$3000,D248,$H$2:$H$3000,H248)&gt;1, "Orden repetida. ", "")&amp;IF(AND(S248=1, C248=Ajustes!$B$7, U247+0.000001&lt;H248), "Vendes más de lo registrado. ", "")&amp;IF(Q248="texto", "Fecha en texto. ", "")&amp;IF(OR(NOT(ISNUMBER(D248)), NOT(ISNUMBER(H248))), "Número en texto. ", "")&amp;IF(AND(ISNUMBER(Q248), ISNUMBER(Q247), Q248&lt;Q247), "Fuera de orden de fecha. ", "")))</f>
        <v/>
      </c>
      <c r="Z248" s="18">
        <f>IF(AND(S248=1, ISNUMBER(R248)), ROW(), 0)</f>
        <v/>
      </c>
      <c r="AA248" s="18">
        <f>IF(ISNUMBER(R248), R248, 0)</f>
        <v/>
      </c>
    </row>
    <row r="249">
      <c r="A249" s="13" t="n"/>
      <c r="B249" s="13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  <c r="L249" s="13" t="n"/>
      <c r="M249" s="13" t="n"/>
      <c r="N249" s="13" t="n"/>
      <c r="O249" s="14" t="n"/>
      <c r="P249" s="15" t="n"/>
      <c r="Q249" s="16">
        <f>IF(N249="", "", IF(ISNUMBER(N249), N249, IFERROR(DATEVALUE(LEFT(N249,10))+TIMEVALUE(MID(N249,12,8)), "texto")))</f>
        <v/>
      </c>
      <c r="R249" s="17">
        <f>IF(ISNUMBER(Q249), DATE(YEAR(Q249),MONTH(Q249),1), "")</f>
        <v/>
      </c>
      <c r="S249" s="18">
        <f>IF(A249="", 0, IF(AND(M249=Ajustes!$B$8, E249=Ajustes!$B$5, I249=Ajustes!$B$4, OR(C249=Ajustes!$B$6, C249=Ajustes!$B$7), ISNUMBER(D249), ISNUMBER(H249)), 1, 0))</f>
        <v/>
      </c>
      <c r="T249" s="19">
        <f>IF(S249&lt;&gt;1, 0, IF(N(J249)=0, 0, IF(K249=Ajustes!$B$5, J249, J249*F249)))</f>
        <v/>
      </c>
      <c r="U249" s="20">
        <f>IF(S249&lt;&gt;1, U248, IF(C249=Ajustes!$B$6, U248+H249, U248-H249))</f>
        <v/>
      </c>
      <c r="V249" s="19">
        <f>IF(S249&lt;&gt;1, V248, IF(C249=Ajustes!$B$6, V248+D249+N(O249)+T249, IF(U249&lt;=0, 0, V248-H249*W248)))</f>
        <v/>
      </c>
      <c r="W249" s="21">
        <f>IF(U249&gt;0, V249/U249, 0)</f>
        <v/>
      </c>
      <c r="X249" s="19">
        <f>IF(AND(S249=1, C249=Ajustes!$B$7), D249-N(O249)-T249-H249*W248, "")</f>
        <v/>
      </c>
      <c r="Y249" s="18">
        <f>IF(A249="", "", TRIM(IF(COUNTIFS($N$2:$N$3000,N249,$C$2:$C$3000,C249,$D$2:$D$3000,D249,$H$2:$H$3000,H249)&gt;1, "Orden repetida. ", "")&amp;IF(AND(S249=1, C249=Ajustes!$B$7, U248+0.000001&lt;H249), "Vendes más de lo registrado. ", "")&amp;IF(Q249="texto", "Fecha en texto. ", "")&amp;IF(OR(NOT(ISNUMBER(D249)), NOT(ISNUMBER(H249))), "Número en texto. ", "")&amp;IF(AND(ISNUMBER(Q249), ISNUMBER(Q248), Q249&lt;Q248), "Fuera de orden de fecha. ", "")))</f>
        <v/>
      </c>
      <c r="Z249" s="18">
        <f>IF(AND(S249=1, ISNUMBER(R249)), ROW(), 0)</f>
        <v/>
      </c>
      <c r="AA249" s="18">
        <f>IF(ISNUMBER(R249), R249, 0)</f>
        <v/>
      </c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  <c r="L250" s="13" t="n"/>
      <c r="M250" s="13" t="n"/>
      <c r="N250" s="13" t="n"/>
      <c r="O250" s="14" t="n"/>
      <c r="P250" s="15" t="n"/>
      <c r="Q250" s="16">
        <f>IF(N250="", "", IF(ISNUMBER(N250), N250, IFERROR(DATEVALUE(LEFT(N250,10))+TIMEVALUE(MID(N250,12,8)), "texto")))</f>
        <v/>
      </c>
      <c r="R250" s="17">
        <f>IF(ISNUMBER(Q250), DATE(YEAR(Q250),MONTH(Q250),1), "")</f>
        <v/>
      </c>
      <c r="S250" s="18">
        <f>IF(A250="", 0, IF(AND(M250=Ajustes!$B$8, E250=Ajustes!$B$5, I250=Ajustes!$B$4, OR(C250=Ajustes!$B$6, C250=Ajustes!$B$7), ISNUMBER(D250), ISNUMBER(H250)), 1, 0))</f>
        <v/>
      </c>
      <c r="T250" s="19">
        <f>IF(S250&lt;&gt;1, 0, IF(N(J250)=0, 0, IF(K250=Ajustes!$B$5, J250, J250*F250)))</f>
        <v/>
      </c>
      <c r="U250" s="20">
        <f>IF(S250&lt;&gt;1, U249, IF(C250=Ajustes!$B$6, U249+H250, U249-H250))</f>
        <v/>
      </c>
      <c r="V250" s="19">
        <f>IF(S250&lt;&gt;1, V249, IF(C250=Ajustes!$B$6, V249+D250+N(O250)+T250, IF(U250&lt;=0, 0, V249-H250*W249)))</f>
        <v/>
      </c>
      <c r="W250" s="21">
        <f>IF(U250&gt;0, V250/U250, 0)</f>
        <v/>
      </c>
      <c r="X250" s="19">
        <f>IF(AND(S250=1, C250=Ajustes!$B$7), D250-N(O250)-T250-H250*W249, "")</f>
        <v/>
      </c>
      <c r="Y250" s="18">
        <f>IF(A250="", "", TRIM(IF(COUNTIFS($N$2:$N$3000,N250,$C$2:$C$3000,C250,$D$2:$D$3000,D250,$H$2:$H$3000,H250)&gt;1, "Orden repetida. ", "")&amp;IF(AND(S250=1, C250=Ajustes!$B$7, U249+0.000001&lt;H250), "Vendes más de lo registrado. ", "")&amp;IF(Q250="texto", "Fecha en texto. ", "")&amp;IF(OR(NOT(ISNUMBER(D250)), NOT(ISNUMBER(H250))), "Número en texto. ", "")&amp;IF(AND(ISNUMBER(Q250), ISNUMBER(Q249), Q250&lt;Q249), "Fuera de orden de fecha. ", "")))</f>
        <v/>
      </c>
      <c r="Z250" s="18">
        <f>IF(AND(S250=1, ISNUMBER(R250)), ROW(), 0)</f>
        <v/>
      </c>
      <c r="AA250" s="18">
        <f>IF(ISNUMBER(R250), R250, 0)</f>
        <v/>
      </c>
    </row>
    <row r="251">
      <c r="A251" s="13" t="n"/>
      <c r="B251" s="13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  <c r="L251" s="13" t="n"/>
      <c r="M251" s="13" t="n"/>
      <c r="N251" s="13" t="n"/>
      <c r="O251" s="14" t="n"/>
      <c r="P251" s="15" t="n"/>
      <c r="Q251" s="16">
        <f>IF(N251="", "", IF(ISNUMBER(N251), N251, IFERROR(DATEVALUE(LEFT(N251,10))+TIMEVALUE(MID(N251,12,8)), "texto")))</f>
        <v/>
      </c>
      <c r="R251" s="17">
        <f>IF(ISNUMBER(Q251), DATE(YEAR(Q251),MONTH(Q251),1), "")</f>
        <v/>
      </c>
      <c r="S251" s="18">
        <f>IF(A251="", 0, IF(AND(M251=Ajustes!$B$8, E251=Ajustes!$B$5, I251=Ajustes!$B$4, OR(C251=Ajustes!$B$6, C251=Ajustes!$B$7), ISNUMBER(D251), ISNUMBER(H251)), 1, 0))</f>
        <v/>
      </c>
      <c r="T251" s="19">
        <f>IF(S251&lt;&gt;1, 0, IF(N(J251)=0, 0, IF(K251=Ajustes!$B$5, J251, J251*F251)))</f>
        <v/>
      </c>
      <c r="U251" s="20">
        <f>IF(S251&lt;&gt;1, U250, IF(C251=Ajustes!$B$6, U250+H251, U250-H251))</f>
        <v/>
      </c>
      <c r="V251" s="19">
        <f>IF(S251&lt;&gt;1, V250, IF(C251=Ajustes!$B$6, V250+D251+N(O251)+T251, IF(U251&lt;=0, 0, V250-H251*W250)))</f>
        <v/>
      </c>
      <c r="W251" s="21">
        <f>IF(U251&gt;0, V251/U251, 0)</f>
        <v/>
      </c>
      <c r="X251" s="19">
        <f>IF(AND(S251=1, C251=Ajustes!$B$7), D251-N(O251)-T251-H251*W250, "")</f>
        <v/>
      </c>
      <c r="Y251" s="18">
        <f>IF(A251="", "", TRIM(IF(COUNTIFS($N$2:$N$3000,N251,$C$2:$C$3000,C251,$D$2:$D$3000,D251,$H$2:$H$3000,H251)&gt;1, "Orden repetida. ", "")&amp;IF(AND(S251=1, C251=Ajustes!$B$7, U250+0.000001&lt;H251), "Vendes más de lo registrado. ", "")&amp;IF(Q251="texto", "Fecha en texto. ", "")&amp;IF(OR(NOT(ISNUMBER(D251)), NOT(ISNUMBER(H251))), "Número en texto. ", "")&amp;IF(AND(ISNUMBER(Q251), ISNUMBER(Q250), Q251&lt;Q250), "Fuera de orden de fecha. ", "")))</f>
        <v/>
      </c>
      <c r="Z251" s="18">
        <f>IF(AND(S251=1, ISNUMBER(R251)), ROW(), 0)</f>
        <v/>
      </c>
      <c r="AA251" s="18">
        <f>IF(ISNUMBER(R251), R251, 0)</f>
        <v/>
      </c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  <c r="L252" s="13" t="n"/>
      <c r="M252" s="13" t="n"/>
      <c r="N252" s="13" t="n"/>
      <c r="O252" s="14" t="n"/>
      <c r="P252" s="15" t="n"/>
      <c r="Q252" s="16">
        <f>IF(N252="", "", IF(ISNUMBER(N252), N252, IFERROR(DATEVALUE(LEFT(N252,10))+TIMEVALUE(MID(N252,12,8)), "texto")))</f>
        <v/>
      </c>
      <c r="R252" s="17">
        <f>IF(ISNUMBER(Q252), DATE(YEAR(Q252),MONTH(Q252),1), "")</f>
        <v/>
      </c>
      <c r="S252" s="18">
        <f>IF(A252="", 0, IF(AND(M252=Ajustes!$B$8, E252=Ajustes!$B$5, I252=Ajustes!$B$4, OR(C252=Ajustes!$B$6, C252=Ajustes!$B$7), ISNUMBER(D252), ISNUMBER(H252)), 1, 0))</f>
        <v/>
      </c>
      <c r="T252" s="19">
        <f>IF(S252&lt;&gt;1, 0, IF(N(J252)=0, 0, IF(K252=Ajustes!$B$5, J252, J252*F252)))</f>
        <v/>
      </c>
      <c r="U252" s="20">
        <f>IF(S252&lt;&gt;1, U251, IF(C252=Ajustes!$B$6, U251+H252, U251-H252))</f>
        <v/>
      </c>
      <c r="V252" s="19">
        <f>IF(S252&lt;&gt;1, V251, IF(C252=Ajustes!$B$6, V251+D252+N(O252)+T252, IF(U252&lt;=0, 0, V251-H252*W251)))</f>
        <v/>
      </c>
      <c r="W252" s="21">
        <f>IF(U252&gt;0, V252/U252, 0)</f>
        <v/>
      </c>
      <c r="X252" s="19">
        <f>IF(AND(S252=1, C252=Ajustes!$B$7), D252-N(O252)-T252-H252*W251, "")</f>
        <v/>
      </c>
      <c r="Y252" s="18">
        <f>IF(A252="", "", TRIM(IF(COUNTIFS($N$2:$N$3000,N252,$C$2:$C$3000,C252,$D$2:$D$3000,D252,$H$2:$H$3000,H252)&gt;1, "Orden repetida. ", "")&amp;IF(AND(S252=1, C252=Ajustes!$B$7, U251+0.000001&lt;H252), "Vendes más de lo registrado. ", "")&amp;IF(Q252="texto", "Fecha en texto. ", "")&amp;IF(OR(NOT(ISNUMBER(D252)), NOT(ISNUMBER(H252))), "Número en texto. ", "")&amp;IF(AND(ISNUMBER(Q252), ISNUMBER(Q251), Q252&lt;Q251), "Fuera de orden de fecha. ", "")))</f>
        <v/>
      </c>
      <c r="Z252" s="18">
        <f>IF(AND(S252=1, ISNUMBER(R252)), ROW(), 0)</f>
        <v/>
      </c>
      <c r="AA252" s="18">
        <f>IF(ISNUMBER(R252), R252, 0)</f>
        <v/>
      </c>
    </row>
    <row r="253">
      <c r="A253" s="13" t="n"/>
      <c r="B253" s="13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  <c r="L253" s="13" t="n"/>
      <c r="M253" s="13" t="n"/>
      <c r="N253" s="13" t="n"/>
      <c r="O253" s="14" t="n"/>
      <c r="P253" s="15" t="n"/>
      <c r="Q253" s="16">
        <f>IF(N253="", "", IF(ISNUMBER(N253), N253, IFERROR(DATEVALUE(LEFT(N253,10))+TIMEVALUE(MID(N253,12,8)), "texto")))</f>
        <v/>
      </c>
      <c r="R253" s="17">
        <f>IF(ISNUMBER(Q253), DATE(YEAR(Q253),MONTH(Q253),1), "")</f>
        <v/>
      </c>
      <c r="S253" s="18">
        <f>IF(A253="", 0, IF(AND(M253=Ajustes!$B$8, E253=Ajustes!$B$5, I253=Ajustes!$B$4, OR(C253=Ajustes!$B$6, C253=Ajustes!$B$7), ISNUMBER(D253), ISNUMBER(H253)), 1, 0))</f>
        <v/>
      </c>
      <c r="T253" s="19">
        <f>IF(S253&lt;&gt;1, 0, IF(N(J253)=0, 0, IF(K253=Ajustes!$B$5, J253, J253*F253)))</f>
        <v/>
      </c>
      <c r="U253" s="20">
        <f>IF(S253&lt;&gt;1, U252, IF(C253=Ajustes!$B$6, U252+H253, U252-H253))</f>
        <v/>
      </c>
      <c r="V253" s="19">
        <f>IF(S253&lt;&gt;1, V252, IF(C253=Ajustes!$B$6, V252+D253+N(O253)+T253, IF(U253&lt;=0, 0, V252-H253*W252)))</f>
        <v/>
      </c>
      <c r="W253" s="21">
        <f>IF(U253&gt;0, V253/U253, 0)</f>
        <v/>
      </c>
      <c r="X253" s="19">
        <f>IF(AND(S253=1, C253=Ajustes!$B$7), D253-N(O253)-T253-H253*W252, "")</f>
        <v/>
      </c>
      <c r="Y253" s="18">
        <f>IF(A253="", "", TRIM(IF(COUNTIFS($N$2:$N$3000,N253,$C$2:$C$3000,C253,$D$2:$D$3000,D253,$H$2:$H$3000,H253)&gt;1, "Orden repetida. ", "")&amp;IF(AND(S253=1, C253=Ajustes!$B$7, U252+0.000001&lt;H253), "Vendes más de lo registrado. ", "")&amp;IF(Q253="texto", "Fecha en texto. ", "")&amp;IF(OR(NOT(ISNUMBER(D253)), NOT(ISNUMBER(H253))), "Número en texto. ", "")&amp;IF(AND(ISNUMBER(Q253), ISNUMBER(Q252), Q253&lt;Q252), "Fuera de orden de fecha. ", "")))</f>
        <v/>
      </c>
      <c r="Z253" s="18">
        <f>IF(AND(S253=1, ISNUMBER(R253)), ROW(), 0)</f>
        <v/>
      </c>
      <c r="AA253" s="18">
        <f>IF(ISNUMBER(R253), R253, 0)</f>
        <v/>
      </c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  <c r="L254" s="13" t="n"/>
      <c r="M254" s="13" t="n"/>
      <c r="N254" s="13" t="n"/>
      <c r="O254" s="14" t="n"/>
      <c r="P254" s="15" t="n"/>
      <c r="Q254" s="16">
        <f>IF(N254="", "", IF(ISNUMBER(N254), N254, IFERROR(DATEVALUE(LEFT(N254,10))+TIMEVALUE(MID(N254,12,8)), "texto")))</f>
        <v/>
      </c>
      <c r="R254" s="17">
        <f>IF(ISNUMBER(Q254), DATE(YEAR(Q254),MONTH(Q254),1), "")</f>
        <v/>
      </c>
      <c r="S254" s="18">
        <f>IF(A254="", 0, IF(AND(M254=Ajustes!$B$8, E254=Ajustes!$B$5, I254=Ajustes!$B$4, OR(C254=Ajustes!$B$6, C254=Ajustes!$B$7), ISNUMBER(D254), ISNUMBER(H254)), 1, 0))</f>
        <v/>
      </c>
      <c r="T254" s="19">
        <f>IF(S254&lt;&gt;1, 0, IF(N(J254)=0, 0, IF(K254=Ajustes!$B$5, J254, J254*F254)))</f>
        <v/>
      </c>
      <c r="U254" s="20">
        <f>IF(S254&lt;&gt;1, U253, IF(C254=Ajustes!$B$6, U253+H254, U253-H254))</f>
        <v/>
      </c>
      <c r="V254" s="19">
        <f>IF(S254&lt;&gt;1, V253, IF(C254=Ajustes!$B$6, V253+D254+N(O254)+T254, IF(U254&lt;=0, 0, V253-H254*W253)))</f>
        <v/>
      </c>
      <c r="W254" s="21">
        <f>IF(U254&gt;0, V254/U254, 0)</f>
        <v/>
      </c>
      <c r="X254" s="19">
        <f>IF(AND(S254=1, C254=Ajustes!$B$7), D254-N(O254)-T254-H254*W253, "")</f>
        <v/>
      </c>
      <c r="Y254" s="18">
        <f>IF(A254="", "", TRIM(IF(COUNTIFS($N$2:$N$3000,N254,$C$2:$C$3000,C254,$D$2:$D$3000,D254,$H$2:$H$3000,H254)&gt;1, "Orden repetida. ", "")&amp;IF(AND(S254=1, C254=Ajustes!$B$7, U253+0.000001&lt;H254), "Vendes más de lo registrado. ", "")&amp;IF(Q254="texto", "Fecha en texto. ", "")&amp;IF(OR(NOT(ISNUMBER(D254)), NOT(ISNUMBER(H254))), "Número en texto. ", "")&amp;IF(AND(ISNUMBER(Q254), ISNUMBER(Q253), Q254&lt;Q253), "Fuera de orden de fecha. ", "")))</f>
        <v/>
      </c>
      <c r="Z254" s="18">
        <f>IF(AND(S254=1, ISNUMBER(R254)), ROW(), 0)</f>
        <v/>
      </c>
      <c r="AA254" s="18">
        <f>IF(ISNUMBER(R254), R254, 0)</f>
        <v/>
      </c>
    </row>
    <row r="255">
      <c r="A255" s="13" t="n"/>
      <c r="B255" s="13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  <c r="L255" s="13" t="n"/>
      <c r="M255" s="13" t="n"/>
      <c r="N255" s="13" t="n"/>
      <c r="O255" s="14" t="n"/>
      <c r="P255" s="15" t="n"/>
      <c r="Q255" s="16">
        <f>IF(N255="", "", IF(ISNUMBER(N255), N255, IFERROR(DATEVALUE(LEFT(N255,10))+TIMEVALUE(MID(N255,12,8)), "texto")))</f>
        <v/>
      </c>
      <c r="R255" s="17">
        <f>IF(ISNUMBER(Q255), DATE(YEAR(Q255),MONTH(Q255),1), "")</f>
        <v/>
      </c>
      <c r="S255" s="18">
        <f>IF(A255="", 0, IF(AND(M255=Ajustes!$B$8, E255=Ajustes!$B$5, I255=Ajustes!$B$4, OR(C255=Ajustes!$B$6, C255=Ajustes!$B$7), ISNUMBER(D255), ISNUMBER(H255)), 1, 0))</f>
        <v/>
      </c>
      <c r="T255" s="19">
        <f>IF(S255&lt;&gt;1, 0, IF(N(J255)=0, 0, IF(K255=Ajustes!$B$5, J255, J255*F255)))</f>
        <v/>
      </c>
      <c r="U255" s="20">
        <f>IF(S255&lt;&gt;1, U254, IF(C255=Ajustes!$B$6, U254+H255, U254-H255))</f>
        <v/>
      </c>
      <c r="V255" s="19">
        <f>IF(S255&lt;&gt;1, V254, IF(C255=Ajustes!$B$6, V254+D255+N(O255)+T255, IF(U255&lt;=0, 0, V254-H255*W254)))</f>
        <v/>
      </c>
      <c r="W255" s="21">
        <f>IF(U255&gt;0, V255/U255, 0)</f>
        <v/>
      </c>
      <c r="X255" s="19">
        <f>IF(AND(S255=1, C255=Ajustes!$B$7), D255-N(O255)-T255-H255*W254, "")</f>
        <v/>
      </c>
      <c r="Y255" s="18">
        <f>IF(A255="", "", TRIM(IF(COUNTIFS($N$2:$N$3000,N255,$C$2:$C$3000,C255,$D$2:$D$3000,D255,$H$2:$H$3000,H255)&gt;1, "Orden repetida. ", "")&amp;IF(AND(S255=1, C255=Ajustes!$B$7, U254+0.000001&lt;H255), "Vendes más de lo registrado. ", "")&amp;IF(Q255="texto", "Fecha en texto. ", "")&amp;IF(OR(NOT(ISNUMBER(D255)), NOT(ISNUMBER(H255))), "Número en texto. ", "")&amp;IF(AND(ISNUMBER(Q255), ISNUMBER(Q254), Q255&lt;Q254), "Fuera de orden de fecha. ", "")))</f>
        <v/>
      </c>
      <c r="Z255" s="18">
        <f>IF(AND(S255=1, ISNUMBER(R255)), ROW(), 0)</f>
        <v/>
      </c>
      <c r="AA255" s="18">
        <f>IF(ISNUMBER(R255), R255, 0)</f>
        <v/>
      </c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  <c r="L256" s="13" t="n"/>
      <c r="M256" s="13" t="n"/>
      <c r="N256" s="13" t="n"/>
      <c r="O256" s="14" t="n"/>
      <c r="P256" s="15" t="n"/>
      <c r="Q256" s="16">
        <f>IF(N256="", "", IF(ISNUMBER(N256), N256, IFERROR(DATEVALUE(LEFT(N256,10))+TIMEVALUE(MID(N256,12,8)), "texto")))</f>
        <v/>
      </c>
      <c r="R256" s="17">
        <f>IF(ISNUMBER(Q256), DATE(YEAR(Q256),MONTH(Q256),1), "")</f>
        <v/>
      </c>
      <c r="S256" s="18">
        <f>IF(A256="", 0, IF(AND(M256=Ajustes!$B$8, E256=Ajustes!$B$5, I256=Ajustes!$B$4, OR(C256=Ajustes!$B$6, C256=Ajustes!$B$7), ISNUMBER(D256), ISNUMBER(H256)), 1, 0))</f>
        <v/>
      </c>
      <c r="T256" s="19">
        <f>IF(S256&lt;&gt;1, 0, IF(N(J256)=0, 0, IF(K256=Ajustes!$B$5, J256, J256*F256)))</f>
        <v/>
      </c>
      <c r="U256" s="20">
        <f>IF(S256&lt;&gt;1, U255, IF(C256=Ajustes!$B$6, U255+H256, U255-H256))</f>
        <v/>
      </c>
      <c r="V256" s="19">
        <f>IF(S256&lt;&gt;1, V255, IF(C256=Ajustes!$B$6, V255+D256+N(O256)+T256, IF(U256&lt;=0, 0, V255-H256*W255)))</f>
        <v/>
      </c>
      <c r="W256" s="21">
        <f>IF(U256&gt;0, V256/U256, 0)</f>
        <v/>
      </c>
      <c r="X256" s="19">
        <f>IF(AND(S256=1, C256=Ajustes!$B$7), D256-N(O256)-T256-H256*W255, "")</f>
        <v/>
      </c>
      <c r="Y256" s="18">
        <f>IF(A256="", "", TRIM(IF(COUNTIFS($N$2:$N$3000,N256,$C$2:$C$3000,C256,$D$2:$D$3000,D256,$H$2:$H$3000,H256)&gt;1, "Orden repetida. ", "")&amp;IF(AND(S256=1, C256=Ajustes!$B$7, U255+0.000001&lt;H256), "Vendes más de lo registrado. ", "")&amp;IF(Q256="texto", "Fecha en texto. ", "")&amp;IF(OR(NOT(ISNUMBER(D256)), NOT(ISNUMBER(H256))), "Número en texto. ", "")&amp;IF(AND(ISNUMBER(Q256), ISNUMBER(Q255), Q256&lt;Q255), "Fuera de orden de fecha. ", "")))</f>
        <v/>
      </c>
      <c r="Z256" s="18">
        <f>IF(AND(S256=1, ISNUMBER(R256)), ROW(), 0)</f>
        <v/>
      </c>
      <c r="AA256" s="18">
        <f>IF(ISNUMBER(R256), R256, 0)</f>
        <v/>
      </c>
    </row>
    <row r="257">
      <c r="A257" s="13" t="n"/>
      <c r="B257" s="13" t="n"/>
      <c r="C257" s="13" t="n"/>
      <c r="D257" s="13" t="n"/>
      <c r="E257" s="13" t="n"/>
      <c r="F257" s="13" t="n"/>
      <c r="G257" s="13" t="n"/>
      <c r="H257" s="13" t="n"/>
      <c r="I257" s="13" t="n"/>
      <c r="J257" s="13" t="n"/>
      <c r="K257" s="13" t="n"/>
      <c r="L257" s="13" t="n"/>
      <c r="M257" s="13" t="n"/>
      <c r="N257" s="13" t="n"/>
      <c r="O257" s="14" t="n"/>
      <c r="P257" s="15" t="n"/>
      <c r="Q257" s="16">
        <f>IF(N257="", "", IF(ISNUMBER(N257), N257, IFERROR(DATEVALUE(LEFT(N257,10))+TIMEVALUE(MID(N257,12,8)), "texto")))</f>
        <v/>
      </c>
      <c r="R257" s="17">
        <f>IF(ISNUMBER(Q257), DATE(YEAR(Q257),MONTH(Q257),1), "")</f>
        <v/>
      </c>
      <c r="S257" s="18">
        <f>IF(A257="", 0, IF(AND(M257=Ajustes!$B$8, E257=Ajustes!$B$5, I257=Ajustes!$B$4, OR(C257=Ajustes!$B$6, C257=Ajustes!$B$7), ISNUMBER(D257), ISNUMBER(H257)), 1, 0))</f>
        <v/>
      </c>
      <c r="T257" s="19">
        <f>IF(S257&lt;&gt;1, 0, IF(N(J257)=0, 0, IF(K257=Ajustes!$B$5, J257, J257*F257)))</f>
        <v/>
      </c>
      <c r="U257" s="20">
        <f>IF(S257&lt;&gt;1, U256, IF(C257=Ajustes!$B$6, U256+H257, U256-H257))</f>
        <v/>
      </c>
      <c r="V257" s="19">
        <f>IF(S257&lt;&gt;1, V256, IF(C257=Ajustes!$B$6, V256+D257+N(O257)+T257, IF(U257&lt;=0, 0, V256-H257*W256)))</f>
        <v/>
      </c>
      <c r="W257" s="21">
        <f>IF(U257&gt;0, V257/U257, 0)</f>
        <v/>
      </c>
      <c r="X257" s="19">
        <f>IF(AND(S257=1, C257=Ajustes!$B$7), D257-N(O257)-T257-H257*W256, "")</f>
        <v/>
      </c>
      <c r="Y257" s="18">
        <f>IF(A257="", "", TRIM(IF(COUNTIFS($N$2:$N$3000,N257,$C$2:$C$3000,C257,$D$2:$D$3000,D257,$H$2:$H$3000,H257)&gt;1, "Orden repetida. ", "")&amp;IF(AND(S257=1, C257=Ajustes!$B$7, U256+0.000001&lt;H257), "Vendes más de lo registrado. ", "")&amp;IF(Q257="texto", "Fecha en texto. ", "")&amp;IF(OR(NOT(ISNUMBER(D257)), NOT(ISNUMBER(H257))), "Número en texto. ", "")&amp;IF(AND(ISNUMBER(Q257), ISNUMBER(Q256), Q257&lt;Q256), "Fuera de orden de fecha. ", "")))</f>
        <v/>
      </c>
      <c r="Z257" s="18">
        <f>IF(AND(S257=1, ISNUMBER(R257)), ROW(), 0)</f>
        <v/>
      </c>
      <c r="AA257" s="18">
        <f>IF(ISNUMBER(R257), R257, 0)</f>
        <v/>
      </c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3" t="n"/>
      <c r="I258" s="13" t="n"/>
      <c r="J258" s="13" t="n"/>
      <c r="K258" s="13" t="n"/>
      <c r="L258" s="13" t="n"/>
      <c r="M258" s="13" t="n"/>
      <c r="N258" s="13" t="n"/>
      <c r="O258" s="14" t="n"/>
      <c r="P258" s="15" t="n"/>
      <c r="Q258" s="16">
        <f>IF(N258="", "", IF(ISNUMBER(N258), N258, IFERROR(DATEVALUE(LEFT(N258,10))+TIMEVALUE(MID(N258,12,8)), "texto")))</f>
        <v/>
      </c>
      <c r="R258" s="17">
        <f>IF(ISNUMBER(Q258), DATE(YEAR(Q258),MONTH(Q258),1), "")</f>
        <v/>
      </c>
      <c r="S258" s="18">
        <f>IF(A258="", 0, IF(AND(M258=Ajustes!$B$8, E258=Ajustes!$B$5, I258=Ajustes!$B$4, OR(C258=Ajustes!$B$6, C258=Ajustes!$B$7), ISNUMBER(D258), ISNUMBER(H258)), 1, 0))</f>
        <v/>
      </c>
      <c r="T258" s="19">
        <f>IF(S258&lt;&gt;1, 0, IF(N(J258)=0, 0, IF(K258=Ajustes!$B$5, J258, J258*F258)))</f>
        <v/>
      </c>
      <c r="U258" s="20">
        <f>IF(S258&lt;&gt;1, U257, IF(C258=Ajustes!$B$6, U257+H258, U257-H258))</f>
        <v/>
      </c>
      <c r="V258" s="19">
        <f>IF(S258&lt;&gt;1, V257, IF(C258=Ajustes!$B$6, V257+D258+N(O258)+T258, IF(U258&lt;=0, 0, V257-H258*W257)))</f>
        <v/>
      </c>
      <c r="W258" s="21">
        <f>IF(U258&gt;0, V258/U258, 0)</f>
        <v/>
      </c>
      <c r="X258" s="19">
        <f>IF(AND(S258=1, C258=Ajustes!$B$7), D258-N(O258)-T258-H258*W257, "")</f>
        <v/>
      </c>
      <c r="Y258" s="18">
        <f>IF(A258="", "", TRIM(IF(COUNTIFS($N$2:$N$3000,N258,$C$2:$C$3000,C258,$D$2:$D$3000,D258,$H$2:$H$3000,H258)&gt;1, "Orden repetida. ", "")&amp;IF(AND(S258=1, C258=Ajustes!$B$7, U257+0.000001&lt;H258), "Vendes más de lo registrado. ", "")&amp;IF(Q258="texto", "Fecha en texto. ", "")&amp;IF(OR(NOT(ISNUMBER(D258)), NOT(ISNUMBER(H258))), "Número en texto. ", "")&amp;IF(AND(ISNUMBER(Q258), ISNUMBER(Q257), Q258&lt;Q257), "Fuera de orden de fecha. ", "")))</f>
        <v/>
      </c>
      <c r="Z258" s="18">
        <f>IF(AND(S258=1, ISNUMBER(R258)), ROW(), 0)</f>
        <v/>
      </c>
      <c r="AA258" s="18">
        <f>IF(ISNUMBER(R258), R258, 0)</f>
        <v/>
      </c>
    </row>
    <row r="259">
      <c r="A259" s="13" t="n"/>
      <c r="B259" s="13" t="n"/>
      <c r="C259" s="13" t="n"/>
      <c r="D259" s="13" t="n"/>
      <c r="E259" s="13" t="n"/>
      <c r="F259" s="13" t="n"/>
      <c r="G259" s="13" t="n"/>
      <c r="H259" s="13" t="n"/>
      <c r="I259" s="13" t="n"/>
      <c r="J259" s="13" t="n"/>
      <c r="K259" s="13" t="n"/>
      <c r="L259" s="13" t="n"/>
      <c r="M259" s="13" t="n"/>
      <c r="N259" s="13" t="n"/>
      <c r="O259" s="14" t="n"/>
      <c r="P259" s="15" t="n"/>
      <c r="Q259" s="16">
        <f>IF(N259="", "", IF(ISNUMBER(N259), N259, IFERROR(DATEVALUE(LEFT(N259,10))+TIMEVALUE(MID(N259,12,8)), "texto")))</f>
        <v/>
      </c>
      <c r="R259" s="17">
        <f>IF(ISNUMBER(Q259), DATE(YEAR(Q259),MONTH(Q259),1), "")</f>
        <v/>
      </c>
      <c r="S259" s="18">
        <f>IF(A259="", 0, IF(AND(M259=Ajustes!$B$8, E259=Ajustes!$B$5, I259=Ajustes!$B$4, OR(C259=Ajustes!$B$6, C259=Ajustes!$B$7), ISNUMBER(D259), ISNUMBER(H259)), 1, 0))</f>
        <v/>
      </c>
      <c r="T259" s="19">
        <f>IF(S259&lt;&gt;1, 0, IF(N(J259)=0, 0, IF(K259=Ajustes!$B$5, J259, J259*F259)))</f>
        <v/>
      </c>
      <c r="U259" s="20">
        <f>IF(S259&lt;&gt;1, U258, IF(C259=Ajustes!$B$6, U258+H259, U258-H259))</f>
        <v/>
      </c>
      <c r="V259" s="19">
        <f>IF(S259&lt;&gt;1, V258, IF(C259=Ajustes!$B$6, V258+D259+N(O259)+T259, IF(U259&lt;=0, 0, V258-H259*W258)))</f>
        <v/>
      </c>
      <c r="W259" s="21">
        <f>IF(U259&gt;0, V259/U259, 0)</f>
        <v/>
      </c>
      <c r="X259" s="19">
        <f>IF(AND(S259=1, C259=Ajustes!$B$7), D259-N(O259)-T259-H259*W258, "")</f>
        <v/>
      </c>
      <c r="Y259" s="18">
        <f>IF(A259="", "", TRIM(IF(COUNTIFS($N$2:$N$3000,N259,$C$2:$C$3000,C259,$D$2:$D$3000,D259,$H$2:$H$3000,H259)&gt;1, "Orden repetida. ", "")&amp;IF(AND(S259=1, C259=Ajustes!$B$7, U258+0.000001&lt;H259), "Vendes más de lo registrado. ", "")&amp;IF(Q259="texto", "Fecha en texto. ", "")&amp;IF(OR(NOT(ISNUMBER(D259)), NOT(ISNUMBER(H259))), "Número en texto. ", "")&amp;IF(AND(ISNUMBER(Q259), ISNUMBER(Q258), Q259&lt;Q258), "Fuera de orden de fecha. ", "")))</f>
        <v/>
      </c>
      <c r="Z259" s="18">
        <f>IF(AND(S259=1, ISNUMBER(R259)), ROW(), 0)</f>
        <v/>
      </c>
      <c r="AA259" s="18">
        <f>IF(ISNUMBER(R259), R259, 0)</f>
        <v/>
      </c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3" t="n"/>
      <c r="I260" s="13" t="n"/>
      <c r="J260" s="13" t="n"/>
      <c r="K260" s="13" t="n"/>
      <c r="L260" s="13" t="n"/>
      <c r="M260" s="13" t="n"/>
      <c r="N260" s="13" t="n"/>
      <c r="O260" s="14" t="n"/>
      <c r="P260" s="15" t="n"/>
      <c r="Q260" s="16">
        <f>IF(N260="", "", IF(ISNUMBER(N260), N260, IFERROR(DATEVALUE(LEFT(N260,10))+TIMEVALUE(MID(N260,12,8)), "texto")))</f>
        <v/>
      </c>
      <c r="R260" s="17">
        <f>IF(ISNUMBER(Q260), DATE(YEAR(Q260),MONTH(Q260),1), "")</f>
        <v/>
      </c>
      <c r="S260" s="18">
        <f>IF(A260="", 0, IF(AND(M260=Ajustes!$B$8, E260=Ajustes!$B$5, I260=Ajustes!$B$4, OR(C260=Ajustes!$B$6, C260=Ajustes!$B$7), ISNUMBER(D260), ISNUMBER(H260)), 1, 0))</f>
        <v/>
      </c>
      <c r="T260" s="19">
        <f>IF(S260&lt;&gt;1, 0, IF(N(J260)=0, 0, IF(K260=Ajustes!$B$5, J260, J260*F260)))</f>
        <v/>
      </c>
      <c r="U260" s="20">
        <f>IF(S260&lt;&gt;1, U259, IF(C260=Ajustes!$B$6, U259+H260, U259-H260))</f>
        <v/>
      </c>
      <c r="V260" s="19">
        <f>IF(S260&lt;&gt;1, V259, IF(C260=Ajustes!$B$6, V259+D260+N(O260)+T260, IF(U260&lt;=0, 0, V259-H260*W259)))</f>
        <v/>
      </c>
      <c r="W260" s="21">
        <f>IF(U260&gt;0, V260/U260, 0)</f>
        <v/>
      </c>
      <c r="X260" s="19">
        <f>IF(AND(S260=1, C260=Ajustes!$B$7), D260-N(O260)-T260-H260*W259, "")</f>
        <v/>
      </c>
      <c r="Y260" s="18">
        <f>IF(A260="", "", TRIM(IF(COUNTIFS($N$2:$N$3000,N260,$C$2:$C$3000,C260,$D$2:$D$3000,D260,$H$2:$H$3000,H260)&gt;1, "Orden repetida. ", "")&amp;IF(AND(S260=1, C260=Ajustes!$B$7, U259+0.000001&lt;H260), "Vendes más de lo registrado. ", "")&amp;IF(Q260="texto", "Fecha en texto. ", "")&amp;IF(OR(NOT(ISNUMBER(D260)), NOT(ISNUMBER(H260))), "Número en texto. ", "")&amp;IF(AND(ISNUMBER(Q260), ISNUMBER(Q259), Q260&lt;Q259), "Fuera de orden de fecha. ", "")))</f>
        <v/>
      </c>
      <c r="Z260" s="18">
        <f>IF(AND(S260=1, ISNUMBER(R260)), ROW(), 0)</f>
        <v/>
      </c>
      <c r="AA260" s="18">
        <f>IF(ISNUMBER(R260), R260, 0)</f>
        <v/>
      </c>
    </row>
    <row r="261">
      <c r="A261" s="13" t="n"/>
      <c r="B261" s="13" t="n"/>
      <c r="C261" s="13" t="n"/>
      <c r="D261" s="13" t="n"/>
      <c r="E261" s="13" t="n"/>
      <c r="F261" s="13" t="n"/>
      <c r="G261" s="13" t="n"/>
      <c r="H261" s="13" t="n"/>
      <c r="I261" s="13" t="n"/>
      <c r="J261" s="13" t="n"/>
      <c r="K261" s="13" t="n"/>
      <c r="L261" s="13" t="n"/>
      <c r="M261" s="13" t="n"/>
      <c r="N261" s="13" t="n"/>
      <c r="O261" s="14" t="n"/>
      <c r="P261" s="15" t="n"/>
      <c r="Q261" s="16">
        <f>IF(N261="", "", IF(ISNUMBER(N261), N261, IFERROR(DATEVALUE(LEFT(N261,10))+TIMEVALUE(MID(N261,12,8)), "texto")))</f>
        <v/>
      </c>
      <c r="R261" s="17">
        <f>IF(ISNUMBER(Q261), DATE(YEAR(Q261),MONTH(Q261),1), "")</f>
        <v/>
      </c>
      <c r="S261" s="18">
        <f>IF(A261="", 0, IF(AND(M261=Ajustes!$B$8, E261=Ajustes!$B$5, I261=Ajustes!$B$4, OR(C261=Ajustes!$B$6, C261=Ajustes!$B$7), ISNUMBER(D261), ISNUMBER(H261)), 1, 0))</f>
        <v/>
      </c>
      <c r="T261" s="19">
        <f>IF(S261&lt;&gt;1, 0, IF(N(J261)=0, 0, IF(K261=Ajustes!$B$5, J261, J261*F261)))</f>
        <v/>
      </c>
      <c r="U261" s="20">
        <f>IF(S261&lt;&gt;1, U260, IF(C261=Ajustes!$B$6, U260+H261, U260-H261))</f>
        <v/>
      </c>
      <c r="V261" s="19">
        <f>IF(S261&lt;&gt;1, V260, IF(C261=Ajustes!$B$6, V260+D261+N(O261)+T261, IF(U261&lt;=0, 0, V260-H261*W260)))</f>
        <v/>
      </c>
      <c r="W261" s="21">
        <f>IF(U261&gt;0, V261/U261, 0)</f>
        <v/>
      </c>
      <c r="X261" s="19">
        <f>IF(AND(S261=1, C261=Ajustes!$B$7), D261-N(O261)-T261-H261*W260, "")</f>
        <v/>
      </c>
      <c r="Y261" s="18">
        <f>IF(A261="", "", TRIM(IF(COUNTIFS($N$2:$N$3000,N261,$C$2:$C$3000,C261,$D$2:$D$3000,D261,$H$2:$H$3000,H261)&gt;1, "Orden repetida. ", "")&amp;IF(AND(S261=1, C261=Ajustes!$B$7, U260+0.000001&lt;H261), "Vendes más de lo registrado. ", "")&amp;IF(Q261="texto", "Fecha en texto. ", "")&amp;IF(OR(NOT(ISNUMBER(D261)), NOT(ISNUMBER(H261))), "Número en texto. ", "")&amp;IF(AND(ISNUMBER(Q261), ISNUMBER(Q260), Q261&lt;Q260), "Fuera de orden de fecha. ", "")))</f>
        <v/>
      </c>
      <c r="Z261" s="18">
        <f>IF(AND(S261=1, ISNUMBER(R261)), ROW(), 0)</f>
        <v/>
      </c>
      <c r="AA261" s="18">
        <f>IF(ISNUMBER(R261), R261, 0)</f>
        <v/>
      </c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3" t="n"/>
      <c r="I262" s="13" t="n"/>
      <c r="J262" s="13" t="n"/>
      <c r="K262" s="13" t="n"/>
      <c r="L262" s="13" t="n"/>
      <c r="M262" s="13" t="n"/>
      <c r="N262" s="13" t="n"/>
      <c r="O262" s="14" t="n"/>
      <c r="P262" s="15" t="n"/>
      <c r="Q262" s="16">
        <f>IF(N262="", "", IF(ISNUMBER(N262), N262, IFERROR(DATEVALUE(LEFT(N262,10))+TIMEVALUE(MID(N262,12,8)), "texto")))</f>
        <v/>
      </c>
      <c r="R262" s="17">
        <f>IF(ISNUMBER(Q262), DATE(YEAR(Q262),MONTH(Q262),1), "")</f>
        <v/>
      </c>
      <c r="S262" s="18">
        <f>IF(A262="", 0, IF(AND(M262=Ajustes!$B$8, E262=Ajustes!$B$5, I262=Ajustes!$B$4, OR(C262=Ajustes!$B$6, C262=Ajustes!$B$7), ISNUMBER(D262), ISNUMBER(H262)), 1, 0))</f>
        <v/>
      </c>
      <c r="T262" s="19">
        <f>IF(S262&lt;&gt;1, 0, IF(N(J262)=0, 0, IF(K262=Ajustes!$B$5, J262, J262*F262)))</f>
        <v/>
      </c>
      <c r="U262" s="20">
        <f>IF(S262&lt;&gt;1, U261, IF(C262=Ajustes!$B$6, U261+H262, U261-H262))</f>
        <v/>
      </c>
      <c r="V262" s="19">
        <f>IF(S262&lt;&gt;1, V261, IF(C262=Ajustes!$B$6, V261+D262+N(O262)+T262, IF(U262&lt;=0, 0, V261-H262*W261)))</f>
        <v/>
      </c>
      <c r="W262" s="21">
        <f>IF(U262&gt;0, V262/U262, 0)</f>
        <v/>
      </c>
      <c r="X262" s="19">
        <f>IF(AND(S262=1, C262=Ajustes!$B$7), D262-N(O262)-T262-H262*W261, "")</f>
        <v/>
      </c>
      <c r="Y262" s="18">
        <f>IF(A262="", "", TRIM(IF(COUNTIFS($N$2:$N$3000,N262,$C$2:$C$3000,C262,$D$2:$D$3000,D262,$H$2:$H$3000,H262)&gt;1, "Orden repetida. ", "")&amp;IF(AND(S262=1, C262=Ajustes!$B$7, U261+0.000001&lt;H262), "Vendes más de lo registrado. ", "")&amp;IF(Q262="texto", "Fecha en texto. ", "")&amp;IF(OR(NOT(ISNUMBER(D262)), NOT(ISNUMBER(H262))), "Número en texto. ", "")&amp;IF(AND(ISNUMBER(Q262), ISNUMBER(Q261), Q262&lt;Q261), "Fuera de orden de fecha. ", "")))</f>
        <v/>
      </c>
      <c r="Z262" s="18">
        <f>IF(AND(S262=1, ISNUMBER(R262)), ROW(), 0)</f>
        <v/>
      </c>
      <c r="AA262" s="18">
        <f>IF(ISNUMBER(R262), R262, 0)</f>
        <v/>
      </c>
    </row>
    <row r="263">
      <c r="A263" s="13" t="n"/>
      <c r="B263" s="13" t="n"/>
      <c r="C263" s="13" t="n"/>
      <c r="D263" s="13" t="n"/>
      <c r="E263" s="13" t="n"/>
      <c r="F263" s="13" t="n"/>
      <c r="G263" s="13" t="n"/>
      <c r="H263" s="13" t="n"/>
      <c r="I263" s="13" t="n"/>
      <c r="J263" s="13" t="n"/>
      <c r="K263" s="13" t="n"/>
      <c r="L263" s="13" t="n"/>
      <c r="M263" s="13" t="n"/>
      <c r="N263" s="13" t="n"/>
      <c r="O263" s="14" t="n"/>
      <c r="P263" s="15" t="n"/>
      <c r="Q263" s="16">
        <f>IF(N263="", "", IF(ISNUMBER(N263), N263, IFERROR(DATEVALUE(LEFT(N263,10))+TIMEVALUE(MID(N263,12,8)), "texto")))</f>
        <v/>
      </c>
      <c r="R263" s="17">
        <f>IF(ISNUMBER(Q263), DATE(YEAR(Q263),MONTH(Q263),1), "")</f>
        <v/>
      </c>
      <c r="S263" s="18">
        <f>IF(A263="", 0, IF(AND(M263=Ajustes!$B$8, E263=Ajustes!$B$5, I263=Ajustes!$B$4, OR(C263=Ajustes!$B$6, C263=Ajustes!$B$7), ISNUMBER(D263), ISNUMBER(H263)), 1, 0))</f>
        <v/>
      </c>
      <c r="T263" s="19">
        <f>IF(S263&lt;&gt;1, 0, IF(N(J263)=0, 0, IF(K263=Ajustes!$B$5, J263, J263*F263)))</f>
        <v/>
      </c>
      <c r="U263" s="20">
        <f>IF(S263&lt;&gt;1, U262, IF(C263=Ajustes!$B$6, U262+H263, U262-H263))</f>
        <v/>
      </c>
      <c r="V263" s="19">
        <f>IF(S263&lt;&gt;1, V262, IF(C263=Ajustes!$B$6, V262+D263+N(O263)+T263, IF(U263&lt;=0, 0, V262-H263*W262)))</f>
        <v/>
      </c>
      <c r="W263" s="21">
        <f>IF(U263&gt;0, V263/U263, 0)</f>
        <v/>
      </c>
      <c r="X263" s="19">
        <f>IF(AND(S263=1, C263=Ajustes!$B$7), D263-N(O263)-T263-H263*W262, "")</f>
        <v/>
      </c>
      <c r="Y263" s="18">
        <f>IF(A263="", "", TRIM(IF(COUNTIFS($N$2:$N$3000,N263,$C$2:$C$3000,C263,$D$2:$D$3000,D263,$H$2:$H$3000,H263)&gt;1, "Orden repetida. ", "")&amp;IF(AND(S263=1, C263=Ajustes!$B$7, U262+0.000001&lt;H263), "Vendes más de lo registrado. ", "")&amp;IF(Q263="texto", "Fecha en texto. ", "")&amp;IF(OR(NOT(ISNUMBER(D263)), NOT(ISNUMBER(H263))), "Número en texto. ", "")&amp;IF(AND(ISNUMBER(Q263), ISNUMBER(Q262), Q263&lt;Q262), "Fuera de orden de fecha. ", "")))</f>
        <v/>
      </c>
      <c r="Z263" s="18">
        <f>IF(AND(S263=1, ISNUMBER(R263)), ROW(), 0)</f>
        <v/>
      </c>
      <c r="AA263" s="18">
        <f>IF(ISNUMBER(R263), R263, 0)</f>
        <v/>
      </c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3" t="n"/>
      <c r="I264" s="13" t="n"/>
      <c r="J264" s="13" t="n"/>
      <c r="K264" s="13" t="n"/>
      <c r="L264" s="13" t="n"/>
      <c r="M264" s="13" t="n"/>
      <c r="N264" s="13" t="n"/>
      <c r="O264" s="14" t="n"/>
      <c r="P264" s="15" t="n"/>
      <c r="Q264" s="16">
        <f>IF(N264="", "", IF(ISNUMBER(N264), N264, IFERROR(DATEVALUE(LEFT(N264,10))+TIMEVALUE(MID(N264,12,8)), "texto")))</f>
        <v/>
      </c>
      <c r="R264" s="17">
        <f>IF(ISNUMBER(Q264), DATE(YEAR(Q264),MONTH(Q264),1), "")</f>
        <v/>
      </c>
      <c r="S264" s="18">
        <f>IF(A264="", 0, IF(AND(M264=Ajustes!$B$8, E264=Ajustes!$B$5, I264=Ajustes!$B$4, OR(C264=Ajustes!$B$6, C264=Ajustes!$B$7), ISNUMBER(D264), ISNUMBER(H264)), 1, 0))</f>
        <v/>
      </c>
      <c r="T264" s="19">
        <f>IF(S264&lt;&gt;1, 0, IF(N(J264)=0, 0, IF(K264=Ajustes!$B$5, J264, J264*F264)))</f>
        <v/>
      </c>
      <c r="U264" s="20">
        <f>IF(S264&lt;&gt;1, U263, IF(C264=Ajustes!$B$6, U263+H264, U263-H264))</f>
        <v/>
      </c>
      <c r="V264" s="19">
        <f>IF(S264&lt;&gt;1, V263, IF(C264=Ajustes!$B$6, V263+D264+N(O264)+T264, IF(U264&lt;=0, 0, V263-H264*W263)))</f>
        <v/>
      </c>
      <c r="W264" s="21">
        <f>IF(U264&gt;0, V264/U264, 0)</f>
        <v/>
      </c>
      <c r="X264" s="19">
        <f>IF(AND(S264=1, C264=Ajustes!$B$7), D264-N(O264)-T264-H264*W263, "")</f>
        <v/>
      </c>
      <c r="Y264" s="18">
        <f>IF(A264="", "", TRIM(IF(COUNTIFS($N$2:$N$3000,N264,$C$2:$C$3000,C264,$D$2:$D$3000,D264,$H$2:$H$3000,H264)&gt;1, "Orden repetida. ", "")&amp;IF(AND(S264=1, C264=Ajustes!$B$7, U263+0.000001&lt;H264), "Vendes más de lo registrado. ", "")&amp;IF(Q264="texto", "Fecha en texto. ", "")&amp;IF(OR(NOT(ISNUMBER(D264)), NOT(ISNUMBER(H264))), "Número en texto. ", "")&amp;IF(AND(ISNUMBER(Q264), ISNUMBER(Q263), Q264&lt;Q263), "Fuera de orden de fecha. ", "")))</f>
        <v/>
      </c>
      <c r="Z264" s="18">
        <f>IF(AND(S264=1, ISNUMBER(R264)), ROW(), 0)</f>
        <v/>
      </c>
      <c r="AA264" s="18">
        <f>IF(ISNUMBER(R264), R264, 0)</f>
        <v/>
      </c>
    </row>
    <row r="265">
      <c r="A265" s="13" t="n"/>
      <c r="B265" s="13" t="n"/>
      <c r="C265" s="13" t="n"/>
      <c r="D265" s="13" t="n"/>
      <c r="E265" s="13" t="n"/>
      <c r="F265" s="13" t="n"/>
      <c r="G265" s="13" t="n"/>
      <c r="H265" s="13" t="n"/>
      <c r="I265" s="13" t="n"/>
      <c r="J265" s="13" t="n"/>
      <c r="K265" s="13" t="n"/>
      <c r="L265" s="13" t="n"/>
      <c r="M265" s="13" t="n"/>
      <c r="N265" s="13" t="n"/>
      <c r="O265" s="14" t="n"/>
      <c r="P265" s="15" t="n"/>
      <c r="Q265" s="16">
        <f>IF(N265="", "", IF(ISNUMBER(N265), N265, IFERROR(DATEVALUE(LEFT(N265,10))+TIMEVALUE(MID(N265,12,8)), "texto")))</f>
        <v/>
      </c>
      <c r="R265" s="17">
        <f>IF(ISNUMBER(Q265), DATE(YEAR(Q265),MONTH(Q265),1), "")</f>
        <v/>
      </c>
      <c r="S265" s="18">
        <f>IF(A265="", 0, IF(AND(M265=Ajustes!$B$8, E265=Ajustes!$B$5, I265=Ajustes!$B$4, OR(C265=Ajustes!$B$6, C265=Ajustes!$B$7), ISNUMBER(D265), ISNUMBER(H265)), 1, 0))</f>
        <v/>
      </c>
      <c r="T265" s="19">
        <f>IF(S265&lt;&gt;1, 0, IF(N(J265)=0, 0, IF(K265=Ajustes!$B$5, J265, J265*F265)))</f>
        <v/>
      </c>
      <c r="U265" s="20">
        <f>IF(S265&lt;&gt;1, U264, IF(C265=Ajustes!$B$6, U264+H265, U264-H265))</f>
        <v/>
      </c>
      <c r="V265" s="19">
        <f>IF(S265&lt;&gt;1, V264, IF(C265=Ajustes!$B$6, V264+D265+N(O265)+T265, IF(U265&lt;=0, 0, V264-H265*W264)))</f>
        <v/>
      </c>
      <c r="W265" s="21">
        <f>IF(U265&gt;0, V265/U265, 0)</f>
        <v/>
      </c>
      <c r="X265" s="19">
        <f>IF(AND(S265=1, C265=Ajustes!$B$7), D265-N(O265)-T265-H265*W264, "")</f>
        <v/>
      </c>
      <c r="Y265" s="18">
        <f>IF(A265="", "", TRIM(IF(COUNTIFS($N$2:$N$3000,N265,$C$2:$C$3000,C265,$D$2:$D$3000,D265,$H$2:$H$3000,H265)&gt;1, "Orden repetida. ", "")&amp;IF(AND(S265=1, C265=Ajustes!$B$7, U264+0.000001&lt;H265), "Vendes más de lo registrado. ", "")&amp;IF(Q265="texto", "Fecha en texto. ", "")&amp;IF(OR(NOT(ISNUMBER(D265)), NOT(ISNUMBER(H265))), "Número en texto. ", "")&amp;IF(AND(ISNUMBER(Q265), ISNUMBER(Q264), Q265&lt;Q264), "Fuera de orden de fecha. ", "")))</f>
        <v/>
      </c>
      <c r="Z265" s="18">
        <f>IF(AND(S265=1, ISNUMBER(R265)), ROW(), 0)</f>
        <v/>
      </c>
      <c r="AA265" s="18">
        <f>IF(ISNUMBER(R265), R265, 0)</f>
        <v/>
      </c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3" t="n"/>
      <c r="I266" s="13" t="n"/>
      <c r="J266" s="13" t="n"/>
      <c r="K266" s="13" t="n"/>
      <c r="L266" s="13" t="n"/>
      <c r="M266" s="13" t="n"/>
      <c r="N266" s="13" t="n"/>
      <c r="O266" s="14" t="n"/>
      <c r="P266" s="15" t="n"/>
      <c r="Q266" s="16">
        <f>IF(N266="", "", IF(ISNUMBER(N266), N266, IFERROR(DATEVALUE(LEFT(N266,10))+TIMEVALUE(MID(N266,12,8)), "texto")))</f>
        <v/>
      </c>
      <c r="R266" s="17">
        <f>IF(ISNUMBER(Q266), DATE(YEAR(Q266),MONTH(Q266),1), "")</f>
        <v/>
      </c>
      <c r="S266" s="18">
        <f>IF(A266="", 0, IF(AND(M266=Ajustes!$B$8, E266=Ajustes!$B$5, I266=Ajustes!$B$4, OR(C266=Ajustes!$B$6, C266=Ajustes!$B$7), ISNUMBER(D266), ISNUMBER(H266)), 1, 0))</f>
        <v/>
      </c>
      <c r="T266" s="19">
        <f>IF(S266&lt;&gt;1, 0, IF(N(J266)=0, 0, IF(K266=Ajustes!$B$5, J266, J266*F266)))</f>
        <v/>
      </c>
      <c r="U266" s="20">
        <f>IF(S266&lt;&gt;1, U265, IF(C266=Ajustes!$B$6, U265+H266, U265-H266))</f>
        <v/>
      </c>
      <c r="V266" s="19">
        <f>IF(S266&lt;&gt;1, V265, IF(C266=Ajustes!$B$6, V265+D266+N(O266)+T266, IF(U266&lt;=0, 0, V265-H266*W265)))</f>
        <v/>
      </c>
      <c r="W266" s="21">
        <f>IF(U266&gt;0, V266/U266, 0)</f>
        <v/>
      </c>
      <c r="X266" s="19">
        <f>IF(AND(S266=1, C266=Ajustes!$B$7), D266-N(O266)-T266-H266*W265, "")</f>
        <v/>
      </c>
      <c r="Y266" s="18">
        <f>IF(A266="", "", TRIM(IF(COUNTIFS($N$2:$N$3000,N266,$C$2:$C$3000,C266,$D$2:$D$3000,D266,$H$2:$H$3000,H266)&gt;1, "Orden repetida. ", "")&amp;IF(AND(S266=1, C266=Ajustes!$B$7, U265+0.000001&lt;H266), "Vendes más de lo registrado. ", "")&amp;IF(Q266="texto", "Fecha en texto. ", "")&amp;IF(OR(NOT(ISNUMBER(D266)), NOT(ISNUMBER(H266))), "Número en texto. ", "")&amp;IF(AND(ISNUMBER(Q266), ISNUMBER(Q265), Q266&lt;Q265), "Fuera de orden de fecha. ", "")))</f>
        <v/>
      </c>
      <c r="Z266" s="18">
        <f>IF(AND(S266=1, ISNUMBER(R266)), ROW(), 0)</f>
        <v/>
      </c>
      <c r="AA266" s="18">
        <f>IF(ISNUMBER(R266), R266, 0)</f>
        <v/>
      </c>
    </row>
    <row r="267">
      <c r="A267" s="13" t="n"/>
      <c r="B267" s="13" t="n"/>
      <c r="C267" s="13" t="n"/>
      <c r="D267" s="13" t="n"/>
      <c r="E267" s="13" t="n"/>
      <c r="F267" s="13" t="n"/>
      <c r="G267" s="13" t="n"/>
      <c r="H267" s="13" t="n"/>
      <c r="I267" s="13" t="n"/>
      <c r="J267" s="13" t="n"/>
      <c r="K267" s="13" t="n"/>
      <c r="L267" s="13" t="n"/>
      <c r="M267" s="13" t="n"/>
      <c r="N267" s="13" t="n"/>
      <c r="O267" s="14" t="n"/>
      <c r="P267" s="15" t="n"/>
      <c r="Q267" s="16">
        <f>IF(N267="", "", IF(ISNUMBER(N267), N267, IFERROR(DATEVALUE(LEFT(N267,10))+TIMEVALUE(MID(N267,12,8)), "texto")))</f>
        <v/>
      </c>
      <c r="R267" s="17">
        <f>IF(ISNUMBER(Q267), DATE(YEAR(Q267),MONTH(Q267),1), "")</f>
        <v/>
      </c>
      <c r="S267" s="18">
        <f>IF(A267="", 0, IF(AND(M267=Ajustes!$B$8, E267=Ajustes!$B$5, I267=Ajustes!$B$4, OR(C267=Ajustes!$B$6, C267=Ajustes!$B$7), ISNUMBER(D267), ISNUMBER(H267)), 1, 0))</f>
        <v/>
      </c>
      <c r="T267" s="19">
        <f>IF(S267&lt;&gt;1, 0, IF(N(J267)=0, 0, IF(K267=Ajustes!$B$5, J267, J267*F267)))</f>
        <v/>
      </c>
      <c r="U267" s="20">
        <f>IF(S267&lt;&gt;1, U266, IF(C267=Ajustes!$B$6, U266+H267, U266-H267))</f>
        <v/>
      </c>
      <c r="V267" s="19">
        <f>IF(S267&lt;&gt;1, V266, IF(C267=Ajustes!$B$6, V266+D267+N(O267)+T267, IF(U267&lt;=0, 0, V266-H267*W266)))</f>
        <v/>
      </c>
      <c r="W267" s="21">
        <f>IF(U267&gt;0, V267/U267, 0)</f>
        <v/>
      </c>
      <c r="X267" s="19">
        <f>IF(AND(S267=1, C267=Ajustes!$B$7), D267-N(O267)-T267-H267*W266, "")</f>
        <v/>
      </c>
      <c r="Y267" s="18">
        <f>IF(A267="", "", TRIM(IF(COUNTIFS($N$2:$N$3000,N267,$C$2:$C$3000,C267,$D$2:$D$3000,D267,$H$2:$H$3000,H267)&gt;1, "Orden repetida. ", "")&amp;IF(AND(S267=1, C267=Ajustes!$B$7, U266+0.000001&lt;H267), "Vendes más de lo registrado. ", "")&amp;IF(Q267="texto", "Fecha en texto. ", "")&amp;IF(OR(NOT(ISNUMBER(D267)), NOT(ISNUMBER(H267))), "Número en texto. ", "")&amp;IF(AND(ISNUMBER(Q267), ISNUMBER(Q266), Q267&lt;Q266), "Fuera de orden de fecha. ", "")))</f>
        <v/>
      </c>
      <c r="Z267" s="18">
        <f>IF(AND(S267=1, ISNUMBER(R267)), ROW(), 0)</f>
        <v/>
      </c>
      <c r="AA267" s="18">
        <f>IF(ISNUMBER(R267), R267, 0)</f>
        <v/>
      </c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3" t="n"/>
      <c r="I268" s="13" t="n"/>
      <c r="J268" s="13" t="n"/>
      <c r="K268" s="13" t="n"/>
      <c r="L268" s="13" t="n"/>
      <c r="M268" s="13" t="n"/>
      <c r="N268" s="13" t="n"/>
      <c r="O268" s="14" t="n"/>
      <c r="P268" s="15" t="n"/>
      <c r="Q268" s="16">
        <f>IF(N268="", "", IF(ISNUMBER(N268), N268, IFERROR(DATEVALUE(LEFT(N268,10))+TIMEVALUE(MID(N268,12,8)), "texto")))</f>
        <v/>
      </c>
      <c r="R268" s="17">
        <f>IF(ISNUMBER(Q268), DATE(YEAR(Q268),MONTH(Q268),1), "")</f>
        <v/>
      </c>
      <c r="S268" s="18">
        <f>IF(A268="", 0, IF(AND(M268=Ajustes!$B$8, E268=Ajustes!$B$5, I268=Ajustes!$B$4, OR(C268=Ajustes!$B$6, C268=Ajustes!$B$7), ISNUMBER(D268), ISNUMBER(H268)), 1, 0))</f>
        <v/>
      </c>
      <c r="T268" s="19">
        <f>IF(S268&lt;&gt;1, 0, IF(N(J268)=0, 0, IF(K268=Ajustes!$B$5, J268, J268*F268)))</f>
        <v/>
      </c>
      <c r="U268" s="20">
        <f>IF(S268&lt;&gt;1, U267, IF(C268=Ajustes!$B$6, U267+H268, U267-H268))</f>
        <v/>
      </c>
      <c r="V268" s="19">
        <f>IF(S268&lt;&gt;1, V267, IF(C268=Ajustes!$B$6, V267+D268+N(O268)+T268, IF(U268&lt;=0, 0, V267-H268*W267)))</f>
        <v/>
      </c>
      <c r="W268" s="21">
        <f>IF(U268&gt;0, V268/U268, 0)</f>
        <v/>
      </c>
      <c r="X268" s="19">
        <f>IF(AND(S268=1, C268=Ajustes!$B$7), D268-N(O268)-T268-H268*W267, "")</f>
        <v/>
      </c>
      <c r="Y268" s="18">
        <f>IF(A268="", "", TRIM(IF(COUNTIFS($N$2:$N$3000,N268,$C$2:$C$3000,C268,$D$2:$D$3000,D268,$H$2:$H$3000,H268)&gt;1, "Orden repetida. ", "")&amp;IF(AND(S268=1, C268=Ajustes!$B$7, U267+0.000001&lt;H268), "Vendes más de lo registrado. ", "")&amp;IF(Q268="texto", "Fecha en texto. ", "")&amp;IF(OR(NOT(ISNUMBER(D268)), NOT(ISNUMBER(H268))), "Número en texto. ", "")&amp;IF(AND(ISNUMBER(Q268), ISNUMBER(Q267), Q268&lt;Q267), "Fuera de orden de fecha. ", "")))</f>
        <v/>
      </c>
      <c r="Z268" s="18">
        <f>IF(AND(S268=1, ISNUMBER(R268)), ROW(), 0)</f>
        <v/>
      </c>
      <c r="AA268" s="18">
        <f>IF(ISNUMBER(R268), R268, 0)</f>
        <v/>
      </c>
    </row>
    <row r="269">
      <c r="A269" s="13" t="n"/>
      <c r="B269" s="13" t="n"/>
      <c r="C269" s="13" t="n"/>
      <c r="D269" s="13" t="n"/>
      <c r="E269" s="13" t="n"/>
      <c r="F269" s="13" t="n"/>
      <c r="G269" s="13" t="n"/>
      <c r="H269" s="13" t="n"/>
      <c r="I269" s="13" t="n"/>
      <c r="J269" s="13" t="n"/>
      <c r="K269" s="13" t="n"/>
      <c r="L269" s="13" t="n"/>
      <c r="M269" s="13" t="n"/>
      <c r="N269" s="13" t="n"/>
      <c r="O269" s="14" t="n"/>
      <c r="P269" s="15" t="n"/>
      <c r="Q269" s="16">
        <f>IF(N269="", "", IF(ISNUMBER(N269), N269, IFERROR(DATEVALUE(LEFT(N269,10))+TIMEVALUE(MID(N269,12,8)), "texto")))</f>
        <v/>
      </c>
      <c r="R269" s="17">
        <f>IF(ISNUMBER(Q269), DATE(YEAR(Q269),MONTH(Q269),1), "")</f>
        <v/>
      </c>
      <c r="S269" s="18">
        <f>IF(A269="", 0, IF(AND(M269=Ajustes!$B$8, E269=Ajustes!$B$5, I269=Ajustes!$B$4, OR(C269=Ajustes!$B$6, C269=Ajustes!$B$7), ISNUMBER(D269), ISNUMBER(H269)), 1, 0))</f>
        <v/>
      </c>
      <c r="T269" s="19">
        <f>IF(S269&lt;&gt;1, 0, IF(N(J269)=0, 0, IF(K269=Ajustes!$B$5, J269, J269*F269)))</f>
        <v/>
      </c>
      <c r="U269" s="20">
        <f>IF(S269&lt;&gt;1, U268, IF(C269=Ajustes!$B$6, U268+H269, U268-H269))</f>
        <v/>
      </c>
      <c r="V269" s="19">
        <f>IF(S269&lt;&gt;1, V268, IF(C269=Ajustes!$B$6, V268+D269+N(O269)+T269, IF(U269&lt;=0, 0, V268-H269*W268)))</f>
        <v/>
      </c>
      <c r="W269" s="21">
        <f>IF(U269&gt;0, V269/U269, 0)</f>
        <v/>
      </c>
      <c r="X269" s="19">
        <f>IF(AND(S269=1, C269=Ajustes!$B$7), D269-N(O269)-T269-H269*W268, "")</f>
        <v/>
      </c>
      <c r="Y269" s="18">
        <f>IF(A269="", "", TRIM(IF(COUNTIFS($N$2:$N$3000,N269,$C$2:$C$3000,C269,$D$2:$D$3000,D269,$H$2:$H$3000,H269)&gt;1, "Orden repetida. ", "")&amp;IF(AND(S269=1, C269=Ajustes!$B$7, U268+0.000001&lt;H269), "Vendes más de lo registrado. ", "")&amp;IF(Q269="texto", "Fecha en texto. ", "")&amp;IF(OR(NOT(ISNUMBER(D269)), NOT(ISNUMBER(H269))), "Número en texto. ", "")&amp;IF(AND(ISNUMBER(Q269), ISNUMBER(Q268), Q269&lt;Q268), "Fuera de orden de fecha. ", "")))</f>
        <v/>
      </c>
      <c r="Z269" s="18">
        <f>IF(AND(S269=1, ISNUMBER(R269)), ROW(), 0)</f>
        <v/>
      </c>
      <c r="AA269" s="18">
        <f>IF(ISNUMBER(R269), R269, 0)</f>
        <v/>
      </c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3" t="n"/>
      <c r="I270" s="13" t="n"/>
      <c r="J270" s="13" t="n"/>
      <c r="K270" s="13" t="n"/>
      <c r="L270" s="13" t="n"/>
      <c r="M270" s="13" t="n"/>
      <c r="N270" s="13" t="n"/>
      <c r="O270" s="14" t="n"/>
      <c r="P270" s="15" t="n"/>
      <c r="Q270" s="16">
        <f>IF(N270="", "", IF(ISNUMBER(N270), N270, IFERROR(DATEVALUE(LEFT(N270,10))+TIMEVALUE(MID(N270,12,8)), "texto")))</f>
        <v/>
      </c>
      <c r="R270" s="17">
        <f>IF(ISNUMBER(Q270), DATE(YEAR(Q270),MONTH(Q270),1), "")</f>
        <v/>
      </c>
      <c r="S270" s="18">
        <f>IF(A270="", 0, IF(AND(M270=Ajustes!$B$8, E270=Ajustes!$B$5, I270=Ajustes!$B$4, OR(C270=Ajustes!$B$6, C270=Ajustes!$B$7), ISNUMBER(D270), ISNUMBER(H270)), 1, 0))</f>
        <v/>
      </c>
      <c r="T270" s="19">
        <f>IF(S270&lt;&gt;1, 0, IF(N(J270)=0, 0, IF(K270=Ajustes!$B$5, J270, J270*F270)))</f>
        <v/>
      </c>
      <c r="U270" s="20">
        <f>IF(S270&lt;&gt;1, U269, IF(C270=Ajustes!$B$6, U269+H270, U269-H270))</f>
        <v/>
      </c>
      <c r="V270" s="19">
        <f>IF(S270&lt;&gt;1, V269, IF(C270=Ajustes!$B$6, V269+D270+N(O270)+T270, IF(U270&lt;=0, 0, V269-H270*W269)))</f>
        <v/>
      </c>
      <c r="W270" s="21">
        <f>IF(U270&gt;0, V270/U270, 0)</f>
        <v/>
      </c>
      <c r="X270" s="19">
        <f>IF(AND(S270=1, C270=Ajustes!$B$7), D270-N(O270)-T270-H270*W269, "")</f>
        <v/>
      </c>
      <c r="Y270" s="18">
        <f>IF(A270="", "", TRIM(IF(COUNTIFS($N$2:$N$3000,N270,$C$2:$C$3000,C270,$D$2:$D$3000,D270,$H$2:$H$3000,H270)&gt;1, "Orden repetida. ", "")&amp;IF(AND(S270=1, C270=Ajustes!$B$7, U269+0.000001&lt;H270), "Vendes más de lo registrado. ", "")&amp;IF(Q270="texto", "Fecha en texto. ", "")&amp;IF(OR(NOT(ISNUMBER(D270)), NOT(ISNUMBER(H270))), "Número en texto. ", "")&amp;IF(AND(ISNUMBER(Q270), ISNUMBER(Q269), Q270&lt;Q269), "Fuera de orden de fecha. ", "")))</f>
        <v/>
      </c>
      <c r="Z270" s="18">
        <f>IF(AND(S270=1, ISNUMBER(R270)), ROW(), 0)</f>
        <v/>
      </c>
      <c r="AA270" s="18">
        <f>IF(ISNUMBER(R270), R270, 0)</f>
        <v/>
      </c>
    </row>
    <row r="271">
      <c r="A271" s="13" t="n"/>
      <c r="B271" s="13" t="n"/>
      <c r="C271" s="13" t="n"/>
      <c r="D271" s="13" t="n"/>
      <c r="E271" s="13" t="n"/>
      <c r="F271" s="13" t="n"/>
      <c r="G271" s="13" t="n"/>
      <c r="H271" s="13" t="n"/>
      <c r="I271" s="13" t="n"/>
      <c r="J271" s="13" t="n"/>
      <c r="K271" s="13" t="n"/>
      <c r="L271" s="13" t="n"/>
      <c r="M271" s="13" t="n"/>
      <c r="N271" s="13" t="n"/>
      <c r="O271" s="14" t="n"/>
      <c r="P271" s="15" t="n"/>
      <c r="Q271" s="16">
        <f>IF(N271="", "", IF(ISNUMBER(N271), N271, IFERROR(DATEVALUE(LEFT(N271,10))+TIMEVALUE(MID(N271,12,8)), "texto")))</f>
        <v/>
      </c>
      <c r="R271" s="17">
        <f>IF(ISNUMBER(Q271), DATE(YEAR(Q271),MONTH(Q271),1), "")</f>
        <v/>
      </c>
      <c r="S271" s="18">
        <f>IF(A271="", 0, IF(AND(M271=Ajustes!$B$8, E271=Ajustes!$B$5, I271=Ajustes!$B$4, OR(C271=Ajustes!$B$6, C271=Ajustes!$B$7), ISNUMBER(D271), ISNUMBER(H271)), 1, 0))</f>
        <v/>
      </c>
      <c r="T271" s="19">
        <f>IF(S271&lt;&gt;1, 0, IF(N(J271)=0, 0, IF(K271=Ajustes!$B$5, J271, J271*F271)))</f>
        <v/>
      </c>
      <c r="U271" s="20">
        <f>IF(S271&lt;&gt;1, U270, IF(C271=Ajustes!$B$6, U270+H271, U270-H271))</f>
        <v/>
      </c>
      <c r="V271" s="19">
        <f>IF(S271&lt;&gt;1, V270, IF(C271=Ajustes!$B$6, V270+D271+N(O271)+T271, IF(U271&lt;=0, 0, V270-H271*W270)))</f>
        <v/>
      </c>
      <c r="W271" s="21">
        <f>IF(U271&gt;0, V271/U271, 0)</f>
        <v/>
      </c>
      <c r="X271" s="19">
        <f>IF(AND(S271=1, C271=Ajustes!$B$7), D271-N(O271)-T271-H271*W270, "")</f>
        <v/>
      </c>
      <c r="Y271" s="18">
        <f>IF(A271="", "", TRIM(IF(COUNTIFS($N$2:$N$3000,N271,$C$2:$C$3000,C271,$D$2:$D$3000,D271,$H$2:$H$3000,H271)&gt;1, "Orden repetida. ", "")&amp;IF(AND(S271=1, C271=Ajustes!$B$7, U270+0.000001&lt;H271), "Vendes más de lo registrado. ", "")&amp;IF(Q271="texto", "Fecha en texto. ", "")&amp;IF(OR(NOT(ISNUMBER(D271)), NOT(ISNUMBER(H271))), "Número en texto. ", "")&amp;IF(AND(ISNUMBER(Q271), ISNUMBER(Q270), Q271&lt;Q270), "Fuera de orden de fecha. ", "")))</f>
        <v/>
      </c>
      <c r="Z271" s="18">
        <f>IF(AND(S271=1, ISNUMBER(R271)), ROW(), 0)</f>
        <v/>
      </c>
      <c r="AA271" s="18">
        <f>IF(ISNUMBER(R271), R271, 0)</f>
        <v/>
      </c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3" t="n"/>
      <c r="I272" s="13" t="n"/>
      <c r="J272" s="13" t="n"/>
      <c r="K272" s="13" t="n"/>
      <c r="L272" s="13" t="n"/>
      <c r="M272" s="13" t="n"/>
      <c r="N272" s="13" t="n"/>
      <c r="O272" s="14" t="n"/>
      <c r="P272" s="15" t="n"/>
      <c r="Q272" s="16">
        <f>IF(N272="", "", IF(ISNUMBER(N272), N272, IFERROR(DATEVALUE(LEFT(N272,10))+TIMEVALUE(MID(N272,12,8)), "texto")))</f>
        <v/>
      </c>
      <c r="R272" s="17">
        <f>IF(ISNUMBER(Q272), DATE(YEAR(Q272),MONTH(Q272),1), "")</f>
        <v/>
      </c>
      <c r="S272" s="18">
        <f>IF(A272="", 0, IF(AND(M272=Ajustes!$B$8, E272=Ajustes!$B$5, I272=Ajustes!$B$4, OR(C272=Ajustes!$B$6, C272=Ajustes!$B$7), ISNUMBER(D272), ISNUMBER(H272)), 1, 0))</f>
        <v/>
      </c>
      <c r="T272" s="19">
        <f>IF(S272&lt;&gt;1, 0, IF(N(J272)=0, 0, IF(K272=Ajustes!$B$5, J272, J272*F272)))</f>
        <v/>
      </c>
      <c r="U272" s="20">
        <f>IF(S272&lt;&gt;1, U271, IF(C272=Ajustes!$B$6, U271+H272, U271-H272))</f>
        <v/>
      </c>
      <c r="V272" s="19">
        <f>IF(S272&lt;&gt;1, V271, IF(C272=Ajustes!$B$6, V271+D272+N(O272)+T272, IF(U272&lt;=0, 0, V271-H272*W271)))</f>
        <v/>
      </c>
      <c r="W272" s="21">
        <f>IF(U272&gt;0, V272/U272, 0)</f>
        <v/>
      </c>
      <c r="X272" s="19">
        <f>IF(AND(S272=1, C272=Ajustes!$B$7), D272-N(O272)-T272-H272*W271, "")</f>
        <v/>
      </c>
      <c r="Y272" s="18">
        <f>IF(A272="", "", TRIM(IF(COUNTIFS($N$2:$N$3000,N272,$C$2:$C$3000,C272,$D$2:$D$3000,D272,$H$2:$H$3000,H272)&gt;1, "Orden repetida. ", "")&amp;IF(AND(S272=1, C272=Ajustes!$B$7, U271+0.000001&lt;H272), "Vendes más de lo registrado. ", "")&amp;IF(Q272="texto", "Fecha en texto. ", "")&amp;IF(OR(NOT(ISNUMBER(D272)), NOT(ISNUMBER(H272))), "Número en texto. ", "")&amp;IF(AND(ISNUMBER(Q272), ISNUMBER(Q271), Q272&lt;Q271), "Fuera de orden de fecha. ", "")))</f>
        <v/>
      </c>
      <c r="Z272" s="18">
        <f>IF(AND(S272=1, ISNUMBER(R272)), ROW(), 0)</f>
        <v/>
      </c>
      <c r="AA272" s="18">
        <f>IF(ISNUMBER(R272), R272, 0)</f>
        <v/>
      </c>
    </row>
    <row r="273">
      <c r="A273" s="13" t="n"/>
      <c r="B273" s="13" t="n"/>
      <c r="C273" s="13" t="n"/>
      <c r="D273" s="13" t="n"/>
      <c r="E273" s="13" t="n"/>
      <c r="F273" s="13" t="n"/>
      <c r="G273" s="13" t="n"/>
      <c r="H273" s="13" t="n"/>
      <c r="I273" s="13" t="n"/>
      <c r="J273" s="13" t="n"/>
      <c r="K273" s="13" t="n"/>
      <c r="L273" s="13" t="n"/>
      <c r="M273" s="13" t="n"/>
      <c r="N273" s="13" t="n"/>
      <c r="O273" s="14" t="n"/>
      <c r="P273" s="15" t="n"/>
      <c r="Q273" s="16">
        <f>IF(N273="", "", IF(ISNUMBER(N273), N273, IFERROR(DATEVALUE(LEFT(N273,10))+TIMEVALUE(MID(N273,12,8)), "texto")))</f>
        <v/>
      </c>
      <c r="R273" s="17">
        <f>IF(ISNUMBER(Q273), DATE(YEAR(Q273),MONTH(Q273),1), "")</f>
        <v/>
      </c>
      <c r="S273" s="18">
        <f>IF(A273="", 0, IF(AND(M273=Ajustes!$B$8, E273=Ajustes!$B$5, I273=Ajustes!$B$4, OR(C273=Ajustes!$B$6, C273=Ajustes!$B$7), ISNUMBER(D273), ISNUMBER(H273)), 1, 0))</f>
        <v/>
      </c>
      <c r="T273" s="19">
        <f>IF(S273&lt;&gt;1, 0, IF(N(J273)=0, 0, IF(K273=Ajustes!$B$5, J273, J273*F273)))</f>
        <v/>
      </c>
      <c r="U273" s="20">
        <f>IF(S273&lt;&gt;1, U272, IF(C273=Ajustes!$B$6, U272+H273, U272-H273))</f>
        <v/>
      </c>
      <c r="V273" s="19">
        <f>IF(S273&lt;&gt;1, V272, IF(C273=Ajustes!$B$6, V272+D273+N(O273)+T273, IF(U273&lt;=0, 0, V272-H273*W272)))</f>
        <v/>
      </c>
      <c r="W273" s="21">
        <f>IF(U273&gt;0, V273/U273, 0)</f>
        <v/>
      </c>
      <c r="X273" s="19">
        <f>IF(AND(S273=1, C273=Ajustes!$B$7), D273-N(O273)-T273-H273*W272, "")</f>
        <v/>
      </c>
      <c r="Y273" s="18">
        <f>IF(A273="", "", TRIM(IF(COUNTIFS($N$2:$N$3000,N273,$C$2:$C$3000,C273,$D$2:$D$3000,D273,$H$2:$H$3000,H273)&gt;1, "Orden repetida. ", "")&amp;IF(AND(S273=1, C273=Ajustes!$B$7, U272+0.000001&lt;H273), "Vendes más de lo registrado. ", "")&amp;IF(Q273="texto", "Fecha en texto. ", "")&amp;IF(OR(NOT(ISNUMBER(D273)), NOT(ISNUMBER(H273))), "Número en texto. ", "")&amp;IF(AND(ISNUMBER(Q273), ISNUMBER(Q272), Q273&lt;Q272), "Fuera de orden de fecha. ", "")))</f>
        <v/>
      </c>
      <c r="Z273" s="18">
        <f>IF(AND(S273=1, ISNUMBER(R273)), ROW(), 0)</f>
        <v/>
      </c>
      <c r="AA273" s="18">
        <f>IF(ISNUMBER(R273), R273, 0)</f>
        <v/>
      </c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3" t="n"/>
      <c r="I274" s="13" t="n"/>
      <c r="J274" s="13" t="n"/>
      <c r="K274" s="13" t="n"/>
      <c r="L274" s="13" t="n"/>
      <c r="M274" s="13" t="n"/>
      <c r="N274" s="13" t="n"/>
      <c r="O274" s="14" t="n"/>
      <c r="P274" s="15" t="n"/>
      <c r="Q274" s="16">
        <f>IF(N274="", "", IF(ISNUMBER(N274), N274, IFERROR(DATEVALUE(LEFT(N274,10))+TIMEVALUE(MID(N274,12,8)), "texto")))</f>
        <v/>
      </c>
      <c r="R274" s="17">
        <f>IF(ISNUMBER(Q274), DATE(YEAR(Q274),MONTH(Q274),1), "")</f>
        <v/>
      </c>
      <c r="S274" s="18">
        <f>IF(A274="", 0, IF(AND(M274=Ajustes!$B$8, E274=Ajustes!$B$5, I274=Ajustes!$B$4, OR(C274=Ajustes!$B$6, C274=Ajustes!$B$7), ISNUMBER(D274), ISNUMBER(H274)), 1, 0))</f>
        <v/>
      </c>
      <c r="T274" s="19">
        <f>IF(S274&lt;&gt;1, 0, IF(N(J274)=0, 0, IF(K274=Ajustes!$B$5, J274, J274*F274)))</f>
        <v/>
      </c>
      <c r="U274" s="20">
        <f>IF(S274&lt;&gt;1, U273, IF(C274=Ajustes!$B$6, U273+H274, U273-H274))</f>
        <v/>
      </c>
      <c r="V274" s="19">
        <f>IF(S274&lt;&gt;1, V273, IF(C274=Ajustes!$B$6, V273+D274+N(O274)+T274, IF(U274&lt;=0, 0, V273-H274*W273)))</f>
        <v/>
      </c>
      <c r="W274" s="21">
        <f>IF(U274&gt;0, V274/U274, 0)</f>
        <v/>
      </c>
      <c r="X274" s="19">
        <f>IF(AND(S274=1, C274=Ajustes!$B$7), D274-N(O274)-T274-H274*W273, "")</f>
        <v/>
      </c>
      <c r="Y274" s="18">
        <f>IF(A274="", "", TRIM(IF(COUNTIFS($N$2:$N$3000,N274,$C$2:$C$3000,C274,$D$2:$D$3000,D274,$H$2:$H$3000,H274)&gt;1, "Orden repetida. ", "")&amp;IF(AND(S274=1, C274=Ajustes!$B$7, U273+0.000001&lt;H274), "Vendes más de lo registrado. ", "")&amp;IF(Q274="texto", "Fecha en texto. ", "")&amp;IF(OR(NOT(ISNUMBER(D274)), NOT(ISNUMBER(H274))), "Número en texto. ", "")&amp;IF(AND(ISNUMBER(Q274), ISNUMBER(Q273), Q274&lt;Q273), "Fuera de orden de fecha. ", "")))</f>
        <v/>
      </c>
      <c r="Z274" s="18">
        <f>IF(AND(S274=1, ISNUMBER(R274)), ROW(), 0)</f>
        <v/>
      </c>
      <c r="AA274" s="18">
        <f>IF(ISNUMBER(R274), R274, 0)</f>
        <v/>
      </c>
    </row>
    <row r="275">
      <c r="A275" s="13" t="n"/>
      <c r="B275" s="13" t="n"/>
      <c r="C275" s="13" t="n"/>
      <c r="D275" s="13" t="n"/>
      <c r="E275" s="13" t="n"/>
      <c r="F275" s="13" t="n"/>
      <c r="G275" s="13" t="n"/>
      <c r="H275" s="13" t="n"/>
      <c r="I275" s="13" t="n"/>
      <c r="J275" s="13" t="n"/>
      <c r="K275" s="13" t="n"/>
      <c r="L275" s="13" t="n"/>
      <c r="M275" s="13" t="n"/>
      <c r="N275" s="13" t="n"/>
      <c r="O275" s="14" t="n"/>
      <c r="P275" s="15" t="n"/>
      <c r="Q275" s="16">
        <f>IF(N275="", "", IF(ISNUMBER(N275), N275, IFERROR(DATEVALUE(LEFT(N275,10))+TIMEVALUE(MID(N275,12,8)), "texto")))</f>
        <v/>
      </c>
      <c r="R275" s="17">
        <f>IF(ISNUMBER(Q275), DATE(YEAR(Q275),MONTH(Q275),1), "")</f>
        <v/>
      </c>
      <c r="S275" s="18">
        <f>IF(A275="", 0, IF(AND(M275=Ajustes!$B$8, E275=Ajustes!$B$5, I275=Ajustes!$B$4, OR(C275=Ajustes!$B$6, C275=Ajustes!$B$7), ISNUMBER(D275), ISNUMBER(H275)), 1, 0))</f>
        <v/>
      </c>
      <c r="T275" s="19">
        <f>IF(S275&lt;&gt;1, 0, IF(N(J275)=0, 0, IF(K275=Ajustes!$B$5, J275, J275*F275)))</f>
        <v/>
      </c>
      <c r="U275" s="20">
        <f>IF(S275&lt;&gt;1, U274, IF(C275=Ajustes!$B$6, U274+H275, U274-H275))</f>
        <v/>
      </c>
      <c r="V275" s="19">
        <f>IF(S275&lt;&gt;1, V274, IF(C275=Ajustes!$B$6, V274+D275+N(O275)+T275, IF(U275&lt;=0, 0, V274-H275*W274)))</f>
        <v/>
      </c>
      <c r="W275" s="21">
        <f>IF(U275&gt;0, V275/U275, 0)</f>
        <v/>
      </c>
      <c r="X275" s="19">
        <f>IF(AND(S275=1, C275=Ajustes!$B$7), D275-N(O275)-T275-H275*W274, "")</f>
        <v/>
      </c>
      <c r="Y275" s="18">
        <f>IF(A275="", "", TRIM(IF(COUNTIFS($N$2:$N$3000,N275,$C$2:$C$3000,C275,$D$2:$D$3000,D275,$H$2:$H$3000,H275)&gt;1, "Orden repetida. ", "")&amp;IF(AND(S275=1, C275=Ajustes!$B$7, U274+0.000001&lt;H275), "Vendes más de lo registrado. ", "")&amp;IF(Q275="texto", "Fecha en texto. ", "")&amp;IF(OR(NOT(ISNUMBER(D275)), NOT(ISNUMBER(H275))), "Número en texto. ", "")&amp;IF(AND(ISNUMBER(Q275), ISNUMBER(Q274), Q275&lt;Q274), "Fuera de orden de fecha. ", "")))</f>
        <v/>
      </c>
      <c r="Z275" s="18">
        <f>IF(AND(S275=1, ISNUMBER(R275)), ROW(), 0)</f>
        <v/>
      </c>
      <c r="AA275" s="18">
        <f>IF(ISNUMBER(R275), R275, 0)</f>
        <v/>
      </c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3" t="n"/>
      <c r="I276" s="13" t="n"/>
      <c r="J276" s="13" t="n"/>
      <c r="K276" s="13" t="n"/>
      <c r="L276" s="13" t="n"/>
      <c r="M276" s="13" t="n"/>
      <c r="N276" s="13" t="n"/>
      <c r="O276" s="14" t="n"/>
      <c r="P276" s="15" t="n"/>
      <c r="Q276" s="16">
        <f>IF(N276="", "", IF(ISNUMBER(N276), N276, IFERROR(DATEVALUE(LEFT(N276,10))+TIMEVALUE(MID(N276,12,8)), "texto")))</f>
        <v/>
      </c>
      <c r="R276" s="17">
        <f>IF(ISNUMBER(Q276), DATE(YEAR(Q276),MONTH(Q276),1), "")</f>
        <v/>
      </c>
      <c r="S276" s="18">
        <f>IF(A276="", 0, IF(AND(M276=Ajustes!$B$8, E276=Ajustes!$B$5, I276=Ajustes!$B$4, OR(C276=Ajustes!$B$6, C276=Ajustes!$B$7), ISNUMBER(D276), ISNUMBER(H276)), 1, 0))</f>
        <v/>
      </c>
      <c r="T276" s="19">
        <f>IF(S276&lt;&gt;1, 0, IF(N(J276)=0, 0, IF(K276=Ajustes!$B$5, J276, J276*F276)))</f>
        <v/>
      </c>
      <c r="U276" s="20">
        <f>IF(S276&lt;&gt;1, U275, IF(C276=Ajustes!$B$6, U275+H276, U275-H276))</f>
        <v/>
      </c>
      <c r="V276" s="19">
        <f>IF(S276&lt;&gt;1, V275, IF(C276=Ajustes!$B$6, V275+D276+N(O276)+T276, IF(U276&lt;=0, 0, V275-H276*W275)))</f>
        <v/>
      </c>
      <c r="W276" s="21">
        <f>IF(U276&gt;0, V276/U276, 0)</f>
        <v/>
      </c>
      <c r="X276" s="19">
        <f>IF(AND(S276=1, C276=Ajustes!$B$7), D276-N(O276)-T276-H276*W275, "")</f>
        <v/>
      </c>
      <c r="Y276" s="18">
        <f>IF(A276="", "", TRIM(IF(COUNTIFS($N$2:$N$3000,N276,$C$2:$C$3000,C276,$D$2:$D$3000,D276,$H$2:$H$3000,H276)&gt;1, "Orden repetida. ", "")&amp;IF(AND(S276=1, C276=Ajustes!$B$7, U275+0.000001&lt;H276), "Vendes más de lo registrado. ", "")&amp;IF(Q276="texto", "Fecha en texto. ", "")&amp;IF(OR(NOT(ISNUMBER(D276)), NOT(ISNUMBER(H276))), "Número en texto. ", "")&amp;IF(AND(ISNUMBER(Q276), ISNUMBER(Q275), Q276&lt;Q275), "Fuera de orden de fecha. ", "")))</f>
        <v/>
      </c>
      <c r="Z276" s="18">
        <f>IF(AND(S276=1, ISNUMBER(R276)), ROW(), 0)</f>
        <v/>
      </c>
      <c r="AA276" s="18">
        <f>IF(ISNUMBER(R276), R276, 0)</f>
        <v/>
      </c>
    </row>
    <row r="277">
      <c r="A277" s="13" t="n"/>
      <c r="B277" s="13" t="n"/>
      <c r="C277" s="13" t="n"/>
      <c r="D277" s="13" t="n"/>
      <c r="E277" s="13" t="n"/>
      <c r="F277" s="13" t="n"/>
      <c r="G277" s="13" t="n"/>
      <c r="H277" s="13" t="n"/>
      <c r="I277" s="13" t="n"/>
      <c r="J277" s="13" t="n"/>
      <c r="K277" s="13" t="n"/>
      <c r="L277" s="13" t="n"/>
      <c r="M277" s="13" t="n"/>
      <c r="N277" s="13" t="n"/>
      <c r="O277" s="14" t="n"/>
      <c r="P277" s="15" t="n"/>
      <c r="Q277" s="16">
        <f>IF(N277="", "", IF(ISNUMBER(N277), N277, IFERROR(DATEVALUE(LEFT(N277,10))+TIMEVALUE(MID(N277,12,8)), "texto")))</f>
        <v/>
      </c>
      <c r="R277" s="17">
        <f>IF(ISNUMBER(Q277), DATE(YEAR(Q277),MONTH(Q277),1), "")</f>
        <v/>
      </c>
      <c r="S277" s="18">
        <f>IF(A277="", 0, IF(AND(M277=Ajustes!$B$8, E277=Ajustes!$B$5, I277=Ajustes!$B$4, OR(C277=Ajustes!$B$6, C277=Ajustes!$B$7), ISNUMBER(D277), ISNUMBER(H277)), 1, 0))</f>
        <v/>
      </c>
      <c r="T277" s="19">
        <f>IF(S277&lt;&gt;1, 0, IF(N(J277)=0, 0, IF(K277=Ajustes!$B$5, J277, J277*F277)))</f>
        <v/>
      </c>
      <c r="U277" s="20">
        <f>IF(S277&lt;&gt;1, U276, IF(C277=Ajustes!$B$6, U276+H277, U276-H277))</f>
        <v/>
      </c>
      <c r="V277" s="19">
        <f>IF(S277&lt;&gt;1, V276, IF(C277=Ajustes!$B$6, V276+D277+N(O277)+T277, IF(U277&lt;=0, 0, V276-H277*W276)))</f>
        <v/>
      </c>
      <c r="W277" s="21">
        <f>IF(U277&gt;0, V277/U277, 0)</f>
        <v/>
      </c>
      <c r="X277" s="19">
        <f>IF(AND(S277=1, C277=Ajustes!$B$7), D277-N(O277)-T277-H277*W276, "")</f>
        <v/>
      </c>
      <c r="Y277" s="18">
        <f>IF(A277="", "", TRIM(IF(COUNTIFS($N$2:$N$3000,N277,$C$2:$C$3000,C277,$D$2:$D$3000,D277,$H$2:$H$3000,H277)&gt;1, "Orden repetida. ", "")&amp;IF(AND(S277=1, C277=Ajustes!$B$7, U276+0.000001&lt;H277), "Vendes más de lo registrado. ", "")&amp;IF(Q277="texto", "Fecha en texto. ", "")&amp;IF(OR(NOT(ISNUMBER(D277)), NOT(ISNUMBER(H277))), "Número en texto. ", "")&amp;IF(AND(ISNUMBER(Q277), ISNUMBER(Q276), Q277&lt;Q276), "Fuera de orden de fecha. ", "")))</f>
        <v/>
      </c>
      <c r="Z277" s="18">
        <f>IF(AND(S277=1, ISNUMBER(R277)), ROW(), 0)</f>
        <v/>
      </c>
      <c r="AA277" s="18">
        <f>IF(ISNUMBER(R277), R277, 0)</f>
        <v/>
      </c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3" t="n"/>
      <c r="I278" s="13" t="n"/>
      <c r="J278" s="13" t="n"/>
      <c r="K278" s="13" t="n"/>
      <c r="L278" s="13" t="n"/>
      <c r="M278" s="13" t="n"/>
      <c r="N278" s="13" t="n"/>
      <c r="O278" s="14" t="n"/>
      <c r="P278" s="15" t="n"/>
      <c r="Q278" s="16">
        <f>IF(N278="", "", IF(ISNUMBER(N278), N278, IFERROR(DATEVALUE(LEFT(N278,10))+TIMEVALUE(MID(N278,12,8)), "texto")))</f>
        <v/>
      </c>
      <c r="R278" s="17">
        <f>IF(ISNUMBER(Q278), DATE(YEAR(Q278),MONTH(Q278),1), "")</f>
        <v/>
      </c>
      <c r="S278" s="18">
        <f>IF(A278="", 0, IF(AND(M278=Ajustes!$B$8, E278=Ajustes!$B$5, I278=Ajustes!$B$4, OR(C278=Ajustes!$B$6, C278=Ajustes!$B$7), ISNUMBER(D278), ISNUMBER(H278)), 1, 0))</f>
        <v/>
      </c>
      <c r="T278" s="19">
        <f>IF(S278&lt;&gt;1, 0, IF(N(J278)=0, 0, IF(K278=Ajustes!$B$5, J278, J278*F278)))</f>
        <v/>
      </c>
      <c r="U278" s="20">
        <f>IF(S278&lt;&gt;1, U277, IF(C278=Ajustes!$B$6, U277+H278, U277-H278))</f>
        <v/>
      </c>
      <c r="V278" s="19">
        <f>IF(S278&lt;&gt;1, V277, IF(C278=Ajustes!$B$6, V277+D278+N(O278)+T278, IF(U278&lt;=0, 0, V277-H278*W277)))</f>
        <v/>
      </c>
      <c r="W278" s="21">
        <f>IF(U278&gt;0, V278/U278, 0)</f>
        <v/>
      </c>
      <c r="X278" s="19">
        <f>IF(AND(S278=1, C278=Ajustes!$B$7), D278-N(O278)-T278-H278*W277, "")</f>
        <v/>
      </c>
      <c r="Y278" s="18">
        <f>IF(A278="", "", TRIM(IF(COUNTIFS($N$2:$N$3000,N278,$C$2:$C$3000,C278,$D$2:$D$3000,D278,$H$2:$H$3000,H278)&gt;1, "Orden repetida. ", "")&amp;IF(AND(S278=1, C278=Ajustes!$B$7, U277+0.000001&lt;H278), "Vendes más de lo registrado. ", "")&amp;IF(Q278="texto", "Fecha en texto. ", "")&amp;IF(OR(NOT(ISNUMBER(D278)), NOT(ISNUMBER(H278))), "Número en texto. ", "")&amp;IF(AND(ISNUMBER(Q278), ISNUMBER(Q277), Q278&lt;Q277), "Fuera de orden de fecha. ", "")))</f>
        <v/>
      </c>
      <c r="Z278" s="18">
        <f>IF(AND(S278=1, ISNUMBER(R278)), ROW(), 0)</f>
        <v/>
      </c>
      <c r="AA278" s="18">
        <f>IF(ISNUMBER(R278), R278, 0)</f>
        <v/>
      </c>
    </row>
    <row r="279">
      <c r="A279" s="13" t="n"/>
      <c r="B279" s="13" t="n"/>
      <c r="C279" s="13" t="n"/>
      <c r="D279" s="13" t="n"/>
      <c r="E279" s="13" t="n"/>
      <c r="F279" s="13" t="n"/>
      <c r="G279" s="13" t="n"/>
      <c r="H279" s="13" t="n"/>
      <c r="I279" s="13" t="n"/>
      <c r="J279" s="13" t="n"/>
      <c r="K279" s="13" t="n"/>
      <c r="L279" s="13" t="n"/>
      <c r="M279" s="13" t="n"/>
      <c r="N279" s="13" t="n"/>
      <c r="O279" s="14" t="n"/>
      <c r="P279" s="15" t="n"/>
      <c r="Q279" s="16">
        <f>IF(N279="", "", IF(ISNUMBER(N279), N279, IFERROR(DATEVALUE(LEFT(N279,10))+TIMEVALUE(MID(N279,12,8)), "texto")))</f>
        <v/>
      </c>
      <c r="R279" s="17">
        <f>IF(ISNUMBER(Q279), DATE(YEAR(Q279),MONTH(Q279),1), "")</f>
        <v/>
      </c>
      <c r="S279" s="18">
        <f>IF(A279="", 0, IF(AND(M279=Ajustes!$B$8, E279=Ajustes!$B$5, I279=Ajustes!$B$4, OR(C279=Ajustes!$B$6, C279=Ajustes!$B$7), ISNUMBER(D279), ISNUMBER(H279)), 1, 0))</f>
        <v/>
      </c>
      <c r="T279" s="19">
        <f>IF(S279&lt;&gt;1, 0, IF(N(J279)=0, 0, IF(K279=Ajustes!$B$5, J279, J279*F279)))</f>
        <v/>
      </c>
      <c r="U279" s="20">
        <f>IF(S279&lt;&gt;1, U278, IF(C279=Ajustes!$B$6, U278+H279, U278-H279))</f>
        <v/>
      </c>
      <c r="V279" s="19">
        <f>IF(S279&lt;&gt;1, V278, IF(C279=Ajustes!$B$6, V278+D279+N(O279)+T279, IF(U279&lt;=0, 0, V278-H279*W278)))</f>
        <v/>
      </c>
      <c r="W279" s="21">
        <f>IF(U279&gt;0, V279/U279, 0)</f>
        <v/>
      </c>
      <c r="X279" s="19">
        <f>IF(AND(S279=1, C279=Ajustes!$B$7), D279-N(O279)-T279-H279*W278, "")</f>
        <v/>
      </c>
      <c r="Y279" s="18">
        <f>IF(A279="", "", TRIM(IF(COUNTIFS($N$2:$N$3000,N279,$C$2:$C$3000,C279,$D$2:$D$3000,D279,$H$2:$H$3000,H279)&gt;1, "Orden repetida. ", "")&amp;IF(AND(S279=1, C279=Ajustes!$B$7, U278+0.000001&lt;H279), "Vendes más de lo registrado. ", "")&amp;IF(Q279="texto", "Fecha en texto. ", "")&amp;IF(OR(NOT(ISNUMBER(D279)), NOT(ISNUMBER(H279))), "Número en texto. ", "")&amp;IF(AND(ISNUMBER(Q279), ISNUMBER(Q278), Q279&lt;Q278), "Fuera de orden de fecha. ", "")))</f>
        <v/>
      </c>
      <c r="Z279" s="18">
        <f>IF(AND(S279=1, ISNUMBER(R279)), ROW(), 0)</f>
        <v/>
      </c>
      <c r="AA279" s="18">
        <f>IF(ISNUMBER(R279), R279, 0)</f>
        <v/>
      </c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3" t="n"/>
      <c r="I280" s="13" t="n"/>
      <c r="J280" s="13" t="n"/>
      <c r="K280" s="13" t="n"/>
      <c r="L280" s="13" t="n"/>
      <c r="M280" s="13" t="n"/>
      <c r="N280" s="13" t="n"/>
      <c r="O280" s="14" t="n"/>
      <c r="P280" s="15" t="n"/>
      <c r="Q280" s="16">
        <f>IF(N280="", "", IF(ISNUMBER(N280), N280, IFERROR(DATEVALUE(LEFT(N280,10))+TIMEVALUE(MID(N280,12,8)), "texto")))</f>
        <v/>
      </c>
      <c r="R280" s="17">
        <f>IF(ISNUMBER(Q280), DATE(YEAR(Q280),MONTH(Q280),1), "")</f>
        <v/>
      </c>
      <c r="S280" s="18">
        <f>IF(A280="", 0, IF(AND(M280=Ajustes!$B$8, E280=Ajustes!$B$5, I280=Ajustes!$B$4, OR(C280=Ajustes!$B$6, C280=Ajustes!$B$7), ISNUMBER(D280), ISNUMBER(H280)), 1, 0))</f>
        <v/>
      </c>
      <c r="T280" s="19">
        <f>IF(S280&lt;&gt;1, 0, IF(N(J280)=0, 0, IF(K280=Ajustes!$B$5, J280, J280*F280)))</f>
        <v/>
      </c>
      <c r="U280" s="20">
        <f>IF(S280&lt;&gt;1, U279, IF(C280=Ajustes!$B$6, U279+H280, U279-H280))</f>
        <v/>
      </c>
      <c r="V280" s="19">
        <f>IF(S280&lt;&gt;1, V279, IF(C280=Ajustes!$B$6, V279+D280+N(O280)+T280, IF(U280&lt;=0, 0, V279-H280*W279)))</f>
        <v/>
      </c>
      <c r="W280" s="21">
        <f>IF(U280&gt;0, V280/U280, 0)</f>
        <v/>
      </c>
      <c r="X280" s="19">
        <f>IF(AND(S280=1, C280=Ajustes!$B$7), D280-N(O280)-T280-H280*W279, "")</f>
        <v/>
      </c>
      <c r="Y280" s="18">
        <f>IF(A280="", "", TRIM(IF(COUNTIFS($N$2:$N$3000,N280,$C$2:$C$3000,C280,$D$2:$D$3000,D280,$H$2:$H$3000,H280)&gt;1, "Orden repetida. ", "")&amp;IF(AND(S280=1, C280=Ajustes!$B$7, U279+0.000001&lt;H280), "Vendes más de lo registrado. ", "")&amp;IF(Q280="texto", "Fecha en texto. ", "")&amp;IF(OR(NOT(ISNUMBER(D280)), NOT(ISNUMBER(H280))), "Número en texto. ", "")&amp;IF(AND(ISNUMBER(Q280), ISNUMBER(Q279), Q280&lt;Q279), "Fuera de orden de fecha. ", "")))</f>
        <v/>
      </c>
      <c r="Z280" s="18">
        <f>IF(AND(S280=1, ISNUMBER(R280)), ROW(), 0)</f>
        <v/>
      </c>
      <c r="AA280" s="18">
        <f>IF(ISNUMBER(R280), R280, 0)</f>
        <v/>
      </c>
    </row>
    <row r="281">
      <c r="A281" s="13" t="n"/>
      <c r="B281" s="13" t="n"/>
      <c r="C281" s="13" t="n"/>
      <c r="D281" s="13" t="n"/>
      <c r="E281" s="13" t="n"/>
      <c r="F281" s="13" t="n"/>
      <c r="G281" s="13" t="n"/>
      <c r="H281" s="13" t="n"/>
      <c r="I281" s="13" t="n"/>
      <c r="J281" s="13" t="n"/>
      <c r="K281" s="13" t="n"/>
      <c r="L281" s="13" t="n"/>
      <c r="M281" s="13" t="n"/>
      <c r="N281" s="13" t="n"/>
      <c r="O281" s="14" t="n"/>
      <c r="P281" s="15" t="n"/>
      <c r="Q281" s="16">
        <f>IF(N281="", "", IF(ISNUMBER(N281), N281, IFERROR(DATEVALUE(LEFT(N281,10))+TIMEVALUE(MID(N281,12,8)), "texto")))</f>
        <v/>
      </c>
      <c r="R281" s="17">
        <f>IF(ISNUMBER(Q281), DATE(YEAR(Q281),MONTH(Q281),1), "")</f>
        <v/>
      </c>
      <c r="S281" s="18">
        <f>IF(A281="", 0, IF(AND(M281=Ajustes!$B$8, E281=Ajustes!$B$5, I281=Ajustes!$B$4, OR(C281=Ajustes!$B$6, C281=Ajustes!$B$7), ISNUMBER(D281), ISNUMBER(H281)), 1, 0))</f>
        <v/>
      </c>
      <c r="T281" s="19">
        <f>IF(S281&lt;&gt;1, 0, IF(N(J281)=0, 0, IF(K281=Ajustes!$B$5, J281, J281*F281)))</f>
        <v/>
      </c>
      <c r="U281" s="20">
        <f>IF(S281&lt;&gt;1, U280, IF(C281=Ajustes!$B$6, U280+H281, U280-H281))</f>
        <v/>
      </c>
      <c r="V281" s="19">
        <f>IF(S281&lt;&gt;1, V280, IF(C281=Ajustes!$B$6, V280+D281+N(O281)+T281, IF(U281&lt;=0, 0, V280-H281*W280)))</f>
        <v/>
      </c>
      <c r="W281" s="21">
        <f>IF(U281&gt;0, V281/U281, 0)</f>
        <v/>
      </c>
      <c r="X281" s="19">
        <f>IF(AND(S281=1, C281=Ajustes!$B$7), D281-N(O281)-T281-H281*W280, "")</f>
        <v/>
      </c>
      <c r="Y281" s="18">
        <f>IF(A281="", "", TRIM(IF(COUNTIFS($N$2:$N$3000,N281,$C$2:$C$3000,C281,$D$2:$D$3000,D281,$H$2:$H$3000,H281)&gt;1, "Orden repetida. ", "")&amp;IF(AND(S281=1, C281=Ajustes!$B$7, U280+0.000001&lt;H281), "Vendes más de lo registrado. ", "")&amp;IF(Q281="texto", "Fecha en texto. ", "")&amp;IF(OR(NOT(ISNUMBER(D281)), NOT(ISNUMBER(H281))), "Número en texto. ", "")&amp;IF(AND(ISNUMBER(Q281), ISNUMBER(Q280), Q281&lt;Q280), "Fuera de orden de fecha. ", "")))</f>
        <v/>
      </c>
      <c r="Z281" s="18">
        <f>IF(AND(S281=1, ISNUMBER(R281)), ROW(), 0)</f>
        <v/>
      </c>
      <c r="AA281" s="18">
        <f>IF(ISNUMBER(R281), R281, 0)</f>
        <v/>
      </c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3" t="n"/>
      <c r="I282" s="13" t="n"/>
      <c r="J282" s="13" t="n"/>
      <c r="K282" s="13" t="n"/>
      <c r="L282" s="13" t="n"/>
      <c r="M282" s="13" t="n"/>
      <c r="N282" s="13" t="n"/>
      <c r="O282" s="14" t="n"/>
      <c r="P282" s="15" t="n"/>
      <c r="Q282" s="16">
        <f>IF(N282="", "", IF(ISNUMBER(N282), N282, IFERROR(DATEVALUE(LEFT(N282,10))+TIMEVALUE(MID(N282,12,8)), "texto")))</f>
        <v/>
      </c>
      <c r="R282" s="17">
        <f>IF(ISNUMBER(Q282), DATE(YEAR(Q282),MONTH(Q282),1), "")</f>
        <v/>
      </c>
      <c r="S282" s="18">
        <f>IF(A282="", 0, IF(AND(M282=Ajustes!$B$8, E282=Ajustes!$B$5, I282=Ajustes!$B$4, OR(C282=Ajustes!$B$6, C282=Ajustes!$B$7), ISNUMBER(D282), ISNUMBER(H282)), 1, 0))</f>
        <v/>
      </c>
      <c r="T282" s="19">
        <f>IF(S282&lt;&gt;1, 0, IF(N(J282)=0, 0, IF(K282=Ajustes!$B$5, J282, J282*F282)))</f>
        <v/>
      </c>
      <c r="U282" s="20">
        <f>IF(S282&lt;&gt;1, U281, IF(C282=Ajustes!$B$6, U281+H282, U281-H282))</f>
        <v/>
      </c>
      <c r="V282" s="19">
        <f>IF(S282&lt;&gt;1, V281, IF(C282=Ajustes!$B$6, V281+D282+N(O282)+T282, IF(U282&lt;=0, 0, V281-H282*W281)))</f>
        <v/>
      </c>
      <c r="W282" s="21">
        <f>IF(U282&gt;0, V282/U282, 0)</f>
        <v/>
      </c>
      <c r="X282" s="19">
        <f>IF(AND(S282=1, C282=Ajustes!$B$7), D282-N(O282)-T282-H282*W281, "")</f>
        <v/>
      </c>
      <c r="Y282" s="18">
        <f>IF(A282="", "", TRIM(IF(COUNTIFS($N$2:$N$3000,N282,$C$2:$C$3000,C282,$D$2:$D$3000,D282,$H$2:$H$3000,H282)&gt;1, "Orden repetida. ", "")&amp;IF(AND(S282=1, C282=Ajustes!$B$7, U281+0.000001&lt;H282), "Vendes más de lo registrado. ", "")&amp;IF(Q282="texto", "Fecha en texto. ", "")&amp;IF(OR(NOT(ISNUMBER(D282)), NOT(ISNUMBER(H282))), "Número en texto. ", "")&amp;IF(AND(ISNUMBER(Q282), ISNUMBER(Q281), Q282&lt;Q281), "Fuera de orden de fecha. ", "")))</f>
        <v/>
      </c>
      <c r="Z282" s="18">
        <f>IF(AND(S282=1, ISNUMBER(R282)), ROW(), 0)</f>
        <v/>
      </c>
      <c r="AA282" s="18">
        <f>IF(ISNUMBER(R282), R282, 0)</f>
        <v/>
      </c>
    </row>
    <row r="283">
      <c r="A283" s="13" t="n"/>
      <c r="B283" s="13" t="n"/>
      <c r="C283" s="13" t="n"/>
      <c r="D283" s="13" t="n"/>
      <c r="E283" s="13" t="n"/>
      <c r="F283" s="13" t="n"/>
      <c r="G283" s="13" t="n"/>
      <c r="H283" s="13" t="n"/>
      <c r="I283" s="13" t="n"/>
      <c r="J283" s="13" t="n"/>
      <c r="K283" s="13" t="n"/>
      <c r="L283" s="13" t="n"/>
      <c r="M283" s="13" t="n"/>
      <c r="N283" s="13" t="n"/>
      <c r="O283" s="14" t="n"/>
      <c r="P283" s="15" t="n"/>
      <c r="Q283" s="16">
        <f>IF(N283="", "", IF(ISNUMBER(N283), N283, IFERROR(DATEVALUE(LEFT(N283,10))+TIMEVALUE(MID(N283,12,8)), "texto")))</f>
        <v/>
      </c>
      <c r="R283" s="17">
        <f>IF(ISNUMBER(Q283), DATE(YEAR(Q283),MONTH(Q283),1), "")</f>
        <v/>
      </c>
      <c r="S283" s="18">
        <f>IF(A283="", 0, IF(AND(M283=Ajustes!$B$8, E283=Ajustes!$B$5, I283=Ajustes!$B$4, OR(C283=Ajustes!$B$6, C283=Ajustes!$B$7), ISNUMBER(D283), ISNUMBER(H283)), 1, 0))</f>
        <v/>
      </c>
      <c r="T283" s="19">
        <f>IF(S283&lt;&gt;1, 0, IF(N(J283)=0, 0, IF(K283=Ajustes!$B$5, J283, J283*F283)))</f>
        <v/>
      </c>
      <c r="U283" s="20">
        <f>IF(S283&lt;&gt;1, U282, IF(C283=Ajustes!$B$6, U282+H283, U282-H283))</f>
        <v/>
      </c>
      <c r="V283" s="19">
        <f>IF(S283&lt;&gt;1, V282, IF(C283=Ajustes!$B$6, V282+D283+N(O283)+T283, IF(U283&lt;=0, 0, V282-H283*W282)))</f>
        <v/>
      </c>
      <c r="W283" s="21">
        <f>IF(U283&gt;0, V283/U283, 0)</f>
        <v/>
      </c>
      <c r="X283" s="19">
        <f>IF(AND(S283=1, C283=Ajustes!$B$7), D283-N(O283)-T283-H283*W282, "")</f>
        <v/>
      </c>
      <c r="Y283" s="18">
        <f>IF(A283="", "", TRIM(IF(COUNTIFS($N$2:$N$3000,N283,$C$2:$C$3000,C283,$D$2:$D$3000,D283,$H$2:$H$3000,H283)&gt;1, "Orden repetida. ", "")&amp;IF(AND(S283=1, C283=Ajustes!$B$7, U282+0.000001&lt;H283), "Vendes más de lo registrado. ", "")&amp;IF(Q283="texto", "Fecha en texto. ", "")&amp;IF(OR(NOT(ISNUMBER(D283)), NOT(ISNUMBER(H283))), "Número en texto. ", "")&amp;IF(AND(ISNUMBER(Q283), ISNUMBER(Q282), Q283&lt;Q282), "Fuera de orden de fecha. ", "")))</f>
        <v/>
      </c>
      <c r="Z283" s="18">
        <f>IF(AND(S283=1, ISNUMBER(R283)), ROW(), 0)</f>
        <v/>
      </c>
      <c r="AA283" s="18">
        <f>IF(ISNUMBER(R283), R283, 0)</f>
        <v/>
      </c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3" t="n"/>
      <c r="I284" s="13" t="n"/>
      <c r="J284" s="13" t="n"/>
      <c r="K284" s="13" t="n"/>
      <c r="L284" s="13" t="n"/>
      <c r="M284" s="13" t="n"/>
      <c r="N284" s="13" t="n"/>
      <c r="O284" s="14" t="n"/>
      <c r="P284" s="15" t="n"/>
      <c r="Q284" s="16">
        <f>IF(N284="", "", IF(ISNUMBER(N284), N284, IFERROR(DATEVALUE(LEFT(N284,10))+TIMEVALUE(MID(N284,12,8)), "texto")))</f>
        <v/>
      </c>
      <c r="R284" s="17">
        <f>IF(ISNUMBER(Q284), DATE(YEAR(Q284),MONTH(Q284),1), "")</f>
        <v/>
      </c>
      <c r="S284" s="18">
        <f>IF(A284="", 0, IF(AND(M284=Ajustes!$B$8, E284=Ajustes!$B$5, I284=Ajustes!$B$4, OR(C284=Ajustes!$B$6, C284=Ajustes!$B$7), ISNUMBER(D284), ISNUMBER(H284)), 1, 0))</f>
        <v/>
      </c>
      <c r="T284" s="19">
        <f>IF(S284&lt;&gt;1, 0, IF(N(J284)=0, 0, IF(K284=Ajustes!$B$5, J284, J284*F284)))</f>
        <v/>
      </c>
      <c r="U284" s="20">
        <f>IF(S284&lt;&gt;1, U283, IF(C284=Ajustes!$B$6, U283+H284, U283-H284))</f>
        <v/>
      </c>
      <c r="V284" s="19">
        <f>IF(S284&lt;&gt;1, V283, IF(C284=Ajustes!$B$6, V283+D284+N(O284)+T284, IF(U284&lt;=0, 0, V283-H284*W283)))</f>
        <v/>
      </c>
      <c r="W284" s="21">
        <f>IF(U284&gt;0, V284/U284, 0)</f>
        <v/>
      </c>
      <c r="X284" s="19">
        <f>IF(AND(S284=1, C284=Ajustes!$B$7), D284-N(O284)-T284-H284*W283, "")</f>
        <v/>
      </c>
      <c r="Y284" s="18">
        <f>IF(A284="", "", TRIM(IF(COUNTIFS($N$2:$N$3000,N284,$C$2:$C$3000,C284,$D$2:$D$3000,D284,$H$2:$H$3000,H284)&gt;1, "Orden repetida. ", "")&amp;IF(AND(S284=1, C284=Ajustes!$B$7, U283+0.000001&lt;H284), "Vendes más de lo registrado. ", "")&amp;IF(Q284="texto", "Fecha en texto. ", "")&amp;IF(OR(NOT(ISNUMBER(D284)), NOT(ISNUMBER(H284))), "Número en texto. ", "")&amp;IF(AND(ISNUMBER(Q284), ISNUMBER(Q283), Q284&lt;Q283), "Fuera de orden de fecha. ", "")))</f>
        <v/>
      </c>
      <c r="Z284" s="18">
        <f>IF(AND(S284=1, ISNUMBER(R284)), ROW(), 0)</f>
        <v/>
      </c>
      <c r="AA284" s="18">
        <f>IF(ISNUMBER(R284), R284, 0)</f>
        <v/>
      </c>
    </row>
    <row r="285">
      <c r="A285" s="13" t="n"/>
      <c r="B285" s="13" t="n"/>
      <c r="C285" s="13" t="n"/>
      <c r="D285" s="13" t="n"/>
      <c r="E285" s="13" t="n"/>
      <c r="F285" s="13" t="n"/>
      <c r="G285" s="13" t="n"/>
      <c r="H285" s="13" t="n"/>
      <c r="I285" s="13" t="n"/>
      <c r="J285" s="13" t="n"/>
      <c r="K285" s="13" t="n"/>
      <c r="L285" s="13" t="n"/>
      <c r="M285" s="13" t="n"/>
      <c r="N285" s="13" t="n"/>
      <c r="O285" s="14" t="n"/>
      <c r="P285" s="15" t="n"/>
      <c r="Q285" s="16">
        <f>IF(N285="", "", IF(ISNUMBER(N285), N285, IFERROR(DATEVALUE(LEFT(N285,10))+TIMEVALUE(MID(N285,12,8)), "texto")))</f>
        <v/>
      </c>
      <c r="R285" s="17">
        <f>IF(ISNUMBER(Q285), DATE(YEAR(Q285),MONTH(Q285),1), "")</f>
        <v/>
      </c>
      <c r="S285" s="18">
        <f>IF(A285="", 0, IF(AND(M285=Ajustes!$B$8, E285=Ajustes!$B$5, I285=Ajustes!$B$4, OR(C285=Ajustes!$B$6, C285=Ajustes!$B$7), ISNUMBER(D285), ISNUMBER(H285)), 1, 0))</f>
        <v/>
      </c>
      <c r="T285" s="19">
        <f>IF(S285&lt;&gt;1, 0, IF(N(J285)=0, 0, IF(K285=Ajustes!$B$5, J285, J285*F285)))</f>
        <v/>
      </c>
      <c r="U285" s="20">
        <f>IF(S285&lt;&gt;1, U284, IF(C285=Ajustes!$B$6, U284+H285, U284-H285))</f>
        <v/>
      </c>
      <c r="V285" s="19">
        <f>IF(S285&lt;&gt;1, V284, IF(C285=Ajustes!$B$6, V284+D285+N(O285)+T285, IF(U285&lt;=0, 0, V284-H285*W284)))</f>
        <v/>
      </c>
      <c r="W285" s="21">
        <f>IF(U285&gt;0, V285/U285, 0)</f>
        <v/>
      </c>
      <c r="X285" s="19">
        <f>IF(AND(S285=1, C285=Ajustes!$B$7), D285-N(O285)-T285-H285*W284, "")</f>
        <v/>
      </c>
      <c r="Y285" s="18">
        <f>IF(A285="", "", TRIM(IF(COUNTIFS($N$2:$N$3000,N285,$C$2:$C$3000,C285,$D$2:$D$3000,D285,$H$2:$H$3000,H285)&gt;1, "Orden repetida. ", "")&amp;IF(AND(S285=1, C285=Ajustes!$B$7, U284+0.000001&lt;H285), "Vendes más de lo registrado. ", "")&amp;IF(Q285="texto", "Fecha en texto. ", "")&amp;IF(OR(NOT(ISNUMBER(D285)), NOT(ISNUMBER(H285))), "Número en texto. ", "")&amp;IF(AND(ISNUMBER(Q285), ISNUMBER(Q284), Q285&lt;Q284), "Fuera de orden de fecha. ", "")))</f>
        <v/>
      </c>
      <c r="Z285" s="18">
        <f>IF(AND(S285=1, ISNUMBER(R285)), ROW(), 0)</f>
        <v/>
      </c>
      <c r="AA285" s="18">
        <f>IF(ISNUMBER(R285), R285, 0)</f>
        <v/>
      </c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3" t="n"/>
      <c r="I286" s="13" t="n"/>
      <c r="J286" s="13" t="n"/>
      <c r="K286" s="13" t="n"/>
      <c r="L286" s="13" t="n"/>
      <c r="M286" s="13" t="n"/>
      <c r="N286" s="13" t="n"/>
      <c r="O286" s="14" t="n"/>
      <c r="P286" s="15" t="n"/>
      <c r="Q286" s="16">
        <f>IF(N286="", "", IF(ISNUMBER(N286), N286, IFERROR(DATEVALUE(LEFT(N286,10))+TIMEVALUE(MID(N286,12,8)), "texto")))</f>
        <v/>
      </c>
      <c r="R286" s="17">
        <f>IF(ISNUMBER(Q286), DATE(YEAR(Q286),MONTH(Q286),1), "")</f>
        <v/>
      </c>
      <c r="S286" s="18">
        <f>IF(A286="", 0, IF(AND(M286=Ajustes!$B$8, E286=Ajustes!$B$5, I286=Ajustes!$B$4, OR(C286=Ajustes!$B$6, C286=Ajustes!$B$7), ISNUMBER(D286), ISNUMBER(H286)), 1, 0))</f>
        <v/>
      </c>
      <c r="T286" s="19">
        <f>IF(S286&lt;&gt;1, 0, IF(N(J286)=0, 0, IF(K286=Ajustes!$B$5, J286, J286*F286)))</f>
        <v/>
      </c>
      <c r="U286" s="20">
        <f>IF(S286&lt;&gt;1, U285, IF(C286=Ajustes!$B$6, U285+H286, U285-H286))</f>
        <v/>
      </c>
      <c r="V286" s="19">
        <f>IF(S286&lt;&gt;1, V285, IF(C286=Ajustes!$B$6, V285+D286+N(O286)+T286, IF(U286&lt;=0, 0, V285-H286*W285)))</f>
        <v/>
      </c>
      <c r="W286" s="21">
        <f>IF(U286&gt;0, V286/U286, 0)</f>
        <v/>
      </c>
      <c r="X286" s="19">
        <f>IF(AND(S286=1, C286=Ajustes!$B$7), D286-N(O286)-T286-H286*W285, "")</f>
        <v/>
      </c>
      <c r="Y286" s="18">
        <f>IF(A286="", "", TRIM(IF(COUNTIFS($N$2:$N$3000,N286,$C$2:$C$3000,C286,$D$2:$D$3000,D286,$H$2:$H$3000,H286)&gt;1, "Orden repetida. ", "")&amp;IF(AND(S286=1, C286=Ajustes!$B$7, U285+0.000001&lt;H286), "Vendes más de lo registrado. ", "")&amp;IF(Q286="texto", "Fecha en texto. ", "")&amp;IF(OR(NOT(ISNUMBER(D286)), NOT(ISNUMBER(H286))), "Número en texto. ", "")&amp;IF(AND(ISNUMBER(Q286), ISNUMBER(Q285), Q286&lt;Q285), "Fuera de orden de fecha. ", "")))</f>
        <v/>
      </c>
      <c r="Z286" s="18">
        <f>IF(AND(S286=1, ISNUMBER(R286)), ROW(), 0)</f>
        <v/>
      </c>
      <c r="AA286" s="18">
        <f>IF(ISNUMBER(R286), R286, 0)</f>
        <v/>
      </c>
    </row>
    <row r="287">
      <c r="A287" s="13" t="n"/>
      <c r="B287" s="13" t="n"/>
      <c r="C287" s="13" t="n"/>
      <c r="D287" s="13" t="n"/>
      <c r="E287" s="13" t="n"/>
      <c r="F287" s="13" t="n"/>
      <c r="G287" s="13" t="n"/>
      <c r="H287" s="13" t="n"/>
      <c r="I287" s="13" t="n"/>
      <c r="J287" s="13" t="n"/>
      <c r="K287" s="13" t="n"/>
      <c r="L287" s="13" t="n"/>
      <c r="M287" s="13" t="n"/>
      <c r="N287" s="13" t="n"/>
      <c r="O287" s="14" t="n"/>
      <c r="P287" s="15" t="n"/>
      <c r="Q287" s="16">
        <f>IF(N287="", "", IF(ISNUMBER(N287), N287, IFERROR(DATEVALUE(LEFT(N287,10))+TIMEVALUE(MID(N287,12,8)), "texto")))</f>
        <v/>
      </c>
      <c r="R287" s="17">
        <f>IF(ISNUMBER(Q287), DATE(YEAR(Q287),MONTH(Q287),1), "")</f>
        <v/>
      </c>
      <c r="S287" s="18">
        <f>IF(A287="", 0, IF(AND(M287=Ajustes!$B$8, E287=Ajustes!$B$5, I287=Ajustes!$B$4, OR(C287=Ajustes!$B$6, C287=Ajustes!$B$7), ISNUMBER(D287), ISNUMBER(H287)), 1, 0))</f>
        <v/>
      </c>
      <c r="T287" s="19">
        <f>IF(S287&lt;&gt;1, 0, IF(N(J287)=0, 0, IF(K287=Ajustes!$B$5, J287, J287*F287)))</f>
        <v/>
      </c>
      <c r="U287" s="20">
        <f>IF(S287&lt;&gt;1, U286, IF(C287=Ajustes!$B$6, U286+H287, U286-H287))</f>
        <v/>
      </c>
      <c r="V287" s="19">
        <f>IF(S287&lt;&gt;1, V286, IF(C287=Ajustes!$B$6, V286+D287+N(O287)+T287, IF(U287&lt;=0, 0, V286-H287*W286)))</f>
        <v/>
      </c>
      <c r="W287" s="21">
        <f>IF(U287&gt;0, V287/U287, 0)</f>
        <v/>
      </c>
      <c r="X287" s="19">
        <f>IF(AND(S287=1, C287=Ajustes!$B$7), D287-N(O287)-T287-H287*W286, "")</f>
        <v/>
      </c>
      <c r="Y287" s="18">
        <f>IF(A287="", "", TRIM(IF(COUNTIFS($N$2:$N$3000,N287,$C$2:$C$3000,C287,$D$2:$D$3000,D287,$H$2:$H$3000,H287)&gt;1, "Orden repetida. ", "")&amp;IF(AND(S287=1, C287=Ajustes!$B$7, U286+0.000001&lt;H287), "Vendes más de lo registrado. ", "")&amp;IF(Q287="texto", "Fecha en texto. ", "")&amp;IF(OR(NOT(ISNUMBER(D287)), NOT(ISNUMBER(H287))), "Número en texto. ", "")&amp;IF(AND(ISNUMBER(Q287), ISNUMBER(Q286), Q287&lt;Q286), "Fuera de orden de fecha. ", "")))</f>
        <v/>
      </c>
      <c r="Z287" s="18">
        <f>IF(AND(S287=1, ISNUMBER(R287)), ROW(), 0)</f>
        <v/>
      </c>
      <c r="AA287" s="18">
        <f>IF(ISNUMBER(R287), R287, 0)</f>
        <v/>
      </c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3" t="n"/>
      <c r="I288" s="13" t="n"/>
      <c r="J288" s="13" t="n"/>
      <c r="K288" s="13" t="n"/>
      <c r="L288" s="13" t="n"/>
      <c r="M288" s="13" t="n"/>
      <c r="N288" s="13" t="n"/>
      <c r="O288" s="14" t="n"/>
      <c r="P288" s="15" t="n"/>
      <c r="Q288" s="16">
        <f>IF(N288="", "", IF(ISNUMBER(N288), N288, IFERROR(DATEVALUE(LEFT(N288,10))+TIMEVALUE(MID(N288,12,8)), "texto")))</f>
        <v/>
      </c>
      <c r="R288" s="17">
        <f>IF(ISNUMBER(Q288), DATE(YEAR(Q288),MONTH(Q288),1), "")</f>
        <v/>
      </c>
      <c r="S288" s="18">
        <f>IF(A288="", 0, IF(AND(M288=Ajustes!$B$8, E288=Ajustes!$B$5, I288=Ajustes!$B$4, OR(C288=Ajustes!$B$6, C288=Ajustes!$B$7), ISNUMBER(D288), ISNUMBER(H288)), 1, 0))</f>
        <v/>
      </c>
      <c r="T288" s="19">
        <f>IF(S288&lt;&gt;1, 0, IF(N(J288)=0, 0, IF(K288=Ajustes!$B$5, J288, J288*F288)))</f>
        <v/>
      </c>
      <c r="U288" s="20">
        <f>IF(S288&lt;&gt;1, U287, IF(C288=Ajustes!$B$6, U287+H288, U287-H288))</f>
        <v/>
      </c>
      <c r="V288" s="19">
        <f>IF(S288&lt;&gt;1, V287, IF(C288=Ajustes!$B$6, V287+D288+N(O288)+T288, IF(U288&lt;=0, 0, V287-H288*W287)))</f>
        <v/>
      </c>
      <c r="W288" s="21">
        <f>IF(U288&gt;0, V288/U288, 0)</f>
        <v/>
      </c>
      <c r="X288" s="19">
        <f>IF(AND(S288=1, C288=Ajustes!$B$7), D288-N(O288)-T288-H288*W287, "")</f>
        <v/>
      </c>
      <c r="Y288" s="18">
        <f>IF(A288="", "", TRIM(IF(COUNTIFS($N$2:$N$3000,N288,$C$2:$C$3000,C288,$D$2:$D$3000,D288,$H$2:$H$3000,H288)&gt;1, "Orden repetida. ", "")&amp;IF(AND(S288=1, C288=Ajustes!$B$7, U287+0.000001&lt;H288), "Vendes más de lo registrado. ", "")&amp;IF(Q288="texto", "Fecha en texto. ", "")&amp;IF(OR(NOT(ISNUMBER(D288)), NOT(ISNUMBER(H288))), "Número en texto. ", "")&amp;IF(AND(ISNUMBER(Q288), ISNUMBER(Q287), Q288&lt;Q287), "Fuera de orden de fecha. ", "")))</f>
        <v/>
      </c>
      <c r="Z288" s="18">
        <f>IF(AND(S288=1, ISNUMBER(R288)), ROW(), 0)</f>
        <v/>
      </c>
      <c r="AA288" s="18">
        <f>IF(ISNUMBER(R288), R288, 0)</f>
        <v/>
      </c>
    </row>
    <row r="289">
      <c r="A289" s="13" t="n"/>
      <c r="B289" s="13" t="n"/>
      <c r="C289" s="13" t="n"/>
      <c r="D289" s="13" t="n"/>
      <c r="E289" s="13" t="n"/>
      <c r="F289" s="13" t="n"/>
      <c r="G289" s="13" t="n"/>
      <c r="H289" s="13" t="n"/>
      <c r="I289" s="13" t="n"/>
      <c r="J289" s="13" t="n"/>
      <c r="K289" s="13" t="n"/>
      <c r="L289" s="13" t="n"/>
      <c r="M289" s="13" t="n"/>
      <c r="N289" s="13" t="n"/>
      <c r="O289" s="14" t="n"/>
      <c r="P289" s="15" t="n"/>
      <c r="Q289" s="16">
        <f>IF(N289="", "", IF(ISNUMBER(N289), N289, IFERROR(DATEVALUE(LEFT(N289,10))+TIMEVALUE(MID(N289,12,8)), "texto")))</f>
        <v/>
      </c>
      <c r="R289" s="17">
        <f>IF(ISNUMBER(Q289), DATE(YEAR(Q289),MONTH(Q289),1), "")</f>
        <v/>
      </c>
      <c r="S289" s="18">
        <f>IF(A289="", 0, IF(AND(M289=Ajustes!$B$8, E289=Ajustes!$B$5, I289=Ajustes!$B$4, OR(C289=Ajustes!$B$6, C289=Ajustes!$B$7), ISNUMBER(D289), ISNUMBER(H289)), 1, 0))</f>
        <v/>
      </c>
      <c r="T289" s="19">
        <f>IF(S289&lt;&gt;1, 0, IF(N(J289)=0, 0, IF(K289=Ajustes!$B$5, J289, J289*F289)))</f>
        <v/>
      </c>
      <c r="U289" s="20">
        <f>IF(S289&lt;&gt;1, U288, IF(C289=Ajustes!$B$6, U288+H289, U288-H289))</f>
        <v/>
      </c>
      <c r="V289" s="19">
        <f>IF(S289&lt;&gt;1, V288, IF(C289=Ajustes!$B$6, V288+D289+N(O289)+T289, IF(U289&lt;=0, 0, V288-H289*W288)))</f>
        <v/>
      </c>
      <c r="W289" s="21">
        <f>IF(U289&gt;0, V289/U289, 0)</f>
        <v/>
      </c>
      <c r="X289" s="19">
        <f>IF(AND(S289=1, C289=Ajustes!$B$7), D289-N(O289)-T289-H289*W288, "")</f>
        <v/>
      </c>
      <c r="Y289" s="18">
        <f>IF(A289="", "", TRIM(IF(COUNTIFS($N$2:$N$3000,N289,$C$2:$C$3000,C289,$D$2:$D$3000,D289,$H$2:$H$3000,H289)&gt;1, "Orden repetida. ", "")&amp;IF(AND(S289=1, C289=Ajustes!$B$7, U288+0.000001&lt;H289), "Vendes más de lo registrado. ", "")&amp;IF(Q289="texto", "Fecha en texto. ", "")&amp;IF(OR(NOT(ISNUMBER(D289)), NOT(ISNUMBER(H289))), "Número en texto. ", "")&amp;IF(AND(ISNUMBER(Q289), ISNUMBER(Q288), Q289&lt;Q288), "Fuera de orden de fecha. ", "")))</f>
        <v/>
      </c>
      <c r="Z289" s="18">
        <f>IF(AND(S289=1, ISNUMBER(R289)), ROW(), 0)</f>
        <v/>
      </c>
      <c r="AA289" s="18">
        <f>IF(ISNUMBER(R289), R289, 0)</f>
        <v/>
      </c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3" t="n"/>
      <c r="I290" s="13" t="n"/>
      <c r="J290" s="13" t="n"/>
      <c r="K290" s="13" t="n"/>
      <c r="L290" s="13" t="n"/>
      <c r="M290" s="13" t="n"/>
      <c r="N290" s="13" t="n"/>
      <c r="O290" s="14" t="n"/>
      <c r="P290" s="15" t="n"/>
      <c r="Q290" s="16">
        <f>IF(N290="", "", IF(ISNUMBER(N290), N290, IFERROR(DATEVALUE(LEFT(N290,10))+TIMEVALUE(MID(N290,12,8)), "texto")))</f>
        <v/>
      </c>
      <c r="R290" s="17">
        <f>IF(ISNUMBER(Q290), DATE(YEAR(Q290),MONTH(Q290),1), "")</f>
        <v/>
      </c>
      <c r="S290" s="18">
        <f>IF(A290="", 0, IF(AND(M290=Ajustes!$B$8, E290=Ajustes!$B$5, I290=Ajustes!$B$4, OR(C290=Ajustes!$B$6, C290=Ajustes!$B$7), ISNUMBER(D290), ISNUMBER(H290)), 1, 0))</f>
        <v/>
      </c>
      <c r="T290" s="19">
        <f>IF(S290&lt;&gt;1, 0, IF(N(J290)=0, 0, IF(K290=Ajustes!$B$5, J290, J290*F290)))</f>
        <v/>
      </c>
      <c r="U290" s="20">
        <f>IF(S290&lt;&gt;1, U289, IF(C290=Ajustes!$B$6, U289+H290, U289-H290))</f>
        <v/>
      </c>
      <c r="V290" s="19">
        <f>IF(S290&lt;&gt;1, V289, IF(C290=Ajustes!$B$6, V289+D290+N(O290)+T290, IF(U290&lt;=0, 0, V289-H290*W289)))</f>
        <v/>
      </c>
      <c r="W290" s="21">
        <f>IF(U290&gt;0, V290/U290, 0)</f>
        <v/>
      </c>
      <c r="X290" s="19">
        <f>IF(AND(S290=1, C290=Ajustes!$B$7), D290-N(O290)-T290-H290*W289, "")</f>
        <v/>
      </c>
      <c r="Y290" s="18">
        <f>IF(A290="", "", TRIM(IF(COUNTIFS($N$2:$N$3000,N290,$C$2:$C$3000,C290,$D$2:$D$3000,D290,$H$2:$H$3000,H290)&gt;1, "Orden repetida. ", "")&amp;IF(AND(S290=1, C290=Ajustes!$B$7, U289+0.000001&lt;H290), "Vendes más de lo registrado. ", "")&amp;IF(Q290="texto", "Fecha en texto. ", "")&amp;IF(OR(NOT(ISNUMBER(D290)), NOT(ISNUMBER(H290))), "Número en texto. ", "")&amp;IF(AND(ISNUMBER(Q290), ISNUMBER(Q289), Q290&lt;Q289), "Fuera de orden de fecha. ", "")))</f>
        <v/>
      </c>
      <c r="Z290" s="18">
        <f>IF(AND(S290=1, ISNUMBER(R290)), ROW(), 0)</f>
        <v/>
      </c>
      <c r="AA290" s="18">
        <f>IF(ISNUMBER(R290), R290, 0)</f>
        <v/>
      </c>
    </row>
    <row r="291">
      <c r="A291" s="13" t="n"/>
      <c r="B291" s="13" t="n"/>
      <c r="C291" s="13" t="n"/>
      <c r="D291" s="13" t="n"/>
      <c r="E291" s="13" t="n"/>
      <c r="F291" s="13" t="n"/>
      <c r="G291" s="13" t="n"/>
      <c r="H291" s="13" t="n"/>
      <c r="I291" s="13" t="n"/>
      <c r="J291" s="13" t="n"/>
      <c r="K291" s="13" t="n"/>
      <c r="L291" s="13" t="n"/>
      <c r="M291" s="13" t="n"/>
      <c r="N291" s="13" t="n"/>
      <c r="O291" s="14" t="n"/>
      <c r="P291" s="15" t="n"/>
      <c r="Q291" s="16">
        <f>IF(N291="", "", IF(ISNUMBER(N291), N291, IFERROR(DATEVALUE(LEFT(N291,10))+TIMEVALUE(MID(N291,12,8)), "texto")))</f>
        <v/>
      </c>
      <c r="R291" s="17">
        <f>IF(ISNUMBER(Q291), DATE(YEAR(Q291),MONTH(Q291),1), "")</f>
        <v/>
      </c>
      <c r="S291" s="18">
        <f>IF(A291="", 0, IF(AND(M291=Ajustes!$B$8, E291=Ajustes!$B$5, I291=Ajustes!$B$4, OR(C291=Ajustes!$B$6, C291=Ajustes!$B$7), ISNUMBER(D291), ISNUMBER(H291)), 1, 0))</f>
        <v/>
      </c>
      <c r="T291" s="19">
        <f>IF(S291&lt;&gt;1, 0, IF(N(J291)=0, 0, IF(K291=Ajustes!$B$5, J291, J291*F291)))</f>
        <v/>
      </c>
      <c r="U291" s="20">
        <f>IF(S291&lt;&gt;1, U290, IF(C291=Ajustes!$B$6, U290+H291, U290-H291))</f>
        <v/>
      </c>
      <c r="V291" s="19">
        <f>IF(S291&lt;&gt;1, V290, IF(C291=Ajustes!$B$6, V290+D291+N(O291)+T291, IF(U291&lt;=0, 0, V290-H291*W290)))</f>
        <v/>
      </c>
      <c r="W291" s="21">
        <f>IF(U291&gt;0, V291/U291, 0)</f>
        <v/>
      </c>
      <c r="X291" s="19">
        <f>IF(AND(S291=1, C291=Ajustes!$B$7), D291-N(O291)-T291-H291*W290, "")</f>
        <v/>
      </c>
      <c r="Y291" s="18">
        <f>IF(A291="", "", TRIM(IF(COUNTIFS($N$2:$N$3000,N291,$C$2:$C$3000,C291,$D$2:$D$3000,D291,$H$2:$H$3000,H291)&gt;1, "Orden repetida. ", "")&amp;IF(AND(S291=1, C291=Ajustes!$B$7, U290+0.000001&lt;H291), "Vendes más de lo registrado. ", "")&amp;IF(Q291="texto", "Fecha en texto. ", "")&amp;IF(OR(NOT(ISNUMBER(D291)), NOT(ISNUMBER(H291))), "Número en texto. ", "")&amp;IF(AND(ISNUMBER(Q291), ISNUMBER(Q290), Q291&lt;Q290), "Fuera de orden de fecha. ", "")))</f>
        <v/>
      </c>
      <c r="Z291" s="18">
        <f>IF(AND(S291=1, ISNUMBER(R291)), ROW(), 0)</f>
        <v/>
      </c>
      <c r="AA291" s="18">
        <f>IF(ISNUMBER(R291), R291, 0)</f>
        <v/>
      </c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3" t="n"/>
      <c r="I292" s="13" t="n"/>
      <c r="J292" s="13" t="n"/>
      <c r="K292" s="13" t="n"/>
      <c r="L292" s="13" t="n"/>
      <c r="M292" s="13" t="n"/>
      <c r="N292" s="13" t="n"/>
      <c r="O292" s="14" t="n"/>
      <c r="P292" s="15" t="n"/>
      <c r="Q292" s="16">
        <f>IF(N292="", "", IF(ISNUMBER(N292), N292, IFERROR(DATEVALUE(LEFT(N292,10))+TIMEVALUE(MID(N292,12,8)), "texto")))</f>
        <v/>
      </c>
      <c r="R292" s="17">
        <f>IF(ISNUMBER(Q292), DATE(YEAR(Q292),MONTH(Q292),1), "")</f>
        <v/>
      </c>
      <c r="S292" s="18">
        <f>IF(A292="", 0, IF(AND(M292=Ajustes!$B$8, E292=Ajustes!$B$5, I292=Ajustes!$B$4, OR(C292=Ajustes!$B$6, C292=Ajustes!$B$7), ISNUMBER(D292), ISNUMBER(H292)), 1, 0))</f>
        <v/>
      </c>
      <c r="T292" s="19">
        <f>IF(S292&lt;&gt;1, 0, IF(N(J292)=0, 0, IF(K292=Ajustes!$B$5, J292, J292*F292)))</f>
        <v/>
      </c>
      <c r="U292" s="20">
        <f>IF(S292&lt;&gt;1, U291, IF(C292=Ajustes!$B$6, U291+H292, U291-H292))</f>
        <v/>
      </c>
      <c r="V292" s="19">
        <f>IF(S292&lt;&gt;1, V291, IF(C292=Ajustes!$B$6, V291+D292+N(O292)+T292, IF(U292&lt;=0, 0, V291-H292*W291)))</f>
        <v/>
      </c>
      <c r="W292" s="21">
        <f>IF(U292&gt;0, V292/U292, 0)</f>
        <v/>
      </c>
      <c r="X292" s="19">
        <f>IF(AND(S292=1, C292=Ajustes!$B$7), D292-N(O292)-T292-H292*W291, "")</f>
        <v/>
      </c>
      <c r="Y292" s="18">
        <f>IF(A292="", "", TRIM(IF(COUNTIFS($N$2:$N$3000,N292,$C$2:$C$3000,C292,$D$2:$D$3000,D292,$H$2:$H$3000,H292)&gt;1, "Orden repetida. ", "")&amp;IF(AND(S292=1, C292=Ajustes!$B$7, U291+0.000001&lt;H292), "Vendes más de lo registrado. ", "")&amp;IF(Q292="texto", "Fecha en texto. ", "")&amp;IF(OR(NOT(ISNUMBER(D292)), NOT(ISNUMBER(H292))), "Número en texto. ", "")&amp;IF(AND(ISNUMBER(Q292), ISNUMBER(Q291), Q292&lt;Q291), "Fuera de orden de fecha. ", "")))</f>
        <v/>
      </c>
      <c r="Z292" s="18">
        <f>IF(AND(S292=1, ISNUMBER(R292)), ROW(), 0)</f>
        <v/>
      </c>
      <c r="AA292" s="18">
        <f>IF(ISNUMBER(R292), R292, 0)</f>
        <v/>
      </c>
    </row>
    <row r="293">
      <c r="A293" s="13" t="n"/>
      <c r="B293" s="13" t="n"/>
      <c r="C293" s="13" t="n"/>
      <c r="D293" s="13" t="n"/>
      <c r="E293" s="13" t="n"/>
      <c r="F293" s="13" t="n"/>
      <c r="G293" s="13" t="n"/>
      <c r="H293" s="13" t="n"/>
      <c r="I293" s="13" t="n"/>
      <c r="J293" s="13" t="n"/>
      <c r="K293" s="13" t="n"/>
      <c r="L293" s="13" t="n"/>
      <c r="M293" s="13" t="n"/>
      <c r="N293" s="13" t="n"/>
      <c r="O293" s="14" t="n"/>
      <c r="P293" s="15" t="n"/>
      <c r="Q293" s="16">
        <f>IF(N293="", "", IF(ISNUMBER(N293), N293, IFERROR(DATEVALUE(LEFT(N293,10))+TIMEVALUE(MID(N293,12,8)), "texto")))</f>
        <v/>
      </c>
      <c r="R293" s="17">
        <f>IF(ISNUMBER(Q293), DATE(YEAR(Q293),MONTH(Q293),1), "")</f>
        <v/>
      </c>
      <c r="S293" s="18">
        <f>IF(A293="", 0, IF(AND(M293=Ajustes!$B$8, E293=Ajustes!$B$5, I293=Ajustes!$B$4, OR(C293=Ajustes!$B$6, C293=Ajustes!$B$7), ISNUMBER(D293), ISNUMBER(H293)), 1, 0))</f>
        <v/>
      </c>
      <c r="T293" s="19">
        <f>IF(S293&lt;&gt;1, 0, IF(N(J293)=0, 0, IF(K293=Ajustes!$B$5, J293, J293*F293)))</f>
        <v/>
      </c>
      <c r="U293" s="20">
        <f>IF(S293&lt;&gt;1, U292, IF(C293=Ajustes!$B$6, U292+H293, U292-H293))</f>
        <v/>
      </c>
      <c r="V293" s="19">
        <f>IF(S293&lt;&gt;1, V292, IF(C293=Ajustes!$B$6, V292+D293+N(O293)+T293, IF(U293&lt;=0, 0, V292-H293*W292)))</f>
        <v/>
      </c>
      <c r="W293" s="21">
        <f>IF(U293&gt;0, V293/U293, 0)</f>
        <v/>
      </c>
      <c r="X293" s="19">
        <f>IF(AND(S293=1, C293=Ajustes!$B$7), D293-N(O293)-T293-H293*W292, "")</f>
        <v/>
      </c>
      <c r="Y293" s="18">
        <f>IF(A293="", "", TRIM(IF(COUNTIFS($N$2:$N$3000,N293,$C$2:$C$3000,C293,$D$2:$D$3000,D293,$H$2:$H$3000,H293)&gt;1, "Orden repetida. ", "")&amp;IF(AND(S293=1, C293=Ajustes!$B$7, U292+0.000001&lt;H293), "Vendes más de lo registrado. ", "")&amp;IF(Q293="texto", "Fecha en texto. ", "")&amp;IF(OR(NOT(ISNUMBER(D293)), NOT(ISNUMBER(H293))), "Número en texto. ", "")&amp;IF(AND(ISNUMBER(Q293), ISNUMBER(Q292), Q293&lt;Q292), "Fuera de orden de fecha. ", "")))</f>
        <v/>
      </c>
      <c r="Z293" s="18">
        <f>IF(AND(S293=1, ISNUMBER(R293)), ROW(), 0)</f>
        <v/>
      </c>
      <c r="AA293" s="18">
        <f>IF(ISNUMBER(R293), R293, 0)</f>
        <v/>
      </c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3" t="n"/>
      <c r="I294" s="13" t="n"/>
      <c r="J294" s="13" t="n"/>
      <c r="K294" s="13" t="n"/>
      <c r="L294" s="13" t="n"/>
      <c r="M294" s="13" t="n"/>
      <c r="N294" s="13" t="n"/>
      <c r="O294" s="14" t="n"/>
      <c r="P294" s="15" t="n"/>
      <c r="Q294" s="16">
        <f>IF(N294="", "", IF(ISNUMBER(N294), N294, IFERROR(DATEVALUE(LEFT(N294,10))+TIMEVALUE(MID(N294,12,8)), "texto")))</f>
        <v/>
      </c>
      <c r="R294" s="17">
        <f>IF(ISNUMBER(Q294), DATE(YEAR(Q294),MONTH(Q294),1), "")</f>
        <v/>
      </c>
      <c r="S294" s="18">
        <f>IF(A294="", 0, IF(AND(M294=Ajustes!$B$8, E294=Ajustes!$B$5, I294=Ajustes!$B$4, OR(C294=Ajustes!$B$6, C294=Ajustes!$B$7), ISNUMBER(D294), ISNUMBER(H294)), 1, 0))</f>
        <v/>
      </c>
      <c r="T294" s="19">
        <f>IF(S294&lt;&gt;1, 0, IF(N(J294)=0, 0, IF(K294=Ajustes!$B$5, J294, J294*F294)))</f>
        <v/>
      </c>
      <c r="U294" s="20">
        <f>IF(S294&lt;&gt;1, U293, IF(C294=Ajustes!$B$6, U293+H294, U293-H294))</f>
        <v/>
      </c>
      <c r="V294" s="19">
        <f>IF(S294&lt;&gt;1, V293, IF(C294=Ajustes!$B$6, V293+D294+N(O294)+T294, IF(U294&lt;=0, 0, V293-H294*W293)))</f>
        <v/>
      </c>
      <c r="W294" s="21">
        <f>IF(U294&gt;0, V294/U294, 0)</f>
        <v/>
      </c>
      <c r="X294" s="19">
        <f>IF(AND(S294=1, C294=Ajustes!$B$7), D294-N(O294)-T294-H294*W293, "")</f>
        <v/>
      </c>
      <c r="Y294" s="18">
        <f>IF(A294="", "", TRIM(IF(COUNTIFS($N$2:$N$3000,N294,$C$2:$C$3000,C294,$D$2:$D$3000,D294,$H$2:$H$3000,H294)&gt;1, "Orden repetida. ", "")&amp;IF(AND(S294=1, C294=Ajustes!$B$7, U293+0.000001&lt;H294), "Vendes más de lo registrado. ", "")&amp;IF(Q294="texto", "Fecha en texto. ", "")&amp;IF(OR(NOT(ISNUMBER(D294)), NOT(ISNUMBER(H294))), "Número en texto. ", "")&amp;IF(AND(ISNUMBER(Q294), ISNUMBER(Q293), Q294&lt;Q293), "Fuera de orden de fecha. ", "")))</f>
        <v/>
      </c>
      <c r="Z294" s="18">
        <f>IF(AND(S294=1, ISNUMBER(R294)), ROW(), 0)</f>
        <v/>
      </c>
      <c r="AA294" s="18">
        <f>IF(ISNUMBER(R294), R294, 0)</f>
        <v/>
      </c>
    </row>
    <row r="295">
      <c r="A295" s="13" t="n"/>
      <c r="B295" s="13" t="n"/>
      <c r="C295" s="13" t="n"/>
      <c r="D295" s="13" t="n"/>
      <c r="E295" s="13" t="n"/>
      <c r="F295" s="13" t="n"/>
      <c r="G295" s="13" t="n"/>
      <c r="H295" s="13" t="n"/>
      <c r="I295" s="13" t="n"/>
      <c r="J295" s="13" t="n"/>
      <c r="K295" s="13" t="n"/>
      <c r="L295" s="13" t="n"/>
      <c r="M295" s="13" t="n"/>
      <c r="N295" s="13" t="n"/>
      <c r="O295" s="14" t="n"/>
      <c r="P295" s="15" t="n"/>
      <c r="Q295" s="16">
        <f>IF(N295="", "", IF(ISNUMBER(N295), N295, IFERROR(DATEVALUE(LEFT(N295,10))+TIMEVALUE(MID(N295,12,8)), "texto")))</f>
        <v/>
      </c>
      <c r="R295" s="17">
        <f>IF(ISNUMBER(Q295), DATE(YEAR(Q295),MONTH(Q295),1), "")</f>
        <v/>
      </c>
      <c r="S295" s="18">
        <f>IF(A295="", 0, IF(AND(M295=Ajustes!$B$8, E295=Ajustes!$B$5, I295=Ajustes!$B$4, OR(C295=Ajustes!$B$6, C295=Ajustes!$B$7), ISNUMBER(D295), ISNUMBER(H295)), 1, 0))</f>
        <v/>
      </c>
      <c r="T295" s="19">
        <f>IF(S295&lt;&gt;1, 0, IF(N(J295)=0, 0, IF(K295=Ajustes!$B$5, J295, J295*F295)))</f>
        <v/>
      </c>
      <c r="U295" s="20">
        <f>IF(S295&lt;&gt;1, U294, IF(C295=Ajustes!$B$6, U294+H295, U294-H295))</f>
        <v/>
      </c>
      <c r="V295" s="19">
        <f>IF(S295&lt;&gt;1, V294, IF(C295=Ajustes!$B$6, V294+D295+N(O295)+T295, IF(U295&lt;=0, 0, V294-H295*W294)))</f>
        <v/>
      </c>
      <c r="W295" s="21">
        <f>IF(U295&gt;0, V295/U295, 0)</f>
        <v/>
      </c>
      <c r="X295" s="19">
        <f>IF(AND(S295=1, C295=Ajustes!$B$7), D295-N(O295)-T295-H295*W294, "")</f>
        <v/>
      </c>
      <c r="Y295" s="18">
        <f>IF(A295="", "", TRIM(IF(COUNTIFS($N$2:$N$3000,N295,$C$2:$C$3000,C295,$D$2:$D$3000,D295,$H$2:$H$3000,H295)&gt;1, "Orden repetida. ", "")&amp;IF(AND(S295=1, C295=Ajustes!$B$7, U294+0.000001&lt;H295), "Vendes más de lo registrado. ", "")&amp;IF(Q295="texto", "Fecha en texto. ", "")&amp;IF(OR(NOT(ISNUMBER(D295)), NOT(ISNUMBER(H295))), "Número en texto. ", "")&amp;IF(AND(ISNUMBER(Q295), ISNUMBER(Q294), Q295&lt;Q294), "Fuera de orden de fecha. ", "")))</f>
        <v/>
      </c>
      <c r="Z295" s="18">
        <f>IF(AND(S295=1, ISNUMBER(R295)), ROW(), 0)</f>
        <v/>
      </c>
      <c r="AA295" s="18">
        <f>IF(ISNUMBER(R295), R295, 0)</f>
        <v/>
      </c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3" t="n"/>
      <c r="I296" s="13" t="n"/>
      <c r="J296" s="13" t="n"/>
      <c r="K296" s="13" t="n"/>
      <c r="L296" s="13" t="n"/>
      <c r="M296" s="13" t="n"/>
      <c r="N296" s="13" t="n"/>
      <c r="O296" s="14" t="n"/>
      <c r="P296" s="15" t="n"/>
      <c r="Q296" s="16">
        <f>IF(N296="", "", IF(ISNUMBER(N296), N296, IFERROR(DATEVALUE(LEFT(N296,10))+TIMEVALUE(MID(N296,12,8)), "texto")))</f>
        <v/>
      </c>
      <c r="R296" s="17">
        <f>IF(ISNUMBER(Q296), DATE(YEAR(Q296),MONTH(Q296),1), "")</f>
        <v/>
      </c>
      <c r="S296" s="18">
        <f>IF(A296="", 0, IF(AND(M296=Ajustes!$B$8, E296=Ajustes!$B$5, I296=Ajustes!$B$4, OR(C296=Ajustes!$B$6, C296=Ajustes!$B$7), ISNUMBER(D296), ISNUMBER(H296)), 1, 0))</f>
        <v/>
      </c>
      <c r="T296" s="19">
        <f>IF(S296&lt;&gt;1, 0, IF(N(J296)=0, 0, IF(K296=Ajustes!$B$5, J296, J296*F296)))</f>
        <v/>
      </c>
      <c r="U296" s="20">
        <f>IF(S296&lt;&gt;1, U295, IF(C296=Ajustes!$B$6, U295+H296, U295-H296))</f>
        <v/>
      </c>
      <c r="V296" s="19">
        <f>IF(S296&lt;&gt;1, V295, IF(C296=Ajustes!$B$6, V295+D296+N(O296)+T296, IF(U296&lt;=0, 0, V295-H296*W295)))</f>
        <v/>
      </c>
      <c r="W296" s="21">
        <f>IF(U296&gt;0, V296/U296, 0)</f>
        <v/>
      </c>
      <c r="X296" s="19">
        <f>IF(AND(S296=1, C296=Ajustes!$B$7), D296-N(O296)-T296-H296*W295, "")</f>
        <v/>
      </c>
      <c r="Y296" s="18">
        <f>IF(A296="", "", TRIM(IF(COUNTIFS($N$2:$N$3000,N296,$C$2:$C$3000,C296,$D$2:$D$3000,D296,$H$2:$H$3000,H296)&gt;1, "Orden repetida. ", "")&amp;IF(AND(S296=1, C296=Ajustes!$B$7, U295+0.000001&lt;H296), "Vendes más de lo registrado. ", "")&amp;IF(Q296="texto", "Fecha en texto. ", "")&amp;IF(OR(NOT(ISNUMBER(D296)), NOT(ISNUMBER(H296))), "Número en texto. ", "")&amp;IF(AND(ISNUMBER(Q296), ISNUMBER(Q295), Q296&lt;Q295), "Fuera de orden de fecha. ", "")))</f>
        <v/>
      </c>
      <c r="Z296" s="18">
        <f>IF(AND(S296=1, ISNUMBER(R296)), ROW(), 0)</f>
        <v/>
      </c>
      <c r="AA296" s="18">
        <f>IF(ISNUMBER(R296), R296, 0)</f>
        <v/>
      </c>
    </row>
    <row r="297">
      <c r="A297" s="13" t="n"/>
      <c r="B297" s="13" t="n"/>
      <c r="C297" s="13" t="n"/>
      <c r="D297" s="13" t="n"/>
      <c r="E297" s="13" t="n"/>
      <c r="F297" s="13" t="n"/>
      <c r="G297" s="13" t="n"/>
      <c r="H297" s="13" t="n"/>
      <c r="I297" s="13" t="n"/>
      <c r="J297" s="13" t="n"/>
      <c r="K297" s="13" t="n"/>
      <c r="L297" s="13" t="n"/>
      <c r="M297" s="13" t="n"/>
      <c r="N297" s="13" t="n"/>
      <c r="O297" s="14" t="n"/>
      <c r="P297" s="15" t="n"/>
      <c r="Q297" s="16">
        <f>IF(N297="", "", IF(ISNUMBER(N297), N297, IFERROR(DATEVALUE(LEFT(N297,10))+TIMEVALUE(MID(N297,12,8)), "texto")))</f>
        <v/>
      </c>
      <c r="R297" s="17">
        <f>IF(ISNUMBER(Q297), DATE(YEAR(Q297),MONTH(Q297),1), "")</f>
        <v/>
      </c>
      <c r="S297" s="18">
        <f>IF(A297="", 0, IF(AND(M297=Ajustes!$B$8, E297=Ajustes!$B$5, I297=Ajustes!$B$4, OR(C297=Ajustes!$B$6, C297=Ajustes!$B$7), ISNUMBER(D297), ISNUMBER(H297)), 1, 0))</f>
        <v/>
      </c>
      <c r="T297" s="19">
        <f>IF(S297&lt;&gt;1, 0, IF(N(J297)=0, 0, IF(K297=Ajustes!$B$5, J297, J297*F297)))</f>
        <v/>
      </c>
      <c r="U297" s="20">
        <f>IF(S297&lt;&gt;1, U296, IF(C297=Ajustes!$B$6, U296+H297, U296-H297))</f>
        <v/>
      </c>
      <c r="V297" s="19">
        <f>IF(S297&lt;&gt;1, V296, IF(C297=Ajustes!$B$6, V296+D297+N(O297)+T297, IF(U297&lt;=0, 0, V296-H297*W296)))</f>
        <v/>
      </c>
      <c r="W297" s="21">
        <f>IF(U297&gt;0, V297/U297, 0)</f>
        <v/>
      </c>
      <c r="X297" s="19">
        <f>IF(AND(S297=1, C297=Ajustes!$B$7), D297-N(O297)-T297-H297*W296, "")</f>
        <v/>
      </c>
      <c r="Y297" s="18">
        <f>IF(A297="", "", TRIM(IF(COUNTIFS($N$2:$N$3000,N297,$C$2:$C$3000,C297,$D$2:$D$3000,D297,$H$2:$H$3000,H297)&gt;1, "Orden repetida. ", "")&amp;IF(AND(S297=1, C297=Ajustes!$B$7, U296+0.000001&lt;H297), "Vendes más de lo registrado. ", "")&amp;IF(Q297="texto", "Fecha en texto. ", "")&amp;IF(OR(NOT(ISNUMBER(D297)), NOT(ISNUMBER(H297))), "Número en texto. ", "")&amp;IF(AND(ISNUMBER(Q297), ISNUMBER(Q296), Q297&lt;Q296), "Fuera de orden de fecha. ", "")))</f>
        <v/>
      </c>
      <c r="Z297" s="18">
        <f>IF(AND(S297=1, ISNUMBER(R297)), ROW(), 0)</f>
        <v/>
      </c>
      <c r="AA297" s="18">
        <f>IF(ISNUMBER(R297), R297, 0)</f>
        <v/>
      </c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3" t="n"/>
      <c r="I298" s="13" t="n"/>
      <c r="J298" s="13" t="n"/>
      <c r="K298" s="13" t="n"/>
      <c r="L298" s="13" t="n"/>
      <c r="M298" s="13" t="n"/>
      <c r="N298" s="13" t="n"/>
      <c r="O298" s="14" t="n"/>
      <c r="P298" s="15" t="n"/>
      <c r="Q298" s="16">
        <f>IF(N298="", "", IF(ISNUMBER(N298), N298, IFERROR(DATEVALUE(LEFT(N298,10))+TIMEVALUE(MID(N298,12,8)), "texto")))</f>
        <v/>
      </c>
      <c r="R298" s="17">
        <f>IF(ISNUMBER(Q298), DATE(YEAR(Q298),MONTH(Q298),1), "")</f>
        <v/>
      </c>
      <c r="S298" s="18">
        <f>IF(A298="", 0, IF(AND(M298=Ajustes!$B$8, E298=Ajustes!$B$5, I298=Ajustes!$B$4, OR(C298=Ajustes!$B$6, C298=Ajustes!$B$7), ISNUMBER(D298), ISNUMBER(H298)), 1, 0))</f>
        <v/>
      </c>
      <c r="T298" s="19">
        <f>IF(S298&lt;&gt;1, 0, IF(N(J298)=0, 0, IF(K298=Ajustes!$B$5, J298, J298*F298)))</f>
        <v/>
      </c>
      <c r="U298" s="20">
        <f>IF(S298&lt;&gt;1, U297, IF(C298=Ajustes!$B$6, U297+H298, U297-H298))</f>
        <v/>
      </c>
      <c r="V298" s="19">
        <f>IF(S298&lt;&gt;1, V297, IF(C298=Ajustes!$B$6, V297+D298+N(O298)+T298, IF(U298&lt;=0, 0, V297-H298*W297)))</f>
        <v/>
      </c>
      <c r="W298" s="21">
        <f>IF(U298&gt;0, V298/U298, 0)</f>
        <v/>
      </c>
      <c r="X298" s="19">
        <f>IF(AND(S298=1, C298=Ajustes!$B$7), D298-N(O298)-T298-H298*W297, "")</f>
        <v/>
      </c>
      <c r="Y298" s="18">
        <f>IF(A298="", "", TRIM(IF(COUNTIFS($N$2:$N$3000,N298,$C$2:$C$3000,C298,$D$2:$D$3000,D298,$H$2:$H$3000,H298)&gt;1, "Orden repetida. ", "")&amp;IF(AND(S298=1, C298=Ajustes!$B$7, U297+0.000001&lt;H298), "Vendes más de lo registrado. ", "")&amp;IF(Q298="texto", "Fecha en texto. ", "")&amp;IF(OR(NOT(ISNUMBER(D298)), NOT(ISNUMBER(H298))), "Número en texto. ", "")&amp;IF(AND(ISNUMBER(Q298), ISNUMBER(Q297), Q298&lt;Q297), "Fuera de orden de fecha. ", "")))</f>
        <v/>
      </c>
      <c r="Z298" s="18">
        <f>IF(AND(S298=1, ISNUMBER(R298)), ROW(), 0)</f>
        <v/>
      </c>
      <c r="AA298" s="18">
        <f>IF(ISNUMBER(R298), R298, 0)</f>
        <v/>
      </c>
    </row>
    <row r="299">
      <c r="A299" s="13" t="n"/>
      <c r="B299" s="13" t="n"/>
      <c r="C299" s="13" t="n"/>
      <c r="D299" s="13" t="n"/>
      <c r="E299" s="13" t="n"/>
      <c r="F299" s="13" t="n"/>
      <c r="G299" s="13" t="n"/>
      <c r="H299" s="13" t="n"/>
      <c r="I299" s="13" t="n"/>
      <c r="J299" s="13" t="n"/>
      <c r="K299" s="13" t="n"/>
      <c r="L299" s="13" t="n"/>
      <c r="M299" s="13" t="n"/>
      <c r="N299" s="13" t="n"/>
      <c r="O299" s="14" t="n"/>
      <c r="P299" s="15" t="n"/>
      <c r="Q299" s="16">
        <f>IF(N299="", "", IF(ISNUMBER(N299), N299, IFERROR(DATEVALUE(LEFT(N299,10))+TIMEVALUE(MID(N299,12,8)), "texto")))</f>
        <v/>
      </c>
      <c r="R299" s="17">
        <f>IF(ISNUMBER(Q299), DATE(YEAR(Q299),MONTH(Q299),1), "")</f>
        <v/>
      </c>
      <c r="S299" s="18">
        <f>IF(A299="", 0, IF(AND(M299=Ajustes!$B$8, E299=Ajustes!$B$5, I299=Ajustes!$B$4, OR(C299=Ajustes!$B$6, C299=Ajustes!$B$7), ISNUMBER(D299), ISNUMBER(H299)), 1, 0))</f>
        <v/>
      </c>
      <c r="T299" s="19">
        <f>IF(S299&lt;&gt;1, 0, IF(N(J299)=0, 0, IF(K299=Ajustes!$B$5, J299, J299*F299)))</f>
        <v/>
      </c>
      <c r="U299" s="20">
        <f>IF(S299&lt;&gt;1, U298, IF(C299=Ajustes!$B$6, U298+H299, U298-H299))</f>
        <v/>
      </c>
      <c r="V299" s="19">
        <f>IF(S299&lt;&gt;1, V298, IF(C299=Ajustes!$B$6, V298+D299+N(O299)+T299, IF(U299&lt;=0, 0, V298-H299*W298)))</f>
        <v/>
      </c>
      <c r="W299" s="21">
        <f>IF(U299&gt;0, V299/U299, 0)</f>
        <v/>
      </c>
      <c r="X299" s="19">
        <f>IF(AND(S299=1, C299=Ajustes!$B$7), D299-N(O299)-T299-H299*W298, "")</f>
        <v/>
      </c>
      <c r="Y299" s="18">
        <f>IF(A299="", "", TRIM(IF(COUNTIFS($N$2:$N$3000,N299,$C$2:$C$3000,C299,$D$2:$D$3000,D299,$H$2:$H$3000,H299)&gt;1, "Orden repetida. ", "")&amp;IF(AND(S299=1, C299=Ajustes!$B$7, U298+0.000001&lt;H299), "Vendes más de lo registrado. ", "")&amp;IF(Q299="texto", "Fecha en texto. ", "")&amp;IF(OR(NOT(ISNUMBER(D299)), NOT(ISNUMBER(H299))), "Número en texto. ", "")&amp;IF(AND(ISNUMBER(Q299), ISNUMBER(Q298), Q299&lt;Q298), "Fuera de orden de fecha. ", "")))</f>
        <v/>
      </c>
      <c r="Z299" s="18">
        <f>IF(AND(S299=1, ISNUMBER(R299)), ROW(), 0)</f>
        <v/>
      </c>
      <c r="AA299" s="18">
        <f>IF(ISNUMBER(R299), R299, 0)</f>
        <v/>
      </c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3" t="n"/>
      <c r="I300" s="13" t="n"/>
      <c r="J300" s="13" t="n"/>
      <c r="K300" s="13" t="n"/>
      <c r="L300" s="13" t="n"/>
      <c r="M300" s="13" t="n"/>
      <c r="N300" s="13" t="n"/>
      <c r="O300" s="14" t="n"/>
      <c r="P300" s="15" t="n"/>
      <c r="Q300" s="16">
        <f>IF(N300="", "", IF(ISNUMBER(N300), N300, IFERROR(DATEVALUE(LEFT(N300,10))+TIMEVALUE(MID(N300,12,8)), "texto")))</f>
        <v/>
      </c>
      <c r="R300" s="17">
        <f>IF(ISNUMBER(Q300), DATE(YEAR(Q300),MONTH(Q300),1), "")</f>
        <v/>
      </c>
      <c r="S300" s="18">
        <f>IF(A300="", 0, IF(AND(M300=Ajustes!$B$8, E300=Ajustes!$B$5, I300=Ajustes!$B$4, OR(C300=Ajustes!$B$6, C300=Ajustes!$B$7), ISNUMBER(D300), ISNUMBER(H300)), 1, 0))</f>
        <v/>
      </c>
      <c r="T300" s="19">
        <f>IF(S300&lt;&gt;1, 0, IF(N(J300)=0, 0, IF(K300=Ajustes!$B$5, J300, J300*F300)))</f>
        <v/>
      </c>
      <c r="U300" s="20">
        <f>IF(S300&lt;&gt;1, U299, IF(C300=Ajustes!$B$6, U299+H300, U299-H300))</f>
        <v/>
      </c>
      <c r="V300" s="19">
        <f>IF(S300&lt;&gt;1, V299, IF(C300=Ajustes!$B$6, V299+D300+N(O300)+T300, IF(U300&lt;=0, 0, V299-H300*W299)))</f>
        <v/>
      </c>
      <c r="W300" s="21">
        <f>IF(U300&gt;0, V300/U300, 0)</f>
        <v/>
      </c>
      <c r="X300" s="19">
        <f>IF(AND(S300=1, C300=Ajustes!$B$7), D300-N(O300)-T300-H300*W299, "")</f>
        <v/>
      </c>
      <c r="Y300" s="18">
        <f>IF(A300="", "", TRIM(IF(COUNTIFS($N$2:$N$3000,N300,$C$2:$C$3000,C300,$D$2:$D$3000,D300,$H$2:$H$3000,H300)&gt;1, "Orden repetida. ", "")&amp;IF(AND(S300=1, C300=Ajustes!$B$7, U299+0.000001&lt;H300), "Vendes más de lo registrado. ", "")&amp;IF(Q300="texto", "Fecha en texto. ", "")&amp;IF(OR(NOT(ISNUMBER(D300)), NOT(ISNUMBER(H300))), "Número en texto. ", "")&amp;IF(AND(ISNUMBER(Q300), ISNUMBER(Q299), Q300&lt;Q299), "Fuera de orden de fecha. ", "")))</f>
        <v/>
      </c>
      <c r="Z300" s="18">
        <f>IF(AND(S300=1, ISNUMBER(R300)), ROW(), 0)</f>
        <v/>
      </c>
      <c r="AA300" s="18">
        <f>IF(ISNUMBER(R300), R300, 0)</f>
        <v/>
      </c>
    </row>
    <row r="301">
      <c r="A301" s="13" t="n"/>
      <c r="B301" s="13" t="n"/>
      <c r="C301" s="13" t="n"/>
      <c r="D301" s="13" t="n"/>
      <c r="E301" s="13" t="n"/>
      <c r="F301" s="13" t="n"/>
      <c r="G301" s="13" t="n"/>
      <c r="H301" s="13" t="n"/>
      <c r="I301" s="13" t="n"/>
      <c r="J301" s="13" t="n"/>
      <c r="K301" s="13" t="n"/>
      <c r="L301" s="13" t="n"/>
      <c r="M301" s="13" t="n"/>
      <c r="N301" s="13" t="n"/>
      <c r="O301" s="14" t="n"/>
      <c r="P301" s="15" t="n"/>
      <c r="Q301" s="16">
        <f>IF(N301="", "", IF(ISNUMBER(N301), N301, IFERROR(DATEVALUE(LEFT(N301,10))+TIMEVALUE(MID(N301,12,8)), "texto")))</f>
        <v/>
      </c>
      <c r="R301" s="17">
        <f>IF(ISNUMBER(Q301), DATE(YEAR(Q301),MONTH(Q301),1), "")</f>
        <v/>
      </c>
      <c r="S301" s="18">
        <f>IF(A301="", 0, IF(AND(M301=Ajustes!$B$8, E301=Ajustes!$B$5, I301=Ajustes!$B$4, OR(C301=Ajustes!$B$6, C301=Ajustes!$B$7), ISNUMBER(D301), ISNUMBER(H301)), 1, 0))</f>
        <v/>
      </c>
      <c r="T301" s="19">
        <f>IF(S301&lt;&gt;1, 0, IF(N(J301)=0, 0, IF(K301=Ajustes!$B$5, J301, J301*F301)))</f>
        <v/>
      </c>
      <c r="U301" s="20">
        <f>IF(S301&lt;&gt;1, U300, IF(C301=Ajustes!$B$6, U300+H301, U300-H301))</f>
        <v/>
      </c>
      <c r="V301" s="19">
        <f>IF(S301&lt;&gt;1, V300, IF(C301=Ajustes!$B$6, V300+D301+N(O301)+T301, IF(U301&lt;=0, 0, V300-H301*W300)))</f>
        <v/>
      </c>
      <c r="W301" s="21">
        <f>IF(U301&gt;0, V301/U301, 0)</f>
        <v/>
      </c>
      <c r="X301" s="19">
        <f>IF(AND(S301=1, C301=Ajustes!$B$7), D301-N(O301)-T301-H301*W300, "")</f>
        <v/>
      </c>
      <c r="Y301" s="18">
        <f>IF(A301="", "", TRIM(IF(COUNTIFS($N$2:$N$3000,N301,$C$2:$C$3000,C301,$D$2:$D$3000,D301,$H$2:$H$3000,H301)&gt;1, "Orden repetida. ", "")&amp;IF(AND(S301=1, C301=Ajustes!$B$7, U300+0.000001&lt;H301), "Vendes más de lo registrado. ", "")&amp;IF(Q301="texto", "Fecha en texto. ", "")&amp;IF(OR(NOT(ISNUMBER(D301)), NOT(ISNUMBER(H301))), "Número en texto. ", "")&amp;IF(AND(ISNUMBER(Q301), ISNUMBER(Q300), Q301&lt;Q300), "Fuera de orden de fecha. ", "")))</f>
        <v/>
      </c>
      <c r="Z301" s="18">
        <f>IF(AND(S301=1, ISNUMBER(R301)), ROW(), 0)</f>
        <v/>
      </c>
      <c r="AA301" s="18">
        <f>IF(ISNUMBER(R301), R301, 0)</f>
        <v/>
      </c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3" t="n"/>
      <c r="I302" s="13" t="n"/>
      <c r="J302" s="13" t="n"/>
      <c r="K302" s="13" t="n"/>
      <c r="L302" s="13" t="n"/>
      <c r="M302" s="13" t="n"/>
      <c r="N302" s="13" t="n"/>
      <c r="O302" s="14" t="n"/>
      <c r="P302" s="15" t="n"/>
      <c r="Q302" s="16">
        <f>IF(N302="", "", IF(ISNUMBER(N302), N302, IFERROR(DATEVALUE(LEFT(N302,10))+TIMEVALUE(MID(N302,12,8)), "texto")))</f>
        <v/>
      </c>
      <c r="R302" s="17">
        <f>IF(ISNUMBER(Q302), DATE(YEAR(Q302),MONTH(Q302),1), "")</f>
        <v/>
      </c>
      <c r="S302" s="18">
        <f>IF(A302="", 0, IF(AND(M302=Ajustes!$B$8, E302=Ajustes!$B$5, I302=Ajustes!$B$4, OR(C302=Ajustes!$B$6, C302=Ajustes!$B$7), ISNUMBER(D302), ISNUMBER(H302)), 1, 0))</f>
        <v/>
      </c>
      <c r="T302" s="19">
        <f>IF(S302&lt;&gt;1, 0, IF(N(J302)=0, 0, IF(K302=Ajustes!$B$5, J302, J302*F302)))</f>
        <v/>
      </c>
      <c r="U302" s="20">
        <f>IF(S302&lt;&gt;1, U301, IF(C302=Ajustes!$B$6, U301+H302, U301-H302))</f>
        <v/>
      </c>
      <c r="V302" s="19">
        <f>IF(S302&lt;&gt;1, V301, IF(C302=Ajustes!$B$6, V301+D302+N(O302)+T302, IF(U302&lt;=0, 0, V301-H302*W301)))</f>
        <v/>
      </c>
      <c r="W302" s="21">
        <f>IF(U302&gt;0, V302/U302, 0)</f>
        <v/>
      </c>
      <c r="X302" s="19">
        <f>IF(AND(S302=1, C302=Ajustes!$B$7), D302-N(O302)-T302-H302*W301, "")</f>
        <v/>
      </c>
      <c r="Y302" s="18">
        <f>IF(A302="", "", TRIM(IF(COUNTIFS($N$2:$N$3000,N302,$C$2:$C$3000,C302,$D$2:$D$3000,D302,$H$2:$H$3000,H302)&gt;1, "Orden repetida. ", "")&amp;IF(AND(S302=1, C302=Ajustes!$B$7, U301+0.000001&lt;H302), "Vendes más de lo registrado. ", "")&amp;IF(Q302="texto", "Fecha en texto. ", "")&amp;IF(OR(NOT(ISNUMBER(D302)), NOT(ISNUMBER(H302))), "Número en texto. ", "")&amp;IF(AND(ISNUMBER(Q302), ISNUMBER(Q301), Q302&lt;Q301), "Fuera de orden de fecha. ", "")))</f>
        <v/>
      </c>
      <c r="Z302" s="18">
        <f>IF(AND(S302=1, ISNUMBER(R302)), ROW(), 0)</f>
        <v/>
      </c>
      <c r="AA302" s="18">
        <f>IF(ISNUMBER(R302), R302, 0)</f>
        <v/>
      </c>
    </row>
    <row r="303">
      <c r="A303" s="13" t="n"/>
      <c r="B303" s="13" t="n"/>
      <c r="C303" s="13" t="n"/>
      <c r="D303" s="13" t="n"/>
      <c r="E303" s="13" t="n"/>
      <c r="F303" s="13" t="n"/>
      <c r="G303" s="13" t="n"/>
      <c r="H303" s="13" t="n"/>
      <c r="I303" s="13" t="n"/>
      <c r="J303" s="13" t="n"/>
      <c r="K303" s="13" t="n"/>
      <c r="L303" s="13" t="n"/>
      <c r="M303" s="13" t="n"/>
      <c r="N303" s="13" t="n"/>
      <c r="O303" s="14" t="n"/>
      <c r="P303" s="15" t="n"/>
      <c r="Q303" s="16">
        <f>IF(N303="", "", IF(ISNUMBER(N303), N303, IFERROR(DATEVALUE(LEFT(N303,10))+TIMEVALUE(MID(N303,12,8)), "texto")))</f>
        <v/>
      </c>
      <c r="R303" s="17">
        <f>IF(ISNUMBER(Q303), DATE(YEAR(Q303),MONTH(Q303),1), "")</f>
        <v/>
      </c>
      <c r="S303" s="18">
        <f>IF(A303="", 0, IF(AND(M303=Ajustes!$B$8, E303=Ajustes!$B$5, I303=Ajustes!$B$4, OR(C303=Ajustes!$B$6, C303=Ajustes!$B$7), ISNUMBER(D303), ISNUMBER(H303)), 1, 0))</f>
        <v/>
      </c>
      <c r="T303" s="19">
        <f>IF(S303&lt;&gt;1, 0, IF(N(J303)=0, 0, IF(K303=Ajustes!$B$5, J303, J303*F303)))</f>
        <v/>
      </c>
      <c r="U303" s="20">
        <f>IF(S303&lt;&gt;1, U302, IF(C303=Ajustes!$B$6, U302+H303, U302-H303))</f>
        <v/>
      </c>
      <c r="V303" s="19">
        <f>IF(S303&lt;&gt;1, V302, IF(C303=Ajustes!$B$6, V302+D303+N(O303)+T303, IF(U303&lt;=0, 0, V302-H303*W302)))</f>
        <v/>
      </c>
      <c r="W303" s="21">
        <f>IF(U303&gt;0, V303/U303, 0)</f>
        <v/>
      </c>
      <c r="X303" s="19">
        <f>IF(AND(S303=1, C303=Ajustes!$B$7), D303-N(O303)-T303-H303*W302, "")</f>
        <v/>
      </c>
      <c r="Y303" s="18">
        <f>IF(A303="", "", TRIM(IF(COUNTIFS($N$2:$N$3000,N303,$C$2:$C$3000,C303,$D$2:$D$3000,D303,$H$2:$H$3000,H303)&gt;1, "Orden repetida. ", "")&amp;IF(AND(S303=1, C303=Ajustes!$B$7, U302+0.000001&lt;H303), "Vendes más de lo registrado. ", "")&amp;IF(Q303="texto", "Fecha en texto. ", "")&amp;IF(OR(NOT(ISNUMBER(D303)), NOT(ISNUMBER(H303))), "Número en texto. ", "")&amp;IF(AND(ISNUMBER(Q303), ISNUMBER(Q302), Q303&lt;Q302), "Fuera de orden de fecha. ", "")))</f>
        <v/>
      </c>
      <c r="Z303" s="18">
        <f>IF(AND(S303=1, ISNUMBER(R303)), ROW(), 0)</f>
        <v/>
      </c>
      <c r="AA303" s="18">
        <f>IF(ISNUMBER(R303), R303, 0)</f>
        <v/>
      </c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3" t="n"/>
      <c r="I304" s="13" t="n"/>
      <c r="J304" s="13" t="n"/>
      <c r="K304" s="13" t="n"/>
      <c r="L304" s="13" t="n"/>
      <c r="M304" s="13" t="n"/>
      <c r="N304" s="13" t="n"/>
      <c r="O304" s="14" t="n"/>
      <c r="P304" s="15" t="n"/>
      <c r="Q304" s="16">
        <f>IF(N304="", "", IF(ISNUMBER(N304), N304, IFERROR(DATEVALUE(LEFT(N304,10))+TIMEVALUE(MID(N304,12,8)), "texto")))</f>
        <v/>
      </c>
      <c r="R304" s="17">
        <f>IF(ISNUMBER(Q304), DATE(YEAR(Q304),MONTH(Q304),1), "")</f>
        <v/>
      </c>
      <c r="S304" s="18">
        <f>IF(A304="", 0, IF(AND(M304=Ajustes!$B$8, E304=Ajustes!$B$5, I304=Ajustes!$B$4, OR(C304=Ajustes!$B$6, C304=Ajustes!$B$7), ISNUMBER(D304), ISNUMBER(H304)), 1, 0))</f>
        <v/>
      </c>
      <c r="T304" s="19">
        <f>IF(S304&lt;&gt;1, 0, IF(N(J304)=0, 0, IF(K304=Ajustes!$B$5, J304, J304*F304)))</f>
        <v/>
      </c>
      <c r="U304" s="20">
        <f>IF(S304&lt;&gt;1, U303, IF(C304=Ajustes!$B$6, U303+H304, U303-H304))</f>
        <v/>
      </c>
      <c r="V304" s="19">
        <f>IF(S304&lt;&gt;1, V303, IF(C304=Ajustes!$B$6, V303+D304+N(O304)+T304, IF(U304&lt;=0, 0, V303-H304*W303)))</f>
        <v/>
      </c>
      <c r="W304" s="21">
        <f>IF(U304&gt;0, V304/U304, 0)</f>
        <v/>
      </c>
      <c r="X304" s="19">
        <f>IF(AND(S304=1, C304=Ajustes!$B$7), D304-N(O304)-T304-H304*W303, "")</f>
        <v/>
      </c>
      <c r="Y304" s="18">
        <f>IF(A304="", "", TRIM(IF(COUNTIFS($N$2:$N$3000,N304,$C$2:$C$3000,C304,$D$2:$D$3000,D304,$H$2:$H$3000,H304)&gt;1, "Orden repetida. ", "")&amp;IF(AND(S304=1, C304=Ajustes!$B$7, U303+0.000001&lt;H304), "Vendes más de lo registrado. ", "")&amp;IF(Q304="texto", "Fecha en texto. ", "")&amp;IF(OR(NOT(ISNUMBER(D304)), NOT(ISNUMBER(H304))), "Número en texto. ", "")&amp;IF(AND(ISNUMBER(Q304), ISNUMBER(Q303), Q304&lt;Q303), "Fuera de orden de fecha. ", "")))</f>
        <v/>
      </c>
      <c r="Z304" s="18">
        <f>IF(AND(S304=1, ISNUMBER(R304)), ROW(), 0)</f>
        <v/>
      </c>
      <c r="AA304" s="18">
        <f>IF(ISNUMBER(R304), R304, 0)</f>
        <v/>
      </c>
    </row>
    <row r="305">
      <c r="A305" s="13" t="n"/>
      <c r="B305" s="13" t="n"/>
      <c r="C305" s="13" t="n"/>
      <c r="D305" s="13" t="n"/>
      <c r="E305" s="13" t="n"/>
      <c r="F305" s="13" t="n"/>
      <c r="G305" s="13" t="n"/>
      <c r="H305" s="13" t="n"/>
      <c r="I305" s="13" t="n"/>
      <c r="J305" s="13" t="n"/>
      <c r="K305" s="13" t="n"/>
      <c r="L305" s="13" t="n"/>
      <c r="M305" s="13" t="n"/>
      <c r="N305" s="13" t="n"/>
      <c r="O305" s="14" t="n"/>
      <c r="P305" s="15" t="n"/>
      <c r="Q305" s="16">
        <f>IF(N305="", "", IF(ISNUMBER(N305), N305, IFERROR(DATEVALUE(LEFT(N305,10))+TIMEVALUE(MID(N305,12,8)), "texto")))</f>
        <v/>
      </c>
      <c r="R305" s="17">
        <f>IF(ISNUMBER(Q305), DATE(YEAR(Q305),MONTH(Q305),1), "")</f>
        <v/>
      </c>
      <c r="S305" s="18">
        <f>IF(A305="", 0, IF(AND(M305=Ajustes!$B$8, E305=Ajustes!$B$5, I305=Ajustes!$B$4, OR(C305=Ajustes!$B$6, C305=Ajustes!$B$7), ISNUMBER(D305), ISNUMBER(H305)), 1, 0))</f>
        <v/>
      </c>
      <c r="T305" s="19">
        <f>IF(S305&lt;&gt;1, 0, IF(N(J305)=0, 0, IF(K305=Ajustes!$B$5, J305, J305*F305)))</f>
        <v/>
      </c>
      <c r="U305" s="20">
        <f>IF(S305&lt;&gt;1, U304, IF(C305=Ajustes!$B$6, U304+H305, U304-H305))</f>
        <v/>
      </c>
      <c r="V305" s="19">
        <f>IF(S305&lt;&gt;1, V304, IF(C305=Ajustes!$B$6, V304+D305+N(O305)+T305, IF(U305&lt;=0, 0, V304-H305*W304)))</f>
        <v/>
      </c>
      <c r="W305" s="21">
        <f>IF(U305&gt;0, V305/U305, 0)</f>
        <v/>
      </c>
      <c r="X305" s="19">
        <f>IF(AND(S305=1, C305=Ajustes!$B$7), D305-N(O305)-T305-H305*W304, "")</f>
        <v/>
      </c>
      <c r="Y305" s="18">
        <f>IF(A305="", "", TRIM(IF(COUNTIFS($N$2:$N$3000,N305,$C$2:$C$3000,C305,$D$2:$D$3000,D305,$H$2:$H$3000,H305)&gt;1, "Orden repetida. ", "")&amp;IF(AND(S305=1, C305=Ajustes!$B$7, U304+0.000001&lt;H305), "Vendes más de lo registrado. ", "")&amp;IF(Q305="texto", "Fecha en texto. ", "")&amp;IF(OR(NOT(ISNUMBER(D305)), NOT(ISNUMBER(H305))), "Número en texto. ", "")&amp;IF(AND(ISNUMBER(Q305), ISNUMBER(Q304), Q305&lt;Q304), "Fuera de orden de fecha. ", "")))</f>
        <v/>
      </c>
      <c r="Z305" s="18">
        <f>IF(AND(S305=1, ISNUMBER(R305)), ROW(), 0)</f>
        <v/>
      </c>
      <c r="AA305" s="18">
        <f>IF(ISNUMBER(R305), R305, 0)</f>
        <v/>
      </c>
    </row>
    <row r="306">
      <c r="A306" s="13" t="n"/>
      <c r="B306" s="13" t="n"/>
      <c r="C306" s="13" t="n"/>
      <c r="D306" s="13" t="n"/>
      <c r="E306" s="13" t="n"/>
      <c r="F306" s="13" t="n"/>
      <c r="G306" s="13" t="n"/>
      <c r="H306" s="13" t="n"/>
      <c r="I306" s="13" t="n"/>
      <c r="J306" s="13" t="n"/>
      <c r="K306" s="13" t="n"/>
      <c r="L306" s="13" t="n"/>
      <c r="M306" s="13" t="n"/>
      <c r="N306" s="13" t="n"/>
      <c r="O306" s="14" t="n"/>
      <c r="P306" s="15" t="n"/>
      <c r="Q306" s="16">
        <f>IF(N306="", "", IF(ISNUMBER(N306), N306, IFERROR(DATEVALUE(LEFT(N306,10))+TIMEVALUE(MID(N306,12,8)), "texto")))</f>
        <v/>
      </c>
      <c r="R306" s="17">
        <f>IF(ISNUMBER(Q306), DATE(YEAR(Q306),MONTH(Q306),1), "")</f>
        <v/>
      </c>
      <c r="S306" s="18">
        <f>IF(A306="", 0, IF(AND(M306=Ajustes!$B$8, E306=Ajustes!$B$5, I306=Ajustes!$B$4, OR(C306=Ajustes!$B$6, C306=Ajustes!$B$7), ISNUMBER(D306), ISNUMBER(H306)), 1, 0))</f>
        <v/>
      </c>
      <c r="T306" s="19">
        <f>IF(S306&lt;&gt;1, 0, IF(N(J306)=0, 0, IF(K306=Ajustes!$B$5, J306, J306*F306)))</f>
        <v/>
      </c>
      <c r="U306" s="20">
        <f>IF(S306&lt;&gt;1, U305, IF(C306=Ajustes!$B$6, U305+H306, U305-H306))</f>
        <v/>
      </c>
      <c r="V306" s="19">
        <f>IF(S306&lt;&gt;1, V305, IF(C306=Ajustes!$B$6, V305+D306+N(O306)+T306, IF(U306&lt;=0, 0, V305-H306*W305)))</f>
        <v/>
      </c>
      <c r="W306" s="21">
        <f>IF(U306&gt;0, V306/U306, 0)</f>
        <v/>
      </c>
      <c r="X306" s="19">
        <f>IF(AND(S306=1, C306=Ajustes!$B$7), D306-N(O306)-T306-H306*W305, "")</f>
        <v/>
      </c>
      <c r="Y306" s="18">
        <f>IF(A306="", "", TRIM(IF(COUNTIFS($N$2:$N$3000,N306,$C$2:$C$3000,C306,$D$2:$D$3000,D306,$H$2:$H$3000,H306)&gt;1, "Orden repetida. ", "")&amp;IF(AND(S306=1, C306=Ajustes!$B$7, U305+0.000001&lt;H306), "Vendes más de lo registrado. ", "")&amp;IF(Q306="texto", "Fecha en texto. ", "")&amp;IF(OR(NOT(ISNUMBER(D306)), NOT(ISNUMBER(H306))), "Número en texto. ", "")&amp;IF(AND(ISNUMBER(Q306), ISNUMBER(Q305), Q306&lt;Q305), "Fuera de orden de fecha. ", "")))</f>
        <v/>
      </c>
      <c r="Z306" s="18">
        <f>IF(AND(S306=1, ISNUMBER(R306)), ROW(), 0)</f>
        <v/>
      </c>
      <c r="AA306" s="18">
        <f>IF(ISNUMBER(R306), R306, 0)</f>
        <v/>
      </c>
    </row>
    <row r="307">
      <c r="A307" s="13" t="n"/>
      <c r="B307" s="13" t="n"/>
      <c r="C307" s="13" t="n"/>
      <c r="D307" s="13" t="n"/>
      <c r="E307" s="13" t="n"/>
      <c r="F307" s="13" t="n"/>
      <c r="G307" s="13" t="n"/>
      <c r="H307" s="13" t="n"/>
      <c r="I307" s="13" t="n"/>
      <c r="J307" s="13" t="n"/>
      <c r="K307" s="13" t="n"/>
      <c r="L307" s="13" t="n"/>
      <c r="M307" s="13" t="n"/>
      <c r="N307" s="13" t="n"/>
      <c r="O307" s="14" t="n"/>
      <c r="P307" s="15" t="n"/>
      <c r="Q307" s="16">
        <f>IF(N307="", "", IF(ISNUMBER(N307), N307, IFERROR(DATEVALUE(LEFT(N307,10))+TIMEVALUE(MID(N307,12,8)), "texto")))</f>
        <v/>
      </c>
      <c r="R307" s="17">
        <f>IF(ISNUMBER(Q307), DATE(YEAR(Q307),MONTH(Q307),1), "")</f>
        <v/>
      </c>
      <c r="S307" s="18">
        <f>IF(A307="", 0, IF(AND(M307=Ajustes!$B$8, E307=Ajustes!$B$5, I307=Ajustes!$B$4, OR(C307=Ajustes!$B$6, C307=Ajustes!$B$7), ISNUMBER(D307), ISNUMBER(H307)), 1, 0))</f>
        <v/>
      </c>
      <c r="T307" s="19">
        <f>IF(S307&lt;&gt;1, 0, IF(N(J307)=0, 0, IF(K307=Ajustes!$B$5, J307, J307*F307)))</f>
        <v/>
      </c>
      <c r="U307" s="20">
        <f>IF(S307&lt;&gt;1, U306, IF(C307=Ajustes!$B$6, U306+H307, U306-H307))</f>
        <v/>
      </c>
      <c r="V307" s="19">
        <f>IF(S307&lt;&gt;1, V306, IF(C307=Ajustes!$B$6, V306+D307+N(O307)+T307, IF(U307&lt;=0, 0, V306-H307*W306)))</f>
        <v/>
      </c>
      <c r="W307" s="21">
        <f>IF(U307&gt;0, V307/U307, 0)</f>
        <v/>
      </c>
      <c r="X307" s="19">
        <f>IF(AND(S307=1, C307=Ajustes!$B$7), D307-N(O307)-T307-H307*W306, "")</f>
        <v/>
      </c>
      <c r="Y307" s="18">
        <f>IF(A307="", "", TRIM(IF(COUNTIFS($N$2:$N$3000,N307,$C$2:$C$3000,C307,$D$2:$D$3000,D307,$H$2:$H$3000,H307)&gt;1, "Orden repetida. ", "")&amp;IF(AND(S307=1, C307=Ajustes!$B$7, U306+0.000001&lt;H307), "Vendes más de lo registrado. ", "")&amp;IF(Q307="texto", "Fecha en texto. ", "")&amp;IF(OR(NOT(ISNUMBER(D307)), NOT(ISNUMBER(H307))), "Número en texto. ", "")&amp;IF(AND(ISNUMBER(Q307), ISNUMBER(Q306), Q307&lt;Q306), "Fuera de orden de fecha. ", "")))</f>
        <v/>
      </c>
      <c r="Z307" s="18">
        <f>IF(AND(S307=1, ISNUMBER(R307)), ROW(), 0)</f>
        <v/>
      </c>
      <c r="AA307" s="18">
        <f>IF(ISNUMBER(R307), R307, 0)</f>
        <v/>
      </c>
    </row>
    <row r="308">
      <c r="A308" s="13" t="n"/>
      <c r="B308" s="13" t="n"/>
      <c r="C308" s="13" t="n"/>
      <c r="D308" s="13" t="n"/>
      <c r="E308" s="13" t="n"/>
      <c r="F308" s="13" t="n"/>
      <c r="G308" s="13" t="n"/>
      <c r="H308" s="13" t="n"/>
      <c r="I308" s="13" t="n"/>
      <c r="J308" s="13" t="n"/>
      <c r="K308" s="13" t="n"/>
      <c r="L308" s="13" t="n"/>
      <c r="M308" s="13" t="n"/>
      <c r="N308" s="13" t="n"/>
      <c r="O308" s="14" t="n"/>
      <c r="P308" s="15" t="n"/>
      <c r="Q308" s="16">
        <f>IF(N308="", "", IF(ISNUMBER(N308), N308, IFERROR(DATEVALUE(LEFT(N308,10))+TIMEVALUE(MID(N308,12,8)), "texto")))</f>
        <v/>
      </c>
      <c r="R308" s="17">
        <f>IF(ISNUMBER(Q308), DATE(YEAR(Q308),MONTH(Q308),1), "")</f>
        <v/>
      </c>
      <c r="S308" s="18">
        <f>IF(A308="", 0, IF(AND(M308=Ajustes!$B$8, E308=Ajustes!$B$5, I308=Ajustes!$B$4, OR(C308=Ajustes!$B$6, C308=Ajustes!$B$7), ISNUMBER(D308), ISNUMBER(H308)), 1, 0))</f>
        <v/>
      </c>
      <c r="T308" s="19">
        <f>IF(S308&lt;&gt;1, 0, IF(N(J308)=0, 0, IF(K308=Ajustes!$B$5, J308, J308*F308)))</f>
        <v/>
      </c>
      <c r="U308" s="20">
        <f>IF(S308&lt;&gt;1, U307, IF(C308=Ajustes!$B$6, U307+H308, U307-H308))</f>
        <v/>
      </c>
      <c r="V308" s="19">
        <f>IF(S308&lt;&gt;1, V307, IF(C308=Ajustes!$B$6, V307+D308+N(O308)+T308, IF(U308&lt;=0, 0, V307-H308*W307)))</f>
        <v/>
      </c>
      <c r="W308" s="21">
        <f>IF(U308&gt;0, V308/U308, 0)</f>
        <v/>
      </c>
      <c r="X308" s="19">
        <f>IF(AND(S308=1, C308=Ajustes!$B$7), D308-N(O308)-T308-H308*W307, "")</f>
        <v/>
      </c>
      <c r="Y308" s="18">
        <f>IF(A308="", "", TRIM(IF(COUNTIFS($N$2:$N$3000,N308,$C$2:$C$3000,C308,$D$2:$D$3000,D308,$H$2:$H$3000,H308)&gt;1, "Orden repetida. ", "")&amp;IF(AND(S308=1, C308=Ajustes!$B$7, U307+0.000001&lt;H308), "Vendes más de lo registrado. ", "")&amp;IF(Q308="texto", "Fecha en texto. ", "")&amp;IF(OR(NOT(ISNUMBER(D308)), NOT(ISNUMBER(H308))), "Número en texto. ", "")&amp;IF(AND(ISNUMBER(Q308), ISNUMBER(Q307), Q308&lt;Q307), "Fuera de orden de fecha. ", "")))</f>
        <v/>
      </c>
      <c r="Z308" s="18">
        <f>IF(AND(S308=1, ISNUMBER(R308)), ROW(), 0)</f>
        <v/>
      </c>
      <c r="AA308" s="18">
        <f>IF(ISNUMBER(R308), R308, 0)</f>
        <v/>
      </c>
    </row>
    <row r="309">
      <c r="A309" s="13" t="n"/>
      <c r="B309" s="13" t="n"/>
      <c r="C309" s="13" t="n"/>
      <c r="D309" s="13" t="n"/>
      <c r="E309" s="13" t="n"/>
      <c r="F309" s="13" t="n"/>
      <c r="G309" s="13" t="n"/>
      <c r="H309" s="13" t="n"/>
      <c r="I309" s="13" t="n"/>
      <c r="J309" s="13" t="n"/>
      <c r="K309" s="13" t="n"/>
      <c r="L309" s="13" t="n"/>
      <c r="M309" s="13" t="n"/>
      <c r="N309" s="13" t="n"/>
      <c r="O309" s="14" t="n"/>
      <c r="P309" s="15" t="n"/>
      <c r="Q309" s="16">
        <f>IF(N309="", "", IF(ISNUMBER(N309), N309, IFERROR(DATEVALUE(LEFT(N309,10))+TIMEVALUE(MID(N309,12,8)), "texto")))</f>
        <v/>
      </c>
      <c r="R309" s="17">
        <f>IF(ISNUMBER(Q309), DATE(YEAR(Q309),MONTH(Q309),1), "")</f>
        <v/>
      </c>
      <c r="S309" s="18">
        <f>IF(A309="", 0, IF(AND(M309=Ajustes!$B$8, E309=Ajustes!$B$5, I309=Ajustes!$B$4, OR(C309=Ajustes!$B$6, C309=Ajustes!$B$7), ISNUMBER(D309), ISNUMBER(H309)), 1, 0))</f>
        <v/>
      </c>
      <c r="T309" s="19">
        <f>IF(S309&lt;&gt;1, 0, IF(N(J309)=0, 0, IF(K309=Ajustes!$B$5, J309, J309*F309)))</f>
        <v/>
      </c>
      <c r="U309" s="20">
        <f>IF(S309&lt;&gt;1, U308, IF(C309=Ajustes!$B$6, U308+H309, U308-H309))</f>
        <v/>
      </c>
      <c r="V309" s="19">
        <f>IF(S309&lt;&gt;1, V308, IF(C309=Ajustes!$B$6, V308+D309+N(O309)+T309, IF(U309&lt;=0, 0, V308-H309*W308)))</f>
        <v/>
      </c>
      <c r="W309" s="21">
        <f>IF(U309&gt;0, V309/U309, 0)</f>
        <v/>
      </c>
      <c r="X309" s="19">
        <f>IF(AND(S309=1, C309=Ajustes!$B$7), D309-N(O309)-T309-H309*W308, "")</f>
        <v/>
      </c>
      <c r="Y309" s="18">
        <f>IF(A309="", "", TRIM(IF(COUNTIFS($N$2:$N$3000,N309,$C$2:$C$3000,C309,$D$2:$D$3000,D309,$H$2:$H$3000,H309)&gt;1, "Orden repetida. ", "")&amp;IF(AND(S309=1, C309=Ajustes!$B$7, U308+0.000001&lt;H309), "Vendes más de lo registrado. ", "")&amp;IF(Q309="texto", "Fecha en texto. ", "")&amp;IF(OR(NOT(ISNUMBER(D309)), NOT(ISNUMBER(H309))), "Número en texto. ", "")&amp;IF(AND(ISNUMBER(Q309), ISNUMBER(Q308), Q309&lt;Q308), "Fuera de orden de fecha. ", "")))</f>
        <v/>
      </c>
      <c r="Z309" s="18">
        <f>IF(AND(S309=1, ISNUMBER(R309)), ROW(), 0)</f>
        <v/>
      </c>
      <c r="AA309" s="18">
        <f>IF(ISNUMBER(R309), R309, 0)</f>
        <v/>
      </c>
    </row>
    <row r="310">
      <c r="A310" s="13" t="n"/>
      <c r="B310" s="13" t="n"/>
      <c r="C310" s="13" t="n"/>
      <c r="D310" s="13" t="n"/>
      <c r="E310" s="13" t="n"/>
      <c r="F310" s="13" t="n"/>
      <c r="G310" s="13" t="n"/>
      <c r="H310" s="13" t="n"/>
      <c r="I310" s="13" t="n"/>
      <c r="J310" s="13" t="n"/>
      <c r="K310" s="13" t="n"/>
      <c r="L310" s="13" t="n"/>
      <c r="M310" s="13" t="n"/>
      <c r="N310" s="13" t="n"/>
      <c r="O310" s="14" t="n"/>
      <c r="P310" s="15" t="n"/>
      <c r="Q310" s="16">
        <f>IF(N310="", "", IF(ISNUMBER(N310), N310, IFERROR(DATEVALUE(LEFT(N310,10))+TIMEVALUE(MID(N310,12,8)), "texto")))</f>
        <v/>
      </c>
      <c r="R310" s="17">
        <f>IF(ISNUMBER(Q310), DATE(YEAR(Q310),MONTH(Q310),1), "")</f>
        <v/>
      </c>
      <c r="S310" s="18">
        <f>IF(A310="", 0, IF(AND(M310=Ajustes!$B$8, E310=Ajustes!$B$5, I310=Ajustes!$B$4, OR(C310=Ajustes!$B$6, C310=Ajustes!$B$7), ISNUMBER(D310), ISNUMBER(H310)), 1, 0))</f>
        <v/>
      </c>
      <c r="T310" s="19">
        <f>IF(S310&lt;&gt;1, 0, IF(N(J310)=0, 0, IF(K310=Ajustes!$B$5, J310, J310*F310)))</f>
        <v/>
      </c>
      <c r="U310" s="20">
        <f>IF(S310&lt;&gt;1, U309, IF(C310=Ajustes!$B$6, U309+H310, U309-H310))</f>
        <v/>
      </c>
      <c r="V310" s="19">
        <f>IF(S310&lt;&gt;1, V309, IF(C310=Ajustes!$B$6, V309+D310+N(O310)+T310, IF(U310&lt;=0, 0, V309-H310*W309)))</f>
        <v/>
      </c>
      <c r="W310" s="21">
        <f>IF(U310&gt;0, V310/U310, 0)</f>
        <v/>
      </c>
      <c r="X310" s="19">
        <f>IF(AND(S310=1, C310=Ajustes!$B$7), D310-N(O310)-T310-H310*W309, "")</f>
        <v/>
      </c>
      <c r="Y310" s="18">
        <f>IF(A310="", "", TRIM(IF(COUNTIFS($N$2:$N$3000,N310,$C$2:$C$3000,C310,$D$2:$D$3000,D310,$H$2:$H$3000,H310)&gt;1, "Orden repetida. ", "")&amp;IF(AND(S310=1, C310=Ajustes!$B$7, U309+0.000001&lt;H310), "Vendes más de lo registrado. ", "")&amp;IF(Q310="texto", "Fecha en texto. ", "")&amp;IF(OR(NOT(ISNUMBER(D310)), NOT(ISNUMBER(H310))), "Número en texto. ", "")&amp;IF(AND(ISNUMBER(Q310), ISNUMBER(Q309), Q310&lt;Q309), "Fuera de orden de fecha. ", "")))</f>
        <v/>
      </c>
      <c r="Z310" s="18">
        <f>IF(AND(S310=1, ISNUMBER(R310)), ROW(), 0)</f>
        <v/>
      </c>
      <c r="AA310" s="18">
        <f>IF(ISNUMBER(R310), R310, 0)</f>
        <v/>
      </c>
    </row>
    <row r="311">
      <c r="A311" s="13" t="n"/>
      <c r="B311" s="13" t="n"/>
      <c r="C311" s="13" t="n"/>
      <c r="D311" s="13" t="n"/>
      <c r="E311" s="13" t="n"/>
      <c r="F311" s="13" t="n"/>
      <c r="G311" s="13" t="n"/>
      <c r="H311" s="13" t="n"/>
      <c r="I311" s="13" t="n"/>
      <c r="J311" s="13" t="n"/>
      <c r="K311" s="13" t="n"/>
      <c r="L311" s="13" t="n"/>
      <c r="M311" s="13" t="n"/>
      <c r="N311" s="13" t="n"/>
      <c r="O311" s="14" t="n"/>
      <c r="P311" s="15" t="n"/>
      <c r="Q311" s="16">
        <f>IF(N311="", "", IF(ISNUMBER(N311), N311, IFERROR(DATEVALUE(LEFT(N311,10))+TIMEVALUE(MID(N311,12,8)), "texto")))</f>
        <v/>
      </c>
      <c r="R311" s="17">
        <f>IF(ISNUMBER(Q311), DATE(YEAR(Q311),MONTH(Q311),1), "")</f>
        <v/>
      </c>
      <c r="S311" s="18">
        <f>IF(A311="", 0, IF(AND(M311=Ajustes!$B$8, E311=Ajustes!$B$5, I311=Ajustes!$B$4, OR(C311=Ajustes!$B$6, C311=Ajustes!$B$7), ISNUMBER(D311), ISNUMBER(H311)), 1, 0))</f>
        <v/>
      </c>
      <c r="T311" s="19">
        <f>IF(S311&lt;&gt;1, 0, IF(N(J311)=0, 0, IF(K311=Ajustes!$B$5, J311, J311*F311)))</f>
        <v/>
      </c>
      <c r="U311" s="20">
        <f>IF(S311&lt;&gt;1, U310, IF(C311=Ajustes!$B$6, U310+H311, U310-H311))</f>
        <v/>
      </c>
      <c r="V311" s="19">
        <f>IF(S311&lt;&gt;1, V310, IF(C311=Ajustes!$B$6, V310+D311+N(O311)+T311, IF(U311&lt;=0, 0, V310-H311*W310)))</f>
        <v/>
      </c>
      <c r="W311" s="21">
        <f>IF(U311&gt;0, V311/U311, 0)</f>
        <v/>
      </c>
      <c r="X311" s="19">
        <f>IF(AND(S311=1, C311=Ajustes!$B$7), D311-N(O311)-T311-H311*W310, "")</f>
        <v/>
      </c>
      <c r="Y311" s="18">
        <f>IF(A311="", "", TRIM(IF(COUNTIFS($N$2:$N$3000,N311,$C$2:$C$3000,C311,$D$2:$D$3000,D311,$H$2:$H$3000,H311)&gt;1, "Orden repetida. ", "")&amp;IF(AND(S311=1, C311=Ajustes!$B$7, U310+0.000001&lt;H311), "Vendes más de lo registrado. ", "")&amp;IF(Q311="texto", "Fecha en texto. ", "")&amp;IF(OR(NOT(ISNUMBER(D311)), NOT(ISNUMBER(H311))), "Número en texto. ", "")&amp;IF(AND(ISNUMBER(Q311), ISNUMBER(Q310), Q311&lt;Q310), "Fuera de orden de fecha. ", "")))</f>
        <v/>
      </c>
      <c r="Z311" s="18">
        <f>IF(AND(S311=1, ISNUMBER(R311)), ROW(), 0)</f>
        <v/>
      </c>
      <c r="AA311" s="18">
        <f>IF(ISNUMBER(R311), R311, 0)</f>
        <v/>
      </c>
    </row>
    <row r="312">
      <c r="A312" s="13" t="n"/>
      <c r="B312" s="13" t="n"/>
      <c r="C312" s="13" t="n"/>
      <c r="D312" s="13" t="n"/>
      <c r="E312" s="13" t="n"/>
      <c r="F312" s="13" t="n"/>
      <c r="G312" s="13" t="n"/>
      <c r="H312" s="13" t="n"/>
      <c r="I312" s="13" t="n"/>
      <c r="J312" s="13" t="n"/>
      <c r="K312" s="13" t="n"/>
      <c r="L312" s="13" t="n"/>
      <c r="M312" s="13" t="n"/>
      <c r="N312" s="13" t="n"/>
      <c r="O312" s="14" t="n"/>
      <c r="P312" s="15" t="n"/>
      <c r="Q312" s="16">
        <f>IF(N312="", "", IF(ISNUMBER(N312), N312, IFERROR(DATEVALUE(LEFT(N312,10))+TIMEVALUE(MID(N312,12,8)), "texto")))</f>
        <v/>
      </c>
      <c r="R312" s="17">
        <f>IF(ISNUMBER(Q312), DATE(YEAR(Q312),MONTH(Q312),1), "")</f>
        <v/>
      </c>
      <c r="S312" s="18">
        <f>IF(A312="", 0, IF(AND(M312=Ajustes!$B$8, E312=Ajustes!$B$5, I312=Ajustes!$B$4, OR(C312=Ajustes!$B$6, C312=Ajustes!$B$7), ISNUMBER(D312), ISNUMBER(H312)), 1, 0))</f>
        <v/>
      </c>
      <c r="T312" s="19">
        <f>IF(S312&lt;&gt;1, 0, IF(N(J312)=0, 0, IF(K312=Ajustes!$B$5, J312, J312*F312)))</f>
        <v/>
      </c>
      <c r="U312" s="20">
        <f>IF(S312&lt;&gt;1, U311, IF(C312=Ajustes!$B$6, U311+H312, U311-H312))</f>
        <v/>
      </c>
      <c r="V312" s="19">
        <f>IF(S312&lt;&gt;1, V311, IF(C312=Ajustes!$B$6, V311+D312+N(O312)+T312, IF(U312&lt;=0, 0, V311-H312*W311)))</f>
        <v/>
      </c>
      <c r="W312" s="21">
        <f>IF(U312&gt;0, V312/U312, 0)</f>
        <v/>
      </c>
      <c r="X312" s="19">
        <f>IF(AND(S312=1, C312=Ajustes!$B$7), D312-N(O312)-T312-H312*W311, "")</f>
        <v/>
      </c>
      <c r="Y312" s="18">
        <f>IF(A312="", "", TRIM(IF(COUNTIFS($N$2:$N$3000,N312,$C$2:$C$3000,C312,$D$2:$D$3000,D312,$H$2:$H$3000,H312)&gt;1, "Orden repetida. ", "")&amp;IF(AND(S312=1, C312=Ajustes!$B$7, U311+0.000001&lt;H312), "Vendes más de lo registrado. ", "")&amp;IF(Q312="texto", "Fecha en texto. ", "")&amp;IF(OR(NOT(ISNUMBER(D312)), NOT(ISNUMBER(H312))), "Número en texto. ", "")&amp;IF(AND(ISNUMBER(Q312), ISNUMBER(Q311), Q312&lt;Q311), "Fuera de orden de fecha. ", "")))</f>
        <v/>
      </c>
      <c r="Z312" s="18">
        <f>IF(AND(S312=1, ISNUMBER(R312)), ROW(), 0)</f>
        <v/>
      </c>
      <c r="AA312" s="18">
        <f>IF(ISNUMBER(R312), R312, 0)</f>
        <v/>
      </c>
    </row>
    <row r="313">
      <c r="A313" s="13" t="n"/>
      <c r="B313" s="13" t="n"/>
      <c r="C313" s="13" t="n"/>
      <c r="D313" s="13" t="n"/>
      <c r="E313" s="13" t="n"/>
      <c r="F313" s="13" t="n"/>
      <c r="G313" s="13" t="n"/>
      <c r="H313" s="13" t="n"/>
      <c r="I313" s="13" t="n"/>
      <c r="J313" s="13" t="n"/>
      <c r="K313" s="13" t="n"/>
      <c r="L313" s="13" t="n"/>
      <c r="M313" s="13" t="n"/>
      <c r="N313" s="13" t="n"/>
      <c r="O313" s="14" t="n"/>
      <c r="P313" s="15" t="n"/>
      <c r="Q313" s="16">
        <f>IF(N313="", "", IF(ISNUMBER(N313), N313, IFERROR(DATEVALUE(LEFT(N313,10))+TIMEVALUE(MID(N313,12,8)), "texto")))</f>
        <v/>
      </c>
      <c r="R313" s="17">
        <f>IF(ISNUMBER(Q313), DATE(YEAR(Q313),MONTH(Q313),1), "")</f>
        <v/>
      </c>
      <c r="S313" s="18">
        <f>IF(A313="", 0, IF(AND(M313=Ajustes!$B$8, E313=Ajustes!$B$5, I313=Ajustes!$B$4, OR(C313=Ajustes!$B$6, C313=Ajustes!$B$7), ISNUMBER(D313), ISNUMBER(H313)), 1, 0))</f>
        <v/>
      </c>
      <c r="T313" s="19">
        <f>IF(S313&lt;&gt;1, 0, IF(N(J313)=0, 0, IF(K313=Ajustes!$B$5, J313, J313*F313)))</f>
        <v/>
      </c>
      <c r="U313" s="20">
        <f>IF(S313&lt;&gt;1, U312, IF(C313=Ajustes!$B$6, U312+H313, U312-H313))</f>
        <v/>
      </c>
      <c r="V313" s="19">
        <f>IF(S313&lt;&gt;1, V312, IF(C313=Ajustes!$B$6, V312+D313+N(O313)+T313, IF(U313&lt;=0, 0, V312-H313*W312)))</f>
        <v/>
      </c>
      <c r="W313" s="21">
        <f>IF(U313&gt;0, V313/U313, 0)</f>
        <v/>
      </c>
      <c r="X313" s="19">
        <f>IF(AND(S313=1, C313=Ajustes!$B$7), D313-N(O313)-T313-H313*W312, "")</f>
        <v/>
      </c>
      <c r="Y313" s="18">
        <f>IF(A313="", "", TRIM(IF(COUNTIFS($N$2:$N$3000,N313,$C$2:$C$3000,C313,$D$2:$D$3000,D313,$H$2:$H$3000,H313)&gt;1, "Orden repetida. ", "")&amp;IF(AND(S313=1, C313=Ajustes!$B$7, U312+0.000001&lt;H313), "Vendes más de lo registrado. ", "")&amp;IF(Q313="texto", "Fecha en texto. ", "")&amp;IF(OR(NOT(ISNUMBER(D313)), NOT(ISNUMBER(H313))), "Número en texto. ", "")&amp;IF(AND(ISNUMBER(Q313), ISNUMBER(Q312), Q313&lt;Q312), "Fuera de orden de fecha. ", "")))</f>
        <v/>
      </c>
      <c r="Z313" s="18">
        <f>IF(AND(S313=1, ISNUMBER(R313)), ROW(), 0)</f>
        <v/>
      </c>
      <c r="AA313" s="18">
        <f>IF(ISNUMBER(R313), R313, 0)</f>
        <v/>
      </c>
    </row>
    <row r="314">
      <c r="A314" s="13" t="n"/>
      <c r="B314" s="13" t="n"/>
      <c r="C314" s="13" t="n"/>
      <c r="D314" s="13" t="n"/>
      <c r="E314" s="13" t="n"/>
      <c r="F314" s="13" t="n"/>
      <c r="G314" s="13" t="n"/>
      <c r="H314" s="13" t="n"/>
      <c r="I314" s="13" t="n"/>
      <c r="J314" s="13" t="n"/>
      <c r="K314" s="13" t="n"/>
      <c r="L314" s="13" t="n"/>
      <c r="M314" s="13" t="n"/>
      <c r="N314" s="13" t="n"/>
      <c r="O314" s="14" t="n"/>
      <c r="P314" s="15" t="n"/>
      <c r="Q314" s="16">
        <f>IF(N314="", "", IF(ISNUMBER(N314), N314, IFERROR(DATEVALUE(LEFT(N314,10))+TIMEVALUE(MID(N314,12,8)), "texto")))</f>
        <v/>
      </c>
      <c r="R314" s="17">
        <f>IF(ISNUMBER(Q314), DATE(YEAR(Q314),MONTH(Q314),1), "")</f>
        <v/>
      </c>
      <c r="S314" s="18">
        <f>IF(A314="", 0, IF(AND(M314=Ajustes!$B$8, E314=Ajustes!$B$5, I314=Ajustes!$B$4, OR(C314=Ajustes!$B$6, C314=Ajustes!$B$7), ISNUMBER(D314), ISNUMBER(H314)), 1, 0))</f>
        <v/>
      </c>
      <c r="T314" s="19">
        <f>IF(S314&lt;&gt;1, 0, IF(N(J314)=0, 0, IF(K314=Ajustes!$B$5, J314, J314*F314)))</f>
        <v/>
      </c>
      <c r="U314" s="20">
        <f>IF(S314&lt;&gt;1, U313, IF(C314=Ajustes!$B$6, U313+H314, U313-H314))</f>
        <v/>
      </c>
      <c r="V314" s="19">
        <f>IF(S314&lt;&gt;1, V313, IF(C314=Ajustes!$B$6, V313+D314+N(O314)+T314, IF(U314&lt;=0, 0, V313-H314*W313)))</f>
        <v/>
      </c>
      <c r="W314" s="21">
        <f>IF(U314&gt;0, V314/U314, 0)</f>
        <v/>
      </c>
      <c r="X314" s="19">
        <f>IF(AND(S314=1, C314=Ajustes!$B$7), D314-N(O314)-T314-H314*W313, "")</f>
        <v/>
      </c>
      <c r="Y314" s="18">
        <f>IF(A314="", "", TRIM(IF(COUNTIFS($N$2:$N$3000,N314,$C$2:$C$3000,C314,$D$2:$D$3000,D314,$H$2:$H$3000,H314)&gt;1, "Orden repetida. ", "")&amp;IF(AND(S314=1, C314=Ajustes!$B$7, U313+0.000001&lt;H314), "Vendes más de lo registrado. ", "")&amp;IF(Q314="texto", "Fecha en texto. ", "")&amp;IF(OR(NOT(ISNUMBER(D314)), NOT(ISNUMBER(H314))), "Número en texto. ", "")&amp;IF(AND(ISNUMBER(Q314), ISNUMBER(Q313), Q314&lt;Q313), "Fuera de orden de fecha. ", "")))</f>
        <v/>
      </c>
      <c r="Z314" s="18">
        <f>IF(AND(S314=1, ISNUMBER(R314)), ROW(), 0)</f>
        <v/>
      </c>
      <c r="AA314" s="18">
        <f>IF(ISNUMBER(R314), R314, 0)</f>
        <v/>
      </c>
    </row>
    <row r="315">
      <c r="A315" s="13" t="n"/>
      <c r="B315" s="13" t="n"/>
      <c r="C315" s="13" t="n"/>
      <c r="D315" s="13" t="n"/>
      <c r="E315" s="13" t="n"/>
      <c r="F315" s="13" t="n"/>
      <c r="G315" s="13" t="n"/>
      <c r="H315" s="13" t="n"/>
      <c r="I315" s="13" t="n"/>
      <c r="J315" s="13" t="n"/>
      <c r="K315" s="13" t="n"/>
      <c r="L315" s="13" t="n"/>
      <c r="M315" s="13" t="n"/>
      <c r="N315" s="13" t="n"/>
      <c r="O315" s="14" t="n"/>
      <c r="P315" s="15" t="n"/>
      <c r="Q315" s="16">
        <f>IF(N315="", "", IF(ISNUMBER(N315), N315, IFERROR(DATEVALUE(LEFT(N315,10))+TIMEVALUE(MID(N315,12,8)), "texto")))</f>
        <v/>
      </c>
      <c r="R315" s="17">
        <f>IF(ISNUMBER(Q315), DATE(YEAR(Q315),MONTH(Q315),1), "")</f>
        <v/>
      </c>
      <c r="S315" s="18">
        <f>IF(A315="", 0, IF(AND(M315=Ajustes!$B$8, E315=Ajustes!$B$5, I315=Ajustes!$B$4, OR(C315=Ajustes!$B$6, C315=Ajustes!$B$7), ISNUMBER(D315), ISNUMBER(H315)), 1, 0))</f>
        <v/>
      </c>
      <c r="T315" s="19">
        <f>IF(S315&lt;&gt;1, 0, IF(N(J315)=0, 0, IF(K315=Ajustes!$B$5, J315, J315*F315)))</f>
        <v/>
      </c>
      <c r="U315" s="20">
        <f>IF(S315&lt;&gt;1, U314, IF(C315=Ajustes!$B$6, U314+H315, U314-H315))</f>
        <v/>
      </c>
      <c r="V315" s="19">
        <f>IF(S315&lt;&gt;1, V314, IF(C315=Ajustes!$B$6, V314+D315+N(O315)+T315, IF(U315&lt;=0, 0, V314-H315*W314)))</f>
        <v/>
      </c>
      <c r="W315" s="21">
        <f>IF(U315&gt;0, V315/U315, 0)</f>
        <v/>
      </c>
      <c r="X315" s="19">
        <f>IF(AND(S315=1, C315=Ajustes!$B$7), D315-N(O315)-T315-H315*W314, "")</f>
        <v/>
      </c>
      <c r="Y315" s="18">
        <f>IF(A315="", "", TRIM(IF(COUNTIFS($N$2:$N$3000,N315,$C$2:$C$3000,C315,$D$2:$D$3000,D315,$H$2:$H$3000,H315)&gt;1, "Orden repetida. ", "")&amp;IF(AND(S315=1, C315=Ajustes!$B$7, U314+0.000001&lt;H315), "Vendes más de lo registrado. ", "")&amp;IF(Q315="texto", "Fecha en texto. ", "")&amp;IF(OR(NOT(ISNUMBER(D315)), NOT(ISNUMBER(H315))), "Número en texto. ", "")&amp;IF(AND(ISNUMBER(Q315), ISNUMBER(Q314), Q315&lt;Q314), "Fuera de orden de fecha. ", "")))</f>
        <v/>
      </c>
      <c r="Z315" s="18">
        <f>IF(AND(S315=1, ISNUMBER(R315)), ROW(), 0)</f>
        <v/>
      </c>
      <c r="AA315" s="18">
        <f>IF(ISNUMBER(R315), R315, 0)</f>
        <v/>
      </c>
    </row>
    <row r="316">
      <c r="A316" s="13" t="n"/>
      <c r="B316" s="13" t="n"/>
      <c r="C316" s="13" t="n"/>
      <c r="D316" s="13" t="n"/>
      <c r="E316" s="13" t="n"/>
      <c r="F316" s="13" t="n"/>
      <c r="G316" s="13" t="n"/>
      <c r="H316" s="13" t="n"/>
      <c r="I316" s="13" t="n"/>
      <c r="J316" s="13" t="n"/>
      <c r="K316" s="13" t="n"/>
      <c r="L316" s="13" t="n"/>
      <c r="M316" s="13" t="n"/>
      <c r="N316" s="13" t="n"/>
      <c r="O316" s="14" t="n"/>
      <c r="P316" s="15" t="n"/>
      <c r="Q316" s="16">
        <f>IF(N316="", "", IF(ISNUMBER(N316), N316, IFERROR(DATEVALUE(LEFT(N316,10))+TIMEVALUE(MID(N316,12,8)), "texto")))</f>
        <v/>
      </c>
      <c r="R316" s="17">
        <f>IF(ISNUMBER(Q316), DATE(YEAR(Q316),MONTH(Q316),1), "")</f>
        <v/>
      </c>
      <c r="S316" s="18">
        <f>IF(A316="", 0, IF(AND(M316=Ajustes!$B$8, E316=Ajustes!$B$5, I316=Ajustes!$B$4, OR(C316=Ajustes!$B$6, C316=Ajustes!$B$7), ISNUMBER(D316), ISNUMBER(H316)), 1, 0))</f>
        <v/>
      </c>
      <c r="T316" s="19">
        <f>IF(S316&lt;&gt;1, 0, IF(N(J316)=0, 0, IF(K316=Ajustes!$B$5, J316, J316*F316)))</f>
        <v/>
      </c>
      <c r="U316" s="20">
        <f>IF(S316&lt;&gt;1, U315, IF(C316=Ajustes!$B$6, U315+H316, U315-H316))</f>
        <v/>
      </c>
      <c r="V316" s="19">
        <f>IF(S316&lt;&gt;1, V315, IF(C316=Ajustes!$B$6, V315+D316+N(O316)+T316, IF(U316&lt;=0, 0, V315-H316*W315)))</f>
        <v/>
      </c>
      <c r="W316" s="21">
        <f>IF(U316&gt;0, V316/U316, 0)</f>
        <v/>
      </c>
      <c r="X316" s="19">
        <f>IF(AND(S316=1, C316=Ajustes!$B$7), D316-N(O316)-T316-H316*W315, "")</f>
        <v/>
      </c>
      <c r="Y316" s="18">
        <f>IF(A316="", "", TRIM(IF(COUNTIFS($N$2:$N$3000,N316,$C$2:$C$3000,C316,$D$2:$D$3000,D316,$H$2:$H$3000,H316)&gt;1, "Orden repetida. ", "")&amp;IF(AND(S316=1, C316=Ajustes!$B$7, U315+0.000001&lt;H316), "Vendes más de lo registrado. ", "")&amp;IF(Q316="texto", "Fecha en texto. ", "")&amp;IF(OR(NOT(ISNUMBER(D316)), NOT(ISNUMBER(H316))), "Número en texto. ", "")&amp;IF(AND(ISNUMBER(Q316), ISNUMBER(Q315), Q316&lt;Q315), "Fuera de orden de fecha. ", "")))</f>
        <v/>
      </c>
      <c r="Z316" s="18">
        <f>IF(AND(S316=1, ISNUMBER(R316)), ROW(), 0)</f>
        <v/>
      </c>
      <c r="AA316" s="18">
        <f>IF(ISNUMBER(R316), R316, 0)</f>
        <v/>
      </c>
    </row>
    <row r="317">
      <c r="A317" s="13" t="n"/>
      <c r="B317" s="13" t="n"/>
      <c r="C317" s="13" t="n"/>
      <c r="D317" s="13" t="n"/>
      <c r="E317" s="13" t="n"/>
      <c r="F317" s="13" t="n"/>
      <c r="G317" s="13" t="n"/>
      <c r="H317" s="13" t="n"/>
      <c r="I317" s="13" t="n"/>
      <c r="J317" s="13" t="n"/>
      <c r="K317" s="13" t="n"/>
      <c r="L317" s="13" t="n"/>
      <c r="M317" s="13" t="n"/>
      <c r="N317" s="13" t="n"/>
      <c r="O317" s="14" t="n"/>
      <c r="P317" s="15" t="n"/>
      <c r="Q317" s="16">
        <f>IF(N317="", "", IF(ISNUMBER(N317), N317, IFERROR(DATEVALUE(LEFT(N317,10))+TIMEVALUE(MID(N317,12,8)), "texto")))</f>
        <v/>
      </c>
      <c r="R317" s="17">
        <f>IF(ISNUMBER(Q317), DATE(YEAR(Q317),MONTH(Q317),1), "")</f>
        <v/>
      </c>
      <c r="S317" s="18">
        <f>IF(A317="", 0, IF(AND(M317=Ajustes!$B$8, E317=Ajustes!$B$5, I317=Ajustes!$B$4, OR(C317=Ajustes!$B$6, C317=Ajustes!$B$7), ISNUMBER(D317), ISNUMBER(H317)), 1, 0))</f>
        <v/>
      </c>
      <c r="T317" s="19">
        <f>IF(S317&lt;&gt;1, 0, IF(N(J317)=0, 0, IF(K317=Ajustes!$B$5, J317, J317*F317)))</f>
        <v/>
      </c>
      <c r="U317" s="20">
        <f>IF(S317&lt;&gt;1, U316, IF(C317=Ajustes!$B$6, U316+H317, U316-H317))</f>
        <v/>
      </c>
      <c r="V317" s="19">
        <f>IF(S317&lt;&gt;1, V316, IF(C317=Ajustes!$B$6, V316+D317+N(O317)+T317, IF(U317&lt;=0, 0, V316-H317*W316)))</f>
        <v/>
      </c>
      <c r="W317" s="21">
        <f>IF(U317&gt;0, V317/U317, 0)</f>
        <v/>
      </c>
      <c r="X317" s="19">
        <f>IF(AND(S317=1, C317=Ajustes!$B$7), D317-N(O317)-T317-H317*W316, "")</f>
        <v/>
      </c>
      <c r="Y317" s="18">
        <f>IF(A317="", "", TRIM(IF(COUNTIFS($N$2:$N$3000,N317,$C$2:$C$3000,C317,$D$2:$D$3000,D317,$H$2:$H$3000,H317)&gt;1, "Orden repetida. ", "")&amp;IF(AND(S317=1, C317=Ajustes!$B$7, U316+0.000001&lt;H317), "Vendes más de lo registrado. ", "")&amp;IF(Q317="texto", "Fecha en texto. ", "")&amp;IF(OR(NOT(ISNUMBER(D317)), NOT(ISNUMBER(H317))), "Número en texto. ", "")&amp;IF(AND(ISNUMBER(Q317), ISNUMBER(Q316), Q317&lt;Q316), "Fuera de orden de fecha. ", "")))</f>
        <v/>
      </c>
      <c r="Z317" s="18">
        <f>IF(AND(S317=1, ISNUMBER(R317)), ROW(), 0)</f>
        <v/>
      </c>
      <c r="AA317" s="18">
        <f>IF(ISNUMBER(R317), R317, 0)</f>
        <v/>
      </c>
    </row>
    <row r="318">
      <c r="A318" s="13" t="n"/>
      <c r="B318" s="13" t="n"/>
      <c r="C318" s="13" t="n"/>
      <c r="D318" s="13" t="n"/>
      <c r="E318" s="13" t="n"/>
      <c r="F318" s="13" t="n"/>
      <c r="G318" s="13" t="n"/>
      <c r="H318" s="13" t="n"/>
      <c r="I318" s="13" t="n"/>
      <c r="J318" s="13" t="n"/>
      <c r="K318" s="13" t="n"/>
      <c r="L318" s="13" t="n"/>
      <c r="M318" s="13" t="n"/>
      <c r="N318" s="13" t="n"/>
      <c r="O318" s="14" t="n"/>
      <c r="P318" s="15" t="n"/>
      <c r="Q318" s="16">
        <f>IF(N318="", "", IF(ISNUMBER(N318), N318, IFERROR(DATEVALUE(LEFT(N318,10))+TIMEVALUE(MID(N318,12,8)), "texto")))</f>
        <v/>
      </c>
      <c r="R318" s="17">
        <f>IF(ISNUMBER(Q318), DATE(YEAR(Q318),MONTH(Q318),1), "")</f>
        <v/>
      </c>
      <c r="S318" s="18">
        <f>IF(A318="", 0, IF(AND(M318=Ajustes!$B$8, E318=Ajustes!$B$5, I318=Ajustes!$B$4, OR(C318=Ajustes!$B$6, C318=Ajustes!$B$7), ISNUMBER(D318), ISNUMBER(H318)), 1, 0))</f>
        <v/>
      </c>
      <c r="T318" s="19">
        <f>IF(S318&lt;&gt;1, 0, IF(N(J318)=0, 0, IF(K318=Ajustes!$B$5, J318, J318*F318)))</f>
        <v/>
      </c>
      <c r="U318" s="20">
        <f>IF(S318&lt;&gt;1, U317, IF(C318=Ajustes!$B$6, U317+H318, U317-H318))</f>
        <v/>
      </c>
      <c r="V318" s="19">
        <f>IF(S318&lt;&gt;1, V317, IF(C318=Ajustes!$B$6, V317+D318+N(O318)+T318, IF(U318&lt;=0, 0, V317-H318*W317)))</f>
        <v/>
      </c>
      <c r="W318" s="21">
        <f>IF(U318&gt;0, V318/U318, 0)</f>
        <v/>
      </c>
      <c r="X318" s="19">
        <f>IF(AND(S318=1, C318=Ajustes!$B$7), D318-N(O318)-T318-H318*W317, "")</f>
        <v/>
      </c>
      <c r="Y318" s="18">
        <f>IF(A318="", "", TRIM(IF(COUNTIFS($N$2:$N$3000,N318,$C$2:$C$3000,C318,$D$2:$D$3000,D318,$H$2:$H$3000,H318)&gt;1, "Orden repetida. ", "")&amp;IF(AND(S318=1, C318=Ajustes!$B$7, U317+0.000001&lt;H318), "Vendes más de lo registrado. ", "")&amp;IF(Q318="texto", "Fecha en texto. ", "")&amp;IF(OR(NOT(ISNUMBER(D318)), NOT(ISNUMBER(H318))), "Número en texto. ", "")&amp;IF(AND(ISNUMBER(Q318), ISNUMBER(Q317), Q318&lt;Q317), "Fuera de orden de fecha. ", "")))</f>
        <v/>
      </c>
      <c r="Z318" s="18">
        <f>IF(AND(S318=1, ISNUMBER(R318)), ROW(), 0)</f>
        <v/>
      </c>
      <c r="AA318" s="18">
        <f>IF(ISNUMBER(R318), R318, 0)</f>
        <v/>
      </c>
    </row>
    <row r="319">
      <c r="A319" s="13" t="n"/>
      <c r="B319" s="13" t="n"/>
      <c r="C319" s="13" t="n"/>
      <c r="D319" s="13" t="n"/>
      <c r="E319" s="13" t="n"/>
      <c r="F319" s="13" t="n"/>
      <c r="G319" s="13" t="n"/>
      <c r="H319" s="13" t="n"/>
      <c r="I319" s="13" t="n"/>
      <c r="J319" s="13" t="n"/>
      <c r="K319" s="13" t="n"/>
      <c r="L319" s="13" t="n"/>
      <c r="M319" s="13" t="n"/>
      <c r="N319" s="13" t="n"/>
      <c r="O319" s="14" t="n"/>
      <c r="P319" s="15" t="n"/>
      <c r="Q319" s="16">
        <f>IF(N319="", "", IF(ISNUMBER(N319), N319, IFERROR(DATEVALUE(LEFT(N319,10))+TIMEVALUE(MID(N319,12,8)), "texto")))</f>
        <v/>
      </c>
      <c r="R319" s="17">
        <f>IF(ISNUMBER(Q319), DATE(YEAR(Q319),MONTH(Q319),1), "")</f>
        <v/>
      </c>
      <c r="S319" s="18">
        <f>IF(A319="", 0, IF(AND(M319=Ajustes!$B$8, E319=Ajustes!$B$5, I319=Ajustes!$B$4, OR(C319=Ajustes!$B$6, C319=Ajustes!$B$7), ISNUMBER(D319), ISNUMBER(H319)), 1, 0))</f>
        <v/>
      </c>
      <c r="T319" s="19">
        <f>IF(S319&lt;&gt;1, 0, IF(N(J319)=0, 0, IF(K319=Ajustes!$B$5, J319, J319*F319)))</f>
        <v/>
      </c>
      <c r="U319" s="20">
        <f>IF(S319&lt;&gt;1, U318, IF(C319=Ajustes!$B$6, U318+H319, U318-H319))</f>
        <v/>
      </c>
      <c r="V319" s="19">
        <f>IF(S319&lt;&gt;1, V318, IF(C319=Ajustes!$B$6, V318+D319+N(O319)+T319, IF(U319&lt;=0, 0, V318-H319*W318)))</f>
        <v/>
      </c>
      <c r="W319" s="21">
        <f>IF(U319&gt;0, V319/U319, 0)</f>
        <v/>
      </c>
      <c r="X319" s="19">
        <f>IF(AND(S319=1, C319=Ajustes!$B$7), D319-N(O319)-T319-H319*W318, "")</f>
        <v/>
      </c>
      <c r="Y319" s="18">
        <f>IF(A319="", "", TRIM(IF(COUNTIFS($N$2:$N$3000,N319,$C$2:$C$3000,C319,$D$2:$D$3000,D319,$H$2:$H$3000,H319)&gt;1, "Orden repetida. ", "")&amp;IF(AND(S319=1, C319=Ajustes!$B$7, U318+0.000001&lt;H319), "Vendes más de lo registrado. ", "")&amp;IF(Q319="texto", "Fecha en texto. ", "")&amp;IF(OR(NOT(ISNUMBER(D319)), NOT(ISNUMBER(H319))), "Número en texto. ", "")&amp;IF(AND(ISNUMBER(Q319), ISNUMBER(Q318), Q319&lt;Q318), "Fuera de orden de fecha. ", "")))</f>
        <v/>
      </c>
      <c r="Z319" s="18">
        <f>IF(AND(S319=1, ISNUMBER(R319)), ROW(), 0)</f>
        <v/>
      </c>
      <c r="AA319" s="18">
        <f>IF(ISNUMBER(R319), R319, 0)</f>
        <v/>
      </c>
    </row>
    <row r="320">
      <c r="A320" s="13" t="n"/>
      <c r="B320" s="13" t="n"/>
      <c r="C320" s="13" t="n"/>
      <c r="D320" s="13" t="n"/>
      <c r="E320" s="13" t="n"/>
      <c r="F320" s="13" t="n"/>
      <c r="G320" s="13" t="n"/>
      <c r="H320" s="13" t="n"/>
      <c r="I320" s="13" t="n"/>
      <c r="J320" s="13" t="n"/>
      <c r="K320" s="13" t="n"/>
      <c r="L320" s="13" t="n"/>
      <c r="M320" s="13" t="n"/>
      <c r="N320" s="13" t="n"/>
      <c r="O320" s="14" t="n"/>
      <c r="P320" s="15" t="n"/>
      <c r="Q320" s="16">
        <f>IF(N320="", "", IF(ISNUMBER(N320), N320, IFERROR(DATEVALUE(LEFT(N320,10))+TIMEVALUE(MID(N320,12,8)), "texto")))</f>
        <v/>
      </c>
      <c r="R320" s="17">
        <f>IF(ISNUMBER(Q320), DATE(YEAR(Q320),MONTH(Q320),1), "")</f>
        <v/>
      </c>
      <c r="S320" s="18">
        <f>IF(A320="", 0, IF(AND(M320=Ajustes!$B$8, E320=Ajustes!$B$5, I320=Ajustes!$B$4, OR(C320=Ajustes!$B$6, C320=Ajustes!$B$7), ISNUMBER(D320), ISNUMBER(H320)), 1, 0))</f>
        <v/>
      </c>
      <c r="T320" s="19">
        <f>IF(S320&lt;&gt;1, 0, IF(N(J320)=0, 0, IF(K320=Ajustes!$B$5, J320, J320*F320)))</f>
        <v/>
      </c>
      <c r="U320" s="20">
        <f>IF(S320&lt;&gt;1, U319, IF(C320=Ajustes!$B$6, U319+H320, U319-H320))</f>
        <v/>
      </c>
      <c r="V320" s="19">
        <f>IF(S320&lt;&gt;1, V319, IF(C320=Ajustes!$B$6, V319+D320+N(O320)+T320, IF(U320&lt;=0, 0, V319-H320*W319)))</f>
        <v/>
      </c>
      <c r="W320" s="21">
        <f>IF(U320&gt;0, V320/U320, 0)</f>
        <v/>
      </c>
      <c r="X320" s="19">
        <f>IF(AND(S320=1, C320=Ajustes!$B$7), D320-N(O320)-T320-H320*W319, "")</f>
        <v/>
      </c>
      <c r="Y320" s="18">
        <f>IF(A320="", "", TRIM(IF(COUNTIFS($N$2:$N$3000,N320,$C$2:$C$3000,C320,$D$2:$D$3000,D320,$H$2:$H$3000,H320)&gt;1, "Orden repetida. ", "")&amp;IF(AND(S320=1, C320=Ajustes!$B$7, U319+0.000001&lt;H320), "Vendes más de lo registrado. ", "")&amp;IF(Q320="texto", "Fecha en texto. ", "")&amp;IF(OR(NOT(ISNUMBER(D320)), NOT(ISNUMBER(H320))), "Número en texto. ", "")&amp;IF(AND(ISNUMBER(Q320), ISNUMBER(Q319), Q320&lt;Q319), "Fuera de orden de fecha. ", "")))</f>
        <v/>
      </c>
      <c r="Z320" s="18">
        <f>IF(AND(S320=1, ISNUMBER(R320)), ROW(), 0)</f>
        <v/>
      </c>
      <c r="AA320" s="18">
        <f>IF(ISNUMBER(R320), R320, 0)</f>
        <v/>
      </c>
    </row>
    <row r="321">
      <c r="A321" s="13" t="n"/>
      <c r="B321" s="13" t="n"/>
      <c r="C321" s="13" t="n"/>
      <c r="D321" s="13" t="n"/>
      <c r="E321" s="13" t="n"/>
      <c r="F321" s="13" t="n"/>
      <c r="G321" s="13" t="n"/>
      <c r="H321" s="13" t="n"/>
      <c r="I321" s="13" t="n"/>
      <c r="J321" s="13" t="n"/>
      <c r="K321" s="13" t="n"/>
      <c r="L321" s="13" t="n"/>
      <c r="M321" s="13" t="n"/>
      <c r="N321" s="13" t="n"/>
      <c r="O321" s="14" t="n"/>
      <c r="P321" s="15" t="n"/>
      <c r="Q321" s="16">
        <f>IF(N321="", "", IF(ISNUMBER(N321), N321, IFERROR(DATEVALUE(LEFT(N321,10))+TIMEVALUE(MID(N321,12,8)), "texto")))</f>
        <v/>
      </c>
      <c r="R321" s="17">
        <f>IF(ISNUMBER(Q321), DATE(YEAR(Q321),MONTH(Q321),1), "")</f>
        <v/>
      </c>
      <c r="S321" s="18">
        <f>IF(A321="", 0, IF(AND(M321=Ajustes!$B$8, E321=Ajustes!$B$5, I321=Ajustes!$B$4, OR(C321=Ajustes!$B$6, C321=Ajustes!$B$7), ISNUMBER(D321), ISNUMBER(H321)), 1, 0))</f>
        <v/>
      </c>
      <c r="T321" s="19">
        <f>IF(S321&lt;&gt;1, 0, IF(N(J321)=0, 0, IF(K321=Ajustes!$B$5, J321, J321*F321)))</f>
        <v/>
      </c>
      <c r="U321" s="20">
        <f>IF(S321&lt;&gt;1, U320, IF(C321=Ajustes!$B$6, U320+H321, U320-H321))</f>
        <v/>
      </c>
      <c r="V321" s="19">
        <f>IF(S321&lt;&gt;1, V320, IF(C321=Ajustes!$B$6, V320+D321+N(O321)+T321, IF(U321&lt;=0, 0, V320-H321*W320)))</f>
        <v/>
      </c>
      <c r="W321" s="21">
        <f>IF(U321&gt;0, V321/U321, 0)</f>
        <v/>
      </c>
      <c r="X321" s="19">
        <f>IF(AND(S321=1, C321=Ajustes!$B$7), D321-N(O321)-T321-H321*W320, "")</f>
        <v/>
      </c>
      <c r="Y321" s="18">
        <f>IF(A321="", "", TRIM(IF(COUNTIFS($N$2:$N$3000,N321,$C$2:$C$3000,C321,$D$2:$D$3000,D321,$H$2:$H$3000,H321)&gt;1, "Orden repetida. ", "")&amp;IF(AND(S321=1, C321=Ajustes!$B$7, U320+0.000001&lt;H321), "Vendes más de lo registrado. ", "")&amp;IF(Q321="texto", "Fecha en texto. ", "")&amp;IF(OR(NOT(ISNUMBER(D321)), NOT(ISNUMBER(H321))), "Número en texto. ", "")&amp;IF(AND(ISNUMBER(Q321), ISNUMBER(Q320), Q321&lt;Q320), "Fuera de orden de fecha. ", "")))</f>
        <v/>
      </c>
      <c r="Z321" s="18">
        <f>IF(AND(S321=1, ISNUMBER(R321)), ROW(), 0)</f>
        <v/>
      </c>
      <c r="AA321" s="18">
        <f>IF(ISNUMBER(R321), R321, 0)</f>
        <v/>
      </c>
    </row>
    <row r="322">
      <c r="A322" s="13" t="n"/>
      <c r="B322" s="13" t="n"/>
      <c r="C322" s="13" t="n"/>
      <c r="D322" s="13" t="n"/>
      <c r="E322" s="13" t="n"/>
      <c r="F322" s="13" t="n"/>
      <c r="G322" s="13" t="n"/>
      <c r="H322" s="13" t="n"/>
      <c r="I322" s="13" t="n"/>
      <c r="J322" s="13" t="n"/>
      <c r="K322" s="13" t="n"/>
      <c r="L322" s="13" t="n"/>
      <c r="M322" s="13" t="n"/>
      <c r="N322" s="13" t="n"/>
      <c r="O322" s="14" t="n"/>
      <c r="P322" s="15" t="n"/>
      <c r="Q322" s="16">
        <f>IF(N322="", "", IF(ISNUMBER(N322), N322, IFERROR(DATEVALUE(LEFT(N322,10))+TIMEVALUE(MID(N322,12,8)), "texto")))</f>
        <v/>
      </c>
      <c r="R322" s="17">
        <f>IF(ISNUMBER(Q322), DATE(YEAR(Q322),MONTH(Q322),1), "")</f>
        <v/>
      </c>
      <c r="S322" s="18">
        <f>IF(A322="", 0, IF(AND(M322=Ajustes!$B$8, E322=Ajustes!$B$5, I322=Ajustes!$B$4, OR(C322=Ajustes!$B$6, C322=Ajustes!$B$7), ISNUMBER(D322), ISNUMBER(H322)), 1, 0))</f>
        <v/>
      </c>
      <c r="T322" s="19">
        <f>IF(S322&lt;&gt;1, 0, IF(N(J322)=0, 0, IF(K322=Ajustes!$B$5, J322, J322*F322)))</f>
        <v/>
      </c>
      <c r="U322" s="20">
        <f>IF(S322&lt;&gt;1, U321, IF(C322=Ajustes!$B$6, U321+H322, U321-H322))</f>
        <v/>
      </c>
      <c r="V322" s="19">
        <f>IF(S322&lt;&gt;1, V321, IF(C322=Ajustes!$B$6, V321+D322+N(O322)+T322, IF(U322&lt;=0, 0, V321-H322*W321)))</f>
        <v/>
      </c>
      <c r="W322" s="21">
        <f>IF(U322&gt;0, V322/U322, 0)</f>
        <v/>
      </c>
      <c r="X322" s="19">
        <f>IF(AND(S322=1, C322=Ajustes!$B$7), D322-N(O322)-T322-H322*W321, "")</f>
        <v/>
      </c>
      <c r="Y322" s="18">
        <f>IF(A322="", "", TRIM(IF(COUNTIFS($N$2:$N$3000,N322,$C$2:$C$3000,C322,$D$2:$D$3000,D322,$H$2:$H$3000,H322)&gt;1, "Orden repetida. ", "")&amp;IF(AND(S322=1, C322=Ajustes!$B$7, U321+0.000001&lt;H322), "Vendes más de lo registrado. ", "")&amp;IF(Q322="texto", "Fecha en texto. ", "")&amp;IF(OR(NOT(ISNUMBER(D322)), NOT(ISNUMBER(H322))), "Número en texto. ", "")&amp;IF(AND(ISNUMBER(Q322), ISNUMBER(Q321), Q322&lt;Q321), "Fuera de orden de fecha. ", "")))</f>
        <v/>
      </c>
      <c r="Z322" s="18">
        <f>IF(AND(S322=1, ISNUMBER(R322)), ROW(), 0)</f>
        <v/>
      </c>
      <c r="AA322" s="18">
        <f>IF(ISNUMBER(R322), R322, 0)</f>
        <v/>
      </c>
    </row>
    <row r="323">
      <c r="A323" s="13" t="n"/>
      <c r="B323" s="13" t="n"/>
      <c r="C323" s="13" t="n"/>
      <c r="D323" s="13" t="n"/>
      <c r="E323" s="13" t="n"/>
      <c r="F323" s="13" t="n"/>
      <c r="G323" s="13" t="n"/>
      <c r="H323" s="13" t="n"/>
      <c r="I323" s="13" t="n"/>
      <c r="J323" s="13" t="n"/>
      <c r="K323" s="13" t="n"/>
      <c r="L323" s="13" t="n"/>
      <c r="M323" s="13" t="n"/>
      <c r="N323" s="13" t="n"/>
      <c r="O323" s="14" t="n"/>
      <c r="P323" s="15" t="n"/>
      <c r="Q323" s="16">
        <f>IF(N323="", "", IF(ISNUMBER(N323), N323, IFERROR(DATEVALUE(LEFT(N323,10))+TIMEVALUE(MID(N323,12,8)), "texto")))</f>
        <v/>
      </c>
      <c r="R323" s="17">
        <f>IF(ISNUMBER(Q323), DATE(YEAR(Q323),MONTH(Q323),1), "")</f>
        <v/>
      </c>
      <c r="S323" s="18">
        <f>IF(A323="", 0, IF(AND(M323=Ajustes!$B$8, E323=Ajustes!$B$5, I323=Ajustes!$B$4, OR(C323=Ajustes!$B$6, C323=Ajustes!$B$7), ISNUMBER(D323), ISNUMBER(H323)), 1, 0))</f>
        <v/>
      </c>
      <c r="T323" s="19">
        <f>IF(S323&lt;&gt;1, 0, IF(N(J323)=0, 0, IF(K323=Ajustes!$B$5, J323, J323*F323)))</f>
        <v/>
      </c>
      <c r="U323" s="20">
        <f>IF(S323&lt;&gt;1, U322, IF(C323=Ajustes!$B$6, U322+H323, U322-H323))</f>
        <v/>
      </c>
      <c r="V323" s="19">
        <f>IF(S323&lt;&gt;1, V322, IF(C323=Ajustes!$B$6, V322+D323+N(O323)+T323, IF(U323&lt;=0, 0, V322-H323*W322)))</f>
        <v/>
      </c>
      <c r="W323" s="21">
        <f>IF(U323&gt;0, V323/U323, 0)</f>
        <v/>
      </c>
      <c r="X323" s="19">
        <f>IF(AND(S323=1, C323=Ajustes!$B$7), D323-N(O323)-T323-H323*W322, "")</f>
        <v/>
      </c>
      <c r="Y323" s="18">
        <f>IF(A323="", "", TRIM(IF(COUNTIFS($N$2:$N$3000,N323,$C$2:$C$3000,C323,$D$2:$D$3000,D323,$H$2:$H$3000,H323)&gt;1, "Orden repetida. ", "")&amp;IF(AND(S323=1, C323=Ajustes!$B$7, U322+0.000001&lt;H323), "Vendes más de lo registrado. ", "")&amp;IF(Q323="texto", "Fecha en texto. ", "")&amp;IF(OR(NOT(ISNUMBER(D323)), NOT(ISNUMBER(H323))), "Número en texto. ", "")&amp;IF(AND(ISNUMBER(Q323), ISNUMBER(Q322), Q323&lt;Q322), "Fuera de orden de fecha. ", "")))</f>
        <v/>
      </c>
      <c r="Z323" s="18">
        <f>IF(AND(S323=1, ISNUMBER(R323)), ROW(), 0)</f>
        <v/>
      </c>
      <c r="AA323" s="18">
        <f>IF(ISNUMBER(R323), R323, 0)</f>
        <v/>
      </c>
    </row>
    <row r="324">
      <c r="A324" s="13" t="n"/>
      <c r="B324" s="13" t="n"/>
      <c r="C324" s="13" t="n"/>
      <c r="D324" s="13" t="n"/>
      <c r="E324" s="13" t="n"/>
      <c r="F324" s="13" t="n"/>
      <c r="G324" s="13" t="n"/>
      <c r="H324" s="13" t="n"/>
      <c r="I324" s="13" t="n"/>
      <c r="J324" s="13" t="n"/>
      <c r="K324" s="13" t="n"/>
      <c r="L324" s="13" t="n"/>
      <c r="M324" s="13" t="n"/>
      <c r="N324" s="13" t="n"/>
      <c r="O324" s="14" t="n"/>
      <c r="P324" s="15" t="n"/>
      <c r="Q324" s="16">
        <f>IF(N324="", "", IF(ISNUMBER(N324), N324, IFERROR(DATEVALUE(LEFT(N324,10))+TIMEVALUE(MID(N324,12,8)), "texto")))</f>
        <v/>
      </c>
      <c r="R324" s="17">
        <f>IF(ISNUMBER(Q324), DATE(YEAR(Q324),MONTH(Q324),1), "")</f>
        <v/>
      </c>
      <c r="S324" s="18">
        <f>IF(A324="", 0, IF(AND(M324=Ajustes!$B$8, E324=Ajustes!$B$5, I324=Ajustes!$B$4, OR(C324=Ajustes!$B$6, C324=Ajustes!$B$7), ISNUMBER(D324), ISNUMBER(H324)), 1, 0))</f>
        <v/>
      </c>
      <c r="T324" s="19">
        <f>IF(S324&lt;&gt;1, 0, IF(N(J324)=0, 0, IF(K324=Ajustes!$B$5, J324, J324*F324)))</f>
        <v/>
      </c>
      <c r="U324" s="20">
        <f>IF(S324&lt;&gt;1, U323, IF(C324=Ajustes!$B$6, U323+H324, U323-H324))</f>
        <v/>
      </c>
      <c r="V324" s="19">
        <f>IF(S324&lt;&gt;1, V323, IF(C324=Ajustes!$B$6, V323+D324+N(O324)+T324, IF(U324&lt;=0, 0, V323-H324*W323)))</f>
        <v/>
      </c>
      <c r="W324" s="21">
        <f>IF(U324&gt;0, V324/U324, 0)</f>
        <v/>
      </c>
      <c r="X324" s="19">
        <f>IF(AND(S324=1, C324=Ajustes!$B$7), D324-N(O324)-T324-H324*W323, "")</f>
        <v/>
      </c>
      <c r="Y324" s="18">
        <f>IF(A324="", "", TRIM(IF(COUNTIFS($N$2:$N$3000,N324,$C$2:$C$3000,C324,$D$2:$D$3000,D324,$H$2:$H$3000,H324)&gt;1, "Orden repetida. ", "")&amp;IF(AND(S324=1, C324=Ajustes!$B$7, U323+0.000001&lt;H324), "Vendes más de lo registrado. ", "")&amp;IF(Q324="texto", "Fecha en texto. ", "")&amp;IF(OR(NOT(ISNUMBER(D324)), NOT(ISNUMBER(H324))), "Número en texto. ", "")&amp;IF(AND(ISNUMBER(Q324), ISNUMBER(Q323), Q324&lt;Q323), "Fuera de orden de fecha. ", "")))</f>
        <v/>
      </c>
      <c r="Z324" s="18">
        <f>IF(AND(S324=1, ISNUMBER(R324)), ROW(), 0)</f>
        <v/>
      </c>
      <c r="AA324" s="18">
        <f>IF(ISNUMBER(R324), R324, 0)</f>
        <v/>
      </c>
    </row>
    <row r="325">
      <c r="A325" s="13" t="n"/>
      <c r="B325" s="13" t="n"/>
      <c r="C325" s="13" t="n"/>
      <c r="D325" s="13" t="n"/>
      <c r="E325" s="13" t="n"/>
      <c r="F325" s="13" t="n"/>
      <c r="G325" s="13" t="n"/>
      <c r="H325" s="13" t="n"/>
      <c r="I325" s="13" t="n"/>
      <c r="J325" s="13" t="n"/>
      <c r="K325" s="13" t="n"/>
      <c r="L325" s="13" t="n"/>
      <c r="M325" s="13" t="n"/>
      <c r="N325" s="13" t="n"/>
      <c r="O325" s="14" t="n"/>
      <c r="P325" s="15" t="n"/>
      <c r="Q325" s="16">
        <f>IF(N325="", "", IF(ISNUMBER(N325), N325, IFERROR(DATEVALUE(LEFT(N325,10))+TIMEVALUE(MID(N325,12,8)), "texto")))</f>
        <v/>
      </c>
      <c r="R325" s="17">
        <f>IF(ISNUMBER(Q325), DATE(YEAR(Q325),MONTH(Q325),1), "")</f>
        <v/>
      </c>
      <c r="S325" s="18">
        <f>IF(A325="", 0, IF(AND(M325=Ajustes!$B$8, E325=Ajustes!$B$5, I325=Ajustes!$B$4, OR(C325=Ajustes!$B$6, C325=Ajustes!$B$7), ISNUMBER(D325), ISNUMBER(H325)), 1, 0))</f>
        <v/>
      </c>
      <c r="T325" s="19">
        <f>IF(S325&lt;&gt;1, 0, IF(N(J325)=0, 0, IF(K325=Ajustes!$B$5, J325, J325*F325)))</f>
        <v/>
      </c>
      <c r="U325" s="20">
        <f>IF(S325&lt;&gt;1, U324, IF(C325=Ajustes!$B$6, U324+H325, U324-H325))</f>
        <v/>
      </c>
      <c r="V325" s="19">
        <f>IF(S325&lt;&gt;1, V324, IF(C325=Ajustes!$B$6, V324+D325+N(O325)+T325, IF(U325&lt;=0, 0, V324-H325*W324)))</f>
        <v/>
      </c>
      <c r="W325" s="21">
        <f>IF(U325&gt;0, V325/U325, 0)</f>
        <v/>
      </c>
      <c r="X325" s="19">
        <f>IF(AND(S325=1, C325=Ajustes!$B$7), D325-N(O325)-T325-H325*W324, "")</f>
        <v/>
      </c>
      <c r="Y325" s="18">
        <f>IF(A325="", "", TRIM(IF(COUNTIFS($N$2:$N$3000,N325,$C$2:$C$3000,C325,$D$2:$D$3000,D325,$H$2:$H$3000,H325)&gt;1, "Orden repetida. ", "")&amp;IF(AND(S325=1, C325=Ajustes!$B$7, U324+0.000001&lt;H325), "Vendes más de lo registrado. ", "")&amp;IF(Q325="texto", "Fecha en texto. ", "")&amp;IF(OR(NOT(ISNUMBER(D325)), NOT(ISNUMBER(H325))), "Número en texto. ", "")&amp;IF(AND(ISNUMBER(Q325), ISNUMBER(Q324), Q325&lt;Q324), "Fuera de orden de fecha. ", "")))</f>
        <v/>
      </c>
      <c r="Z325" s="18">
        <f>IF(AND(S325=1, ISNUMBER(R325)), ROW(), 0)</f>
        <v/>
      </c>
      <c r="AA325" s="18">
        <f>IF(ISNUMBER(R325), R325, 0)</f>
        <v/>
      </c>
    </row>
    <row r="326">
      <c r="A326" s="13" t="n"/>
      <c r="B326" s="13" t="n"/>
      <c r="C326" s="13" t="n"/>
      <c r="D326" s="13" t="n"/>
      <c r="E326" s="13" t="n"/>
      <c r="F326" s="13" t="n"/>
      <c r="G326" s="13" t="n"/>
      <c r="H326" s="13" t="n"/>
      <c r="I326" s="13" t="n"/>
      <c r="J326" s="13" t="n"/>
      <c r="K326" s="13" t="n"/>
      <c r="L326" s="13" t="n"/>
      <c r="M326" s="13" t="n"/>
      <c r="N326" s="13" t="n"/>
      <c r="O326" s="14" t="n"/>
      <c r="P326" s="15" t="n"/>
      <c r="Q326" s="16">
        <f>IF(N326="", "", IF(ISNUMBER(N326), N326, IFERROR(DATEVALUE(LEFT(N326,10))+TIMEVALUE(MID(N326,12,8)), "texto")))</f>
        <v/>
      </c>
      <c r="R326" s="17">
        <f>IF(ISNUMBER(Q326), DATE(YEAR(Q326),MONTH(Q326),1), "")</f>
        <v/>
      </c>
      <c r="S326" s="18">
        <f>IF(A326="", 0, IF(AND(M326=Ajustes!$B$8, E326=Ajustes!$B$5, I326=Ajustes!$B$4, OR(C326=Ajustes!$B$6, C326=Ajustes!$B$7), ISNUMBER(D326), ISNUMBER(H326)), 1, 0))</f>
        <v/>
      </c>
      <c r="T326" s="19">
        <f>IF(S326&lt;&gt;1, 0, IF(N(J326)=0, 0, IF(K326=Ajustes!$B$5, J326, J326*F326)))</f>
        <v/>
      </c>
      <c r="U326" s="20">
        <f>IF(S326&lt;&gt;1, U325, IF(C326=Ajustes!$B$6, U325+H326, U325-H326))</f>
        <v/>
      </c>
      <c r="V326" s="19">
        <f>IF(S326&lt;&gt;1, V325, IF(C326=Ajustes!$B$6, V325+D326+N(O326)+T326, IF(U326&lt;=0, 0, V325-H326*W325)))</f>
        <v/>
      </c>
      <c r="W326" s="21">
        <f>IF(U326&gt;0, V326/U326, 0)</f>
        <v/>
      </c>
      <c r="X326" s="19">
        <f>IF(AND(S326=1, C326=Ajustes!$B$7), D326-N(O326)-T326-H326*W325, "")</f>
        <v/>
      </c>
      <c r="Y326" s="18">
        <f>IF(A326="", "", TRIM(IF(COUNTIFS($N$2:$N$3000,N326,$C$2:$C$3000,C326,$D$2:$D$3000,D326,$H$2:$H$3000,H326)&gt;1, "Orden repetida. ", "")&amp;IF(AND(S326=1, C326=Ajustes!$B$7, U325+0.000001&lt;H326), "Vendes más de lo registrado. ", "")&amp;IF(Q326="texto", "Fecha en texto. ", "")&amp;IF(OR(NOT(ISNUMBER(D326)), NOT(ISNUMBER(H326))), "Número en texto. ", "")&amp;IF(AND(ISNUMBER(Q326), ISNUMBER(Q325), Q326&lt;Q325), "Fuera de orden de fecha. ", "")))</f>
        <v/>
      </c>
      <c r="Z326" s="18">
        <f>IF(AND(S326=1, ISNUMBER(R326)), ROW(), 0)</f>
        <v/>
      </c>
      <c r="AA326" s="18">
        <f>IF(ISNUMBER(R326), R326, 0)</f>
        <v/>
      </c>
    </row>
    <row r="327">
      <c r="A327" s="13" t="n"/>
      <c r="B327" s="13" t="n"/>
      <c r="C327" s="13" t="n"/>
      <c r="D327" s="13" t="n"/>
      <c r="E327" s="13" t="n"/>
      <c r="F327" s="13" t="n"/>
      <c r="G327" s="13" t="n"/>
      <c r="H327" s="13" t="n"/>
      <c r="I327" s="13" t="n"/>
      <c r="J327" s="13" t="n"/>
      <c r="K327" s="13" t="n"/>
      <c r="L327" s="13" t="n"/>
      <c r="M327" s="13" t="n"/>
      <c r="N327" s="13" t="n"/>
      <c r="O327" s="14" t="n"/>
      <c r="P327" s="15" t="n"/>
      <c r="Q327" s="16">
        <f>IF(N327="", "", IF(ISNUMBER(N327), N327, IFERROR(DATEVALUE(LEFT(N327,10))+TIMEVALUE(MID(N327,12,8)), "texto")))</f>
        <v/>
      </c>
      <c r="R327" s="17">
        <f>IF(ISNUMBER(Q327), DATE(YEAR(Q327),MONTH(Q327),1), "")</f>
        <v/>
      </c>
      <c r="S327" s="18">
        <f>IF(A327="", 0, IF(AND(M327=Ajustes!$B$8, E327=Ajustes!$B$5, I327=Ajustes!$B$4, OR(C327=Ajustes!$B$6, C327=Ajustes!$B$7), ISNUMBER(D327), ISNUMBER(H327)), 1, 0))</f>
        <v/>
      </c>
      <c r="T327" s="19">
        <f>IF(S327&lt;&gt;1, 0, IF(N(J327)=0, 0, IF(K327=Ajustes!$B$5, J327, J327*F327)))</f>
        <v/>
      </c>
      <c r="U327" s="20">
        <f>IF(S327&lt;&gt;1, U326, IF(C327=Ajustes!$B$6, U326+H327, U326-H327))</f>
        <v/>
      </c>
      <c r="V327" s="19">
        <f>IF(S327&lt;&gt;1, V326, IF(C327=Ajustes!$B$6, V326+D327+N(O327)+T327, IF(U327&lt;=0, 0, V326-H327*W326)))</f>
        <v/>
      </c>
      <c r="W327" s="21">
        <f>IF(U327&gt;0, V327/U327, 0)</f>
        <v/>
      </c>
      <c r="X327" s="19">
        <f>IF(AND(S327=1, C327=Ajustes!$B$7), D327-N(O327)-T327-H327*W326, "")</f>
        <v/>
      </c>
      <c r="Y327" s="18">
        <f>IF(A327="", "", TRIM(IF(COUNTIFS($N$2:$N$3000,N327,$C$2:$C$3000,C327,$D$2:$D$3000,D327,$H$2:$H$3000,H327)&gt;1, "Orden repetida. ", "")&amp;IF(AND(S327=1, C327=Ajustes!$B$7, U326+0.000001&lt;H327), "Vendes más de lo registrado. ", "")&amp;IF(Q327="texto", "Fecha en texto. ", "")&amp;IF(OR(NOT(ISNUMBER(D327)), NOT(ISNUMBER(H327))), "Número en texto. ", "")&amp;IF(AND(ISNUMBER(Q327), ISNUMBER(Q326), Q327&lt;Q326), "Fuera de orden de fecha. ", "")))</f>
        <v/>
      </c>
      <c r="Z327" s="18">
        <f>IF(AND(S327=1, ISNUMBER(R327)), ROW(), 0)</f>
        <v/>
      </c>
      <c r="AA327" s="18">
        <f>IF(ISNUMBER(R327), R327, 0)</f>
        <v/>
      </c>
    </row>
    <row r="328">
      <c r="A328" s="13" t="n"/>
      <c r="B328" s="13" t="n"/>
      <c r="C328" s="13" t="n"/>
      <c r="D328" s="13" t="n"/>
      <c r="E328" s="13" t="n"/>
      <c r="F328" s="13" t="n"/>
      <c r="G328" s="13" t="n"/>
      <c r="H328" s="13" t="n"/>
      <c r="I328" s="13" t="n"/>
      <c r="J328" s="13" t="n"/>
      <c r="K328" s="13" t="n"/>
      <c r="L328" s="13" t="n"/>
      <c r="M328" s="13" t="n"/>
      <c r="N328" s="13" t="n"/>
      <c r="O328" s="14" t="n"/>
      <c r="P328" s="15" t="n"/>
      <c r="Q328" s="16">
        <f>IF(N328="", "", IF(ISNUMBER(N328), N328, IFERROR(DATEVALUE(LEFT(N328,10))+TIMEVALUE(MID(N328,12,8)), "texto")))</f>
        <v/>
      </c>
      <c r="R328" s="17">
        <f>IF(ISNUMBER(Q328), DATE(YEAR(Q328),MONTH(Q328),1), "")</f>
        <v/>
      </c>
      <c r="S328" s="18">
        <f>IF(A328="", 0, IF(AND(M328=Ajustes!$B$8, E328=Ajustes!$B$5, I328=Ajustes!$B$4, OR(C328=Ajustes!$B$6, C328=Ajustes!$B$7), ISNUMBER(D328), ISNUMBER(H328)), 1, 0))</f>
        <v/>
      </c>
      <c r="T328" s="19">
        <f>IF(S328&lt;&gt;1, 0, IF(N(J328)=0, 0, IF(K328=Ajustes!$B$5, J328, J328*F328)))</f>
        <v/>
      </c>
      <c r="U328" s="20">
        <f>IF(S328&lt;&gt;1, U327, IF(C328=Ajustes!$B$6, U327+H328, U327-H328))</f>
        <v/>
      </c>
      <c r="V328" s="19">
        <f>IF(S328&lt;&gt;1, V327, IF(C328=Ajustes!$B$6, V327+D328+N(O328)+T328, IF(U328&lt;=0, 0, V327-H328*W327)))</f>
        <v/>
      </c>
      <c r="W328" s="21">
        <f>IF(U328&gt;0, V328/U328, 0)</f>
        <v/>
      </c>
      <c r="X328" s="19">
        <f>IF(AND(S328=1, C328=Ajustes!$B$7), D328-N(O328)-T328-H328*W327, "")</f>
        <v/>
      </c>
      <c r="Y328" s="18">
        <f>IF(A328="", "", TRIM(IF(COUNTIFS($N$2:$N$3000,N328,$C$2:$C$3000,C328,$D$2:$D$3000,D328,$H$2:$H$3000,H328)&gt;1, "Orden repetida. ", "")&amp;IF(AND(S328=1, C328=Ajustes!$B$7, U327+0.000001&lt;H328), "Vendes más de lo registrado. ", "")&amp;IF(Q328="texto", "Fecha en texto. ", "")&amp;IF(OR(NOT(ISNUMBER(D328)), NOT(ISNUMBER(H328))), "Número en texto. ", "")&amp;IF(AND(ISNUMBER(Q328), ISNUMBER(Q327), Q328&lt;Q327), "Fuera de orden de fecha. ", "")))</f>
        <v/>
      </c>
      <c r="Z328" s="18">
        <f>IF(AND(S328=1, ISNUMBER(R328)), ROW(), 0)</f>
        <v/>
      </c>
      <c r="AA328" s="18">
        <f>IF(ISNUMBER(R328), R328, 0)</f>
        <v/>
      </c>
    </row>
    <row r="329">
      <c r="A329" s="13" t="n"/>
      <c r="B329" s="13" t="n"/>
      <c r="C329" s="13" t="n"/>
      <c r="D329" s="13" t="n"/>
      <c r="E329" s="13" t="n"/>
      <c r="F329" s="13" t="n"/>
      <c r="G329" s="13" t="n"/>
      <c r="H329" s="13" t="n"/>
      <c r="I329" s="13" t="n"/>
      <c r="J329" s="13" t="n"/>
      <c r="K329" s="13" t="n"/>
      <c r="L329" s="13" t="n"/>
      <c r="M329" s="13" t="n"/>
      <c r="N329" s="13" t="n"/>
      <c r="O329" s="14" t="n"/>
      <c r="P329" s="15" t="n"/>
      <c r="Q329" s="16">
        <f>IF(N329="", "", IF(ISNUMBER(N329), N329, IFERROR(DATEVALUE(LEFT(N329,10))+TIMEVALUE(MID(N329,12,8)), "texto")))</f>
        <v/>
      </c>
      <c r="R329" s="17">
        <f>IF(ISNUMBER(Q329), DATE(YEAR(Q329),MONTH(Q329),1), "")</f>
        <v/>
      </c>
      <c r="S329" s="18">
        <f>IF(A329="", 0, IF(AND(M329=Ajustes!$B$8, E329=Ajustes!$B$5, I329=Ajustes!$B$4, OR(C329=Ajustes!$B$6, C329=Ajustes!$B$7), ISNUMBER(D329), ISNUMBER(H329)), 1, 0))</f>
        <v/>
      </c>
      <c r="T329" s="19">
        <f>IF(S329&lt;&gt;1, 0, IF(N(J329)=0, 0, IF(K329=Ajustes!$B$5, J329, J329*F329)))</f>
        <v/>
      </c>
      <c r="U329" s="20">
        <f>IF(S329&lt;&gt;1, U328, IF(C329=Ajustes!$B$6, U328+H329, U328-H329))</f>
        <v/>
      </c>
      <c r="V329" s="19">
        <f>IF(S329&lt;&gt;1, V328, IF(C329=Ajustes!$B$6, V328+D329+N(O329)+T329, IF(U329&lt;=0, 0, V328-H329*W328)))</f>
        <v/>
      </c>
      <c r="W329" s="21">
        <f>IF(U329&gt;0, V329/U329, 0)</f>
        <v/>
      </c>
      <c r="X329" s="19">
        <f>IF(AND(S329=1, C329=Ajustes!$B$7), D329-N(O329)-T329-H329*W328, "")</f>
        <v/>
      </c>
      <c r="Y329" s="18">
        <f>IF(A329="", "", TRIM(IF(COUNTIFS($N$2:$N$3000,N329,$C$2:$C$3000,C329,$D$2:$D$3000,D329,$H$2:$H$3000,H329)&gt;1, "Orden repetida. ", "")&amp;IF(AND(S329=1, C329=Ajustes!$B$7, U328+0.000001&lt;H329), "Vendes más de lo registrado. ", "")&amp;IF(Q329="texto", "Fecha en texto. ", "")&amp;IF(OR(NOT(ISNUMBER(D329)), NOT(ISNUMBER(H329))), "Número en texto. ", "")&amp;IF(AND(ISNUMBER(Q329), ISNUMBER(Q328), Q329&lt;Q328), "Fuera de orden de fecha. ", "")))</f>
        <v/>
      </c>
      <c r="Z329" s="18">
        <f>IF(AND(S329=1, ISNUMBER(R329)), ROW(), 0)</f>
        <v/>
      </c>
      <c r="AA329" s="18">
        <f>IF(ISNUMBER(R329), R329, 0)</f>
        <v/>
      </c>
    </row>
    <row r="330">
      <c r="A330" s="13" t="n"/>
      <c r="B330" s="13" t="n"/>
      <c r="C330" s="13" t="n"/>
      <c r="D330" s="13" t="n"/>
      <c r="E330" s="13" t="n"/>
      <c r="F330" s="13" t="n"/>
      <c r="G330" s="13" t="n"/>
      <c r="H330" s="13" t="n"/>
      <c r="I330" s="13" t="n"/>
      <c r="J330" s="13" t="n"/>
      <c r="K330" s="13" t="n"/>
      <c r="L330" s="13" t="n"/>
      <c r="M330" s="13" t="n"/>
      <c r="N330" s="13" t="n"/>
      <c r="O330" s="14" t="n"/>
      <c r="P330" s="15" t="n"/>
      <c r="Q330" s="16">
        <f>IF(N330="", "", IF(ISNUMBER(N330), N330, IFERROR(DATEVALUE(LEFT(N330,10))+TIMEVALUE(MID(N330,12,8)), "texto")))</f>
        <v/>
      </c>
      <c r="R330" s="17">
        <f>IF(ISNUMBER(Q330), DATE(YEAR(Q330),MONTH(Q330),1), "")</f>
        <v/>
      </c>
      <c r="S330" s="18">
        <f>IF(A330="", 0, IF(AND(M330=Ajustes!$B$8, E330=Ajustes!$B$5, I330=Ajustes!$B$4, OR(C330=Ajustes!$B$6, C330=Ajustes!$B$7), ISNUMBER(D330), ISNUMBER(H330)), 1, 0))</f>
        <v/>
      </c>
      <c r="T330" s="19">
        <f>IF(S330&lt;&gt;1, 0, IF(N(J330)=0, 0, IF(K330=Ajustes!$B$5, J330, J330*F330)))</f>
        <v/>
      </c>
      <c r="U330" s="20">
        <f>IF(S330&lt;&gt;1, U329, IF(C330=Ajustes!$B$6, U329+H330, U329-H330))</f>
        <v/>
      </c>
      <c r="V330" s="19">
        <f>IF(S330&lt;&gt;1, V329, IF(C330=Ajustes!$B$6, V329+D330+N(O330)+T330, IF(U330&lt;=0, 0, V329-H330*W329)))</f>
        <v/>
      </c>
      <c r="W330" s="21">
        <f>IF(U330&gt;0, V330/U330, 0)</f>
        <v/>
      </c>
      <c r="X330" s="19">
        <f>IF(AND(S330=1, C330=Ajustes!$B$7), D330-N(O330)-T330-H330*W329, "")</f>
        <v/>
      </c>
      <c r="Y330" s="18">
        <f>IF(A330="", "", TRIM(IF(COUNTIFS($N$2:$N$3000,N330,$C$2:$C$3000,C330,$D$2:$D$3000,D330,$H$2:$H$3000,H330)&gt;1, "Orden repetida. ", "")&amp;IF(AND(S330=1, C330=Ajustes!$B$7, U329+0.000001&lt;H330), "Vendes más de lo registrado. ", "")&amp;IF(Q330="texto", "Fecha en texto. ", "")&amp;IF(OR(NOT(ISNUMBER(D330)), NOT(ISNUMBER(H330))), "Número en texto. ", "")&amp;IF(AND(ISNUMBER(Q330), ISNUMBER(Q329), Q330&lt;Q329), "Fuera de orden de fecha. ", "")))</f>
        <v/>
      </c>
      <c r="Z330" s="18">
        <f>IF(AND(S330=1, ISNUMBER(R330)), ROW(), 0)</f>
        <v/>
      </c>
      <c r="AA330" s="18">
        <f>IF(ISNUMBER(R330), R330, 0)</f>
        <v/>
      </c>
    </row>
    <row r="331">
      <c r="A331" s="13" t="n"/>
      <c r="B331" s="13" t="n"/>
      <c r="C331" s="13" t="n"/>
      <c r="D331" s="13" t="n"/>
      <c r="E331" s="13" t="n"/>
      <c r="F331" s="13" t="n"/>
      <c r="G331" s="13" t="n"/>
      <c r="H331" s="13" t="n"/>
      <c r="I331" s="13" t="n"/>
      <c r="J331" s="13" t="n"/>
      <c r="K331" s="13" t="n"/>
      <c r="L331" s="13" t="n"/>
      <c r="M331" s="13" t="n"/>
      <c r="N331" s="13" t="n"/>
      <c r="O331" s="14" t="n"/>
      <c r="P331" s="15" t="n"/>
      <c r="Q331" s="16">
        <f>IF(N331="", "", IF(ISNUMBER(N331), N331, IFERROR(DATEVALUE(LEFT(N331,10))+TIMEVALUE(MID(N331,12,8)), "texto")))</f>
        <v/>
      </c>
      <c r="R331" s="17">
        <f>IF(ISNUMBER(Q331), DATE(YEAR(Q331),MONTH(Q331),1), "")</f>
        <v/>
      </c>
      <c r="S331" s="18">
        <f>IF(A331="", 0, IF(AND(M331=Ajustes!$B$8, E331=Ajustes!$B$5, I331=Ajustes!$B$4, OR(C331=Ajustes!$B$6, C331=Ajustes!$B$7), ISNUMBER(D331), ISNUMBER(H331)), 1, 0))</f>
        <v/>
      </c>
      <c r="T331" s="19">
        <f>IF(S331&lt;&gt;1, 0, IF(N(J331)=0, 0, IF(K331=Ajustes!$B$5, J331, J331*F331)))</f>
        <v/>
      </c>
      <c r="U331" s="20">
        <f>IF(S331&lt;&gt;1, U330, IF(C331=Ajustes!$B$6, U330+H331, U330-H331))</f>
        <v/>
      </c>
      <c r="V331" s="19">
        <f>IF(S331&lt;&gt;1, V330, IF(C331=Ajustes!$B$6, V330+D331+N(O331)+T331, IF(U331&lt;=0, 0, V330-H331*W330)))</f>
        <v/>
      </c>
      <c r="W331" s="21">
        <f>IF(U331&gt;0, V331/U331, 0)</f>
        <v/>
      </c>
      <c r="X331" s="19">
        <f>IF(AND(S331=1, C331=Ajustes!$B$7), D331-N(O331)-T331-H331*W330, "")</f>
        <v/>
      </c>
      <c r="Y331" s="18">
        <f>IF(A331="", "", TRIM(IF(COUNTIFS($N$2:$N$3000,N331,$C$2:$C$3000,C331,$D$2:$D$3000,D331,$H$2:$H$3000,H331)&gt;1, "Orden repetida. ", "")&amp;IF(AND(S331=1, C331=Ajustes!$B$7, U330+0.000001&lt;H331), "Vendes más de lo registrado. ", "")&amp;IF(Q331="texto", "Fecha en texto. ", "")&amp;IF(OR(NOT(ISNUMBER(D331)), NOT(ISNUMBER(H331))), "Número en texto. ", "")&amp;IF(AND(ISNUMBER(Q331), ISNUMBER(Q330), Q331&lt;Q330), "Fuera de orden de fecha. ", "")))</f>
        <v/>
      </c>
      <c r="Z331" s="18">
        <f>IF(AND(S331=1, ISNUMBER(R331)), ROW(), 0)</f>
        <v/>
      </c>
      <c r="AA331" s="18">
        <f>IF(ISNUMBER(R331), R331, 0)</f>
        <v/>
      </c>
    </row>
    <row r="332">
      <c r="A332" s="13" t="n"/>
      <c r="B332" s="13" t="n"/>
      <c r="C332" s="13" t="n"/>
      <c r="D332" s="13" t="n"/>
      <c r="E332" s="13" t="n"/>
      <c r="F332" s="13" t="n"/>
      <c r="G332" s="13" t="n"/>
      <c r="H332" s="13" t="n"/>
      <c r="I332" s="13" t="n"/>
      <c r="J332" s="13" t="n"/>
      <c r="K332" s="13" t="n"/>
      <c r="L332" s="13" t="n"/>
      <c r="M332" s="13" t="n"/>
      <c r="N332" s="13" t="n"/>
      <c r="O332" s="14" t="n"/>
      <c r="P332" s="15" t="n"/>
      <c r="Q332" s="16">
        <f>IF(N332="", "", IF(ISNUMBER(N332), N332, IFERROR(DATEVALUE(LEFT(N332,10))+TIMEVALUE(MID(N332,12,8)), "texto")))</f>
        <v/>
      </c>
      <c r="R332" s="17">
        <f>IF(ISNUMBER(Q332), DATE(YEAR(Q332),MONTH(Q332),1), "")</f>
        <v/>
      </c>
      <c r="S332" s="18">
        <f>IF(A332="", 0, IF(AND(M332=Ajustes!$B$8, E332=Ajustes!$B$5, I332=Ajustes!$B$4, OR(C332=Ajustes!$B$6, C332=Ajustes!$B$7), ISNUMBER(D332), ISNUMBER(H332)), 1, 0))</f>
        <v/>
      </c>
      <c r="T332" s="19">
        <f>IF(S332&lt;&gt;1, 0, IF(N(J332)=0, 0, IF(K332=Ajustes!$B$5, J332, J332*F332)))</f>
        <v/>
      </c>
      <c r="U332" s="20">
        <f>IF(S332&lt;&gt;1, U331, IF(C332=Ajustes!$B$6, U331+H332, U331-H332))</f>
        <v/>
      </c>
      <c r="V332" s="19">
        <f>IF(S332&lt;&gt;1, V331, IF(C332=Ajustes!$B$6, V331+D332+N(O332)+T332, IF(U332&lt;=0, 0, V331-H332*W331)))</f>
        <v/>
      </c>
      <c r="W332" s="21">
        <f>IF(U332&gt;0, V332/U332, 0)</f>
        <v/>
      </c>
      <c r="X332" s="19">
        <f>IF(AND(S332=1, C332=Ajustes!$B$7), D332-N(O332)-T332-H332*W331, "")</f>
        <v/>
      </c>
      <c r="Y332" s="18">
        <f>IF(A332="", "", TRIM(IF(COUNTIFS($N$2:$N$3000,N332,$C$2:$C$3000,C332,$D$2:$D$3000,D332,$H$2:$H$3000,H332)&gt;1, "Orden repetida. ", "")&amp;IF(AND(S332=1, C332=Ajustes!$B$7, U331+0.000001&lt;H332), "Vendes más de lo registrado. ", "")&amp;IF(Q332="texto", "Fecha en texto. ", "")&amp;IF(OR(NOT(ISNUMBER(D332)), NOT(ISNUMBER(H332))), "Número en texto. ", "")&amp;IF(AND(ISNUMBER(Q332), ISNUMBER(Q331), Q332&lt;Q331), "Fuera de orden de fecha. ", "")))</f>
        <v/>
      </c>
      <c r="Z332" s="18">
        <f>IF(AND(S332=1, ISNUMBER(R332)), ROW(), 0)</f>
        <v/>
      </c>
      <c r="AA332" s="18">
        <f>IF(ISNUMBER(R332), R332, 0)</f>
        <v/>
      </c>
    </row>
    <row r="333">
      <c r="A333" s="13" t="n"/>
      <c r="B333" s="13" t="n"/>
      <c r="C333" s="13" t="n"/>
      <c r="D333" s="13" t="n"/>
      <c r="E333" s="13" t="n"/>
      <c r="F333" s="13" t="n"/>
      <c r="G333" s="13" t="n"/>
      <c r="H333" s="13" t="n"/>
      <c r="I333" s="13" t="n"/>
      <c r="J333" s="13" t="n"/>
      <c r="K333" s="13" t="n"/>
      <c r="L333" s="13" t="n"/>
      <c r="M333" s="13" t="n"/>
      <c r="N333" s="13" t="n"/>
      <c r="O333" s="14" t="n"/>
      <c r="P333" s="15" t="n"/>
      <c r="Q333" s="16">
        <f>IF(N333="", "", IF(ISNUMBER(N333), N333, IFERROR(DATEVALUE(LEFT(N333,10))+TIMEVALUE(MID(N333,12,8)), "texto")))</f>
        <v/>
      </c>
      <c r="R333" s="17">
        <f>IF(ISNUMBER(Q333), DATE(YEAR(Q333),MONTH(Q333),1), "")</f>
        <v/>
      </c>
      <c r="S333" s="18">
        <f>IF(A333="", 0, IF(AND(M333=Ajustes!$B$8, E333=Ajustes!$B$5, I333=Ajustes!$B$4, OR(C333=Ajustes!$B$6, C333=Ajustes!$B$7), ISNUMBER(D333), ISNUMBER(H333)), 1, 0))</f>
        <v/>
      </c>
      <c r="T333" s="19">
        <f>IF(S333&lt;&gt;1, 0, IF(N(J333)=0, 0, IF(K333=Ajustes!$B$5, J333, J333*F333)))</f>
        <v/>
      </c>
      <c r="U333" s="20">
        <f>IF(S333&lt;&gt;1, U332, IF(C333=Ajustes!$B$6, U332+H333, U332-H333))</f>
        <v/>
      </c>
      <c r="V333" s="19">
        <f>IF(S333&lt;&gt;1, V332, IF(C333=Ajustes!$B$6, V332+D333+N(O333)+T333, IF(U333&lt;=0, 0, V332-H333*W332)))</f>
        <v/>
      </c>
      <c r="W333" s="21">
        <f>IF(U333&gt;0, V333/U333, 0)</f>
        <v/>
      </c>
      <c r="X333" s="19">
        <f>IF(AND(S333=1, C333=Ajustes!$B$7), D333-N(O333)-T333-H333*W332, "")</f>
        <v/>
      </c>
      <c r="Y333" s="18">
        <f>IF(A333="", "", TRIM(IF(COUNTIFS($N$2:$N$3000,N333,$C$2:$C$3000,C333,$D$2:$D$3000,D333,$H$2:$H$3000,H333)&gt;1, "Orden repetida. ", "")&amp;IF(AND(S333=1, C333=Ajustes!$B$7, U332+0.000001&lt;H333), "Vendes más de lo registrado. ", "")&amp;IF(Q333="texto", "Fecha en texto. ", "")&amp;IF(OR(NOT(ISNUMBER(D333)), NOT(ISNUMBER(H333))), "Número en texto. ", "")&amp;IF(AND(ISNUMBER(Q333), ISNUMBER(Q332), Q333&lt;Q332), "Fuera de orden de fecha. ", "")))</f>
        <v/>
      </c>
      <c r="Z333" s="18">
        <f>IF(AND(S333=1, ISNUMBER(R333)), ROW(), 0)</f>
        <v/>
      </c>
      <c r="AA333" s="18">
        <f>IF(ISNUMBER(R333), R333, 0)</f>
        <v/>
      </c>
    </row>
    <row r="334">
      <c r="A334" s="13" t="n"/>
      <c r="B334" s="13" t="n"/>
      <c r="C334" s="13" t="n"/>
      <c r="D334" s="13" t="n"/>
      <c r="E334" s="13" t="n"/>
      <c r="F334" s="13" t="n"/>
      <c r="G334" s="13" t="n"/>
      <c r="H334" s="13" t="n"/>
      <c r="I334" s="13" t="n"/>
      <c r="J334" s="13" t="n"/>
      <c r="K334" s="13" t="n"/>
      <c r="L334" s="13" t="n"/>
      <c r="M334" s="13" t="n"/>
      <c r="N334" s="13" t="n"/>
      <c r="O334" s="14" t="n"/>
      <c r="P334" s="15" t="n"/>
      <c r="Q334" s="16">
        <f>IF(N334="", "", IF(ISNUMBER(N334), N334, IFERROR(DATEVALUE(LEFT(N334,10))+TIMEVALUE(MID(N334,12,8)), "texto")))</f>
        <v/>
      </c>
      <c r="R334" s="17">
        <f>IF(ISNUMBER(Q334), DATE(YEAR(Q334),MONTH(Q334),1), "")</f>
        <v/>
      </c>
      <c r="S334" s="18">
        <f>IF(A334="", 0, IF(AND(M334=Ajustes!$B$8, E334=Ajustes!$B$5, I334=Ajustes!$B$4, OR(C334=Ajustes!$B$6, C334=Ajustes!$B$7), ISNUMBER(D334), ISNUMBER(H334)), 1, 0))</f>
        <v/>
      </c>
      <c r="T334" s="19">
        <f>IF(S334&lt;&gt;1, 0, IF(N(J334)=0, 0, IF(K334=Ajustes!$B$5, J334, J334*F334)))</f>
        <v/>
      </c>
      <c r="U334" s="20">
        <f>IF(S334&lt;&gt;1, U333, IF(C334=Ajustes!$B$6, U333+H334, U333-H334))</f>
        <v/>
      </c>
      <c r="V334" s="19">
        <f>IF(S334&lt;&gt;1, V333, IF(C334=Ajustes!$B$6, V333+D334+N(O334)+T334, IF(U334&lt;=0, 0, V333-H334*W333)))</f>
        <v/>
      </c>
      <c r="W334" s="21">
        <f>IF(U334&gt;0, V334/U334, 0)</f>
        <v/>
      </c>
      <c r="X334" s="19">
        <f>IF(AND(S334=1, C334=Ajustes!$B$7), D334-N(O334)-T334-H334*W333, "")</f>
        <v/>
      </c>
      <c r="Y334" s="18">
        <f>IF(A334="", "", TRIM(IF(COUNTIFS($N$2:$N$3000,N334,$C$2:$C$3000,C334,$D$2:$D$3000,D334,$H$2:$H$3000,H334)&gt;1, "Orden repetida. ", "")&amp;IF(AND(S334=1, C334=Ajustes!$B$7, U333+0.000001&lt;H334), "Vendes más de lo registrado. ", "")&amp;IF(Q334="texto", "Fecha en texto. ", "")&amp;IF(OR(NOT(ISNUMBER(D334)), NOT(ISNUMBER(H334))), "Número en texto. ", "")&amp;IF(AND(ISNUMBER(Q334), ISNUMBER(Q333), Q334&lt;Q333), "Fuera de orden de fecha. ", "")))</f>
        <v/>
      </c>
      <c r="Z334" s="18">
        <f>IF(AND(S334=1, ISNUMBER(R334)), ROW(), 0)</f>
        <v/>
      </c>
      <c r="AA334" s="18">
        <f>IF(ISNUMBER(R334), R334, 0)</f>
        <v/>
      </c>
    </row>
    <row r="335">
      <c r="A335" s="13" t="n"/>
      <c r="B335" s="13" t="n"/>
      <c r="C335" s="13" t="n"/>
      <c r="D335" s="13" t="n"/>
      <c r="E335" s="13" t="n"/>
      <c r="F335" s="13" t="n"/>
      <c r="G335" s="13" t="n"/>
      <c r="H335" s="13" t="n"/>
      <c r="I335" s="13" t="n"/>
      <c r="J335" s="13" t="n"/>
      <c r="K335" s="13" t="n"/>
      <c r="L335" s="13" t="n"/>
      <c r="M335" s="13" t="n"/>
      <c r="N335" s="13" t="n"/>
      <c r="O335" s="14" t="n"/>
      <c r="P335" s="15" t="n"/>
      <c r="Q335" s="16">
        <f>IF(N335="", "", IF(ISNUMBER(N335), N335, IFERROR(DATEVALUE(LEFT(N335,10))+TIMEVALUE(MID(N335,12,8)), "texto")))</f>
        <v/>
      </c>
      <c r="R335" s="17">
        <f>IF(ISNUMBER(Q335), DATE(YEAR(Q335),MONTH(Q335),1), "")</f>
        <v/>
      </c>
      <c r="S335" s="18">
        <f>IF(A335="", 0, IF(AND(M335=Ajustes!$B$8, E335=Ajustes!$B$5, I335=Ajustes!$B$4, OR(C335=Ajustes!$B$6, C335=Ajustes!$B$7), ISNUMBER(D335), ISNUMBER(H335)), 1, 0))</f>
        <v/>
      </c>
      <c r="T335" s="19">
        <f>IF(S335&lt;&gt;1, 0, IF(N(J335)=0, 0, IF(K335=Ajustes!$B$5, J335, J335*F335)))</f>
        <v/>
      </c>
      <c r="U335" s="20">
        <f>IF(S335&lt;&gt;1, U334, IF(C335=Ajustes!$B$6, U334+H335, U334-H335))</f>
        <v/>
      </c>
      <c r="V335" s="19">
        <f>IF(S335&lt;&gt;1, V334, IF(C335=Ajustes!$B$6, V334+D335+N(O335)+T335, IF(U335&lt;=0, 0, V334-H335*W334)))</f>
        <v/>
      </c>
      <c r="W335" s="21">
        <f>IF(U335&gt;0, V335/U335, 0)</f>
        <v/>
      </c>
      <c r="X335" s="19">
        <f>IF(AND(S335=1, C335=Ajustes!$B$7), D335-N(O335)-T335-H335*W334, "")</f>
        <v/>
      </c>
      <c r="Y335" s="18">
        <f>IF(A335="", "", TRIM(IF(COUNTIFS($N$2:$N$3000,N335,$C$2:$C$3000,C335,$D$2:$D$3000,D335,$H$2:$H$3000,H335)&gt;1, "Orden repetida. ", "")&amp;IF(AND(S335=1, C335=Ajustes!$B$7, U334+0.000001&lt;H335), "Vendes más de lo registrado. ", "")&amp;IF(Q335="texto", "Fecha en texto. ", "")&amp;IF(OR(NOT(ISNUMBER(D335)), NOT(ISNUMBER(H335))), "Número en texto. ", "")&amp;IF(AND(ISNUMBER(Q335), ISNUMBER(Q334), Q335&lt;Q334), "Fuera de orden de fecha. ", "")))</f>
        <v/>
      </c>
      <c r="Z335" s="18">
        <f>IF(AND(S335=1, ISNUMBER(R335)), ROW(), 0)</f>
        <v/>
      </c>
      <c r="AA335" s="18">
        <f>IF(ISNUMBER(R335), R335, 0)</f>
        <v/>
      </c>
    </row>
    <row r="336">
      <c r="A336" s="13" t="n"/>
      <c r="B336" s="13" t="n"/>
      <c r="C336" s="13" t="n"/>
      <c r="D336" s="13" t="n"/>
      <c r="E336" s="13" t="n"/>
      <c r="F336" s="13" t="n"/>
      <c r="G336" s="13" t="n"/>
      <c r="H336" s="13" t="n"/>
      <c r="I336" s="13" t="n"/>
      <c r="J336" s="13" t="n"/>
      <c r="K336" s="13" t="n"/>
      <c r="L336" s="13" t="n"/>
      <c r="M336" s="13" t="n"/>
      <c r="N336" s="13" t="n"/>
      <c r="O336" s="14" t="n"/>
      <c r="P336" s="15" t="n"/>
      <c r="Q336" s="16">
        <f>IF(N336="", "", IF(ISNUMBER(N336), N336, IFERROR(DATEVALUE(LEFT(N336,10))+TIMEVALUE(MID(N336,12,8)), "texto")))</f>
        <v/>
      </c>
      <c r="R336" s="17">
        <f>IF(ISNUMBER(Q336), DATE(YEAR(Q336),MONTH(Q336),1), "")</f>
        <v/>
      </c>
      <c r="S336" s="18">
        <f>IF(A336="", 0, IF(AND(M336=Ajustes!$B$8, E336=Ajustes!$B$5, I336=Ajustes!$B$4, OR(C336=Ajustes!$B$6, C336=Ajustes!$B$7), ISNUMBER(D336), ISNUMBER(H336)), 1, 0))</f>
        <v/>
      </c>
      <c r="T336" s="19">
        <f>IF(S336&lt;&gt;1, 0, IF(N(J336)=0, 0, IF(K336=Ajustes!$B$5, J336, J336*F336)))</f>
        <v/>
      </c>
      <c r="U336" s="20">
        <f>IF(S336&lt;&gt;1, U335, IF(C336=Ajustes!$B$6, U335+H336, U335-H336))</f>
        <v/>
      </c>
      <c r="V336" s="19">
        <f>IF(S336&lt;&gt;1, V335, IF(C336=Ajustes!$B$6, V335+D336+N(O336)+T336, IF(U336&lt;=0, 0, V335-H336*W335)))</f>
        <v/>
      </c>
      <c r="W336" s="21">
        <f>IF(U336&gt;0, V336/U336, 0)</f>
        <v/>
      </c>
      <c r="X336" s="19">
        <f>IF(AND(S336=1, C336=Ajustes!$B$7), D336-N(O336)-T336-H336*W335, "")</f>
        <v/>
      </c>
      <c r="Y336" s="18">
        <f>IF(A336="", "", TRIM(IF(COUNTIFS($N$2:$N$3000,N336,$C$2:$C$3000,C336,$D$2:$D$3000,D336,$H$2:$H$3000,H336)&gt;1, "Orden repetida. ", "")&amp;IF(AND(S336=1, C336=Ajustes!$B$7, U335+0.000001&lt;H336), "Vendes más de lo registrado. ", "")&amp;IF(Q336="texto", "Fecha en texto. ", "")&amp;IF(OR(NOT(ISNUMBER(D336)), NOT(ISNUMBER(H336))), "Número en texto. ", "")&amp;IF(AND(ISNUMBER(Q336), ISNUMBER(Q335), Q336&lt;Q335), "Fuera de orden de fecha. ", "")))</f>
        <v/>
      </c>
      <c r="Z336" s="18">
        <f>IF(AND(S336=1, ISNUMBER(R336)), ROW(), 0)</f>
        <v/>
      </c>
      <c r="AA336" s="18">
        <f>IF(ISNUMBER(R336), R336, 0)</f>
        <v/>
      </c>
    </row>
    <row r="337">
      <c r="A337" s="13" t="n"/>
      <c r="B337" s="13" t="n"/>
      <c r="C337" s="13" t="n"/>
      <c r="D337" s="13" t="n"/>
      <c r="E337" s="13" t="n"/>
      <c r="F337" s="13" t="n"/>
      <c r="G337" s="13" t="n"/>
      <c r="H337" s="13" t="n"/>
      <c r="I337" s="13" t="n"/>
      <c r="J337" s="13" t="n"/>
      <c r="K337" s="13" t="n"/>
      <c r="L337" s="13" t="n"/>
      <c r="M337" s="13" t="n"/>
      <c r="N337" s="13" t="n"/>
      <c r="O337" s="14" t="n"/>
      <c r="P337" s="15" t="n"/>
      <c r="Q337" s="16">
        <f>IF(N337="", "", IF(ISNUMBER(N337), N337, IFERROR(DATEVALUE(LEFT(N337,10))+TIMEVALUE(MID(N337,12,8)), "texto")))</f>
        <v/>
      </c>
      <c r="R337" s="17">
        <f>IF(ISNUMBER(Q337), DATE(YEAR(Q337),MONTH(Q337),1), "")</f>
        <v/>
      </c>
      <c r="S337" s="18">
        <f>IF(A337="", 0, IF(AND(M337=Ajustes!$B$8, E337=Ajustes!$B$5, I337=Ajustes!$B$4, OR(C337=Ajustes!$B$6, C337=Ajustes!$B$7), ISNUMBER(D337), ISNUMBER(H337)), 1, 0))</f>
        <v/>
      </c>
      <c r="T337" s="19">
        <f>IF(S337&lt;&gt;1, 0, IF(N(J337)=0, 0, IF(K337=Ajustes!$B$5, J337, J337*F337)))</f>
        <v/>
      </c>
      <c r="U337" s="20">
        <f>IF(S337&lt;&gt;1, U336, IF(C337=Ajustes!$B$6, U336+H337, U336-H337))</f>
        <v/>
      </c>
      <c r="V337" s="19">
        <f>IF(S337&lt;&gt;1, V336, IF(C337=Ajustes!$B$6, V336+D337+N(O337)+T337, IF(U337&lt;=0, 0, V336-H337*W336)))</f>
        <v/>
      </c>
      <c r="W337" s="21">
        <f>IF(U337&gt;0, V337/U337, 0)</f>
        <v/>
      </c>
      <c r="X337" s="19">
        <f>IF(AND(S337=1, C337=Ajustes!$B$7), D337-N(O337)-T337-H337*W336, "")</f>
        <v/>
      </c>
      <c r="Y337" s="18">
        <f>IF(A337="", "", TRIM(IF(COUNTIFS($N$2:$N$3000,N337,$C$2:$C$3000,C337,$D$2:$D$3000,D337,$H$2:$H$3000,H337)&gt;1, "Orden repetida. ", "")&amp;IF(AND(S337=1, C337=Ajustes!$B$7, U336+0.000001&lt;H337), "Vendes más de lo registrado. ", "")&amp;IF(Q337="texto", "Fecha en texto. ", "")&amp;IF(OR(NOT(ISNUMBER(D337)), NOT(ISNUMBER(H337))), "Número en texto. ", "")&amp;IF(AND(ISNUMBER(Q337), ISNUMBER(Q336), Q337&lt;Q336), "Fuera de orden de fecha. ", "")))</f>
        <v/>
      </c>
      <c r="Z337" s="18">
        <f>IF(AND(S337=1, ISNUMBER(R337)), ROW(), 0)</f>
        <v/>
      </c>
      <c r="AA337" s="18">
        <f>IF(ISNUMBER(R337), R337, 0)</f>
        <v/>
      </c>
    </row>
    <row r="338">
      <c r="A338" s="13" t="n"/>
      <c r="B338" s="13" t="n"/>
      <c r="C338" s="13" t="n"/>
      <c r="D338" s="13" t="n"/>
      <c r="E338" s="13" t="n"/>
      <c r="F338" s="13" t="n"/>
      <c r="G338" s="13" t="n"/>
      <c r="H338" s="13" t="n"/>
      <c r="I338" s="13" t="n"/>
      <c r="J338" s="13" t="n"/>
      <c r="K338" s="13" t="n"/>
      <c r="L338" s="13" t="n"/>
      <c r="M338" s="13" t="n"/>
      <c r="N338" s="13" t="n"/>
      <c r="O338" s="14" t="n"/>
      <c r="P338" s="15" t="n"/>
      <c r="Q338" s="16">
        <f>IF(N338="", "", IF(ISNUMBER(N338), N338, IFERROR(DATEVALUE(LEFT(N338,10))+TIMEVALUE(MID(N338,12,8)), "texto")))</f>
        <v/>
      </c>
      <c r="R338" s="17">
        <f>IF(ISNUMBER(Q338), DATE(YEAR(Q338),MONTH(Q338),1), "")</f>
        <v/>
      </c>
      <c r="S338" s="18">
        <f>IF(A338="", 0, IF(AND(M338=Ajustes!$B$8, E338=Ajustes!$B$5, I338=Ajustes!$B$4, OR(C338=Ajustes!$B$6, C338=Ajustes!$B$7), ISNUMBER(D338), ISNUMBER(H338)), 1, 0))</f>
        <v/>
      </c>
      <c r="T338" s="19">
        <f>IF(S338&lt;&gt;1, 0, IF(N(J338)=0, 0, IF(K338=Ajustes!$B$5, J338, J338*F338)))</f>
        <v/>
      </c>
      <c r="U338" s="20">
        <f>IF(S338&lt;&gt;1, U337, IF(C338=Ajustes!$B$6, U337+H338, U337-H338))</f>
        <v/>
      </c>
      <c r="V338" s="19">
        <f>IF(S338&lt;&gt;1, V337, IF(C338=Ajustes!$B$6, V337+D338+N(O338)+T338, IF(U338&lt;=0, 0, V337-H338*W337)))</f>
        <v/>
      </c>
      <c r="W338" s="21">
        <f>IF(U338&gt;0, V338/U338, 0)</f>
        <v/>
      </c>
      <c r="X338" s="19">
        <f>IF(AND(S338=1, C338=Ajustes!$B$7), D338-N(O338)-T338-H338*W337, "")</f>
        <v/>
      </c>
      <c r="Y338" s="18">
        <f>IF(A338="", "", TRIM(IF(COUNTIFS($N$2:$N$3000,N338,$C$2:$C$3000,C338,$D$2:$D$3000,D338,$H$2:$H$3000,H338)&gt;1, "Orden repetida. ", "")&amp;IF(AND(S338=1, C338=Ajustes!$B$7, U337+0.000001&lt;H338), "Vendes más de lo registrado. ", "")&amp;IF(Q338="texto", "Fecha en texto. ", "")&amp;IF(OR(NOT(ISNUMBER(D338)), NOT(ISNUMBER(H338))), "Número en texto. ", "")&amp;IF(AND(ISNUMBER(Q338), ISNUMBER(Q337), Q338&lt;Q337), "Fuera de orden de fecha. ", "")))</f>
        <v/>
      </c>
      <c r="Z338" s="18">
        <f>IF(AND(S338=1, ISNUMBER(R338)), ROW(), 0)</f>
        <v/>
      </c>
      <c r="AA338" s="18">
        <f>IF(ISNUMBER(R338), R338, 0)</f>
        <v/>
      </c>
    </row>
    <row r="339">
      <c r="A339" s="13" t="n"/>
      <c r="B339" s="13" t="n"/>
      <c r="C339" s="13" t="n"/>
      <c r="D339" s="13" t="n"/>
      <c r="E339" s="13" t="n"/>
      <c r="F339" s="13" t="n"/>
      <c r="G339" s="13" t="n"/>
      <c r="H339" s="13" t="n"/>
      <c r="I339" s="13" t="n"/>
      <c r="J339" s="13" t="n"/>
      <c r="K339" s="13" t="n"/>
      <c r="L339" s="13" t="n"/>
      <c r="M339" s="13" t="n"/>
      <c r="N339" s="13" t="n"/>
      <c r="O339" s="14" t="n"/>
      <c r="P339" s="15" t="n"/>
      <c r="Q339" s="16">
        <f>IF(N339="", "", IF(ISNUMBER(N339), N339, IFERROR(DATEVALUE(LEFT(N339,10))+TIMEVALUE(MID(N339,12,8)), "texto")))</f>
        <v/>
      </c>
      <c r="R339" s="17">
        <f>IF(ISNUMBER(Q339), DATE(YEAR(Q339),MONTH(Q339),1), "")</f>
        <v/>
      </c>
      <c r="S339" s="18">
        <f>IF(A339="", 0, IF(AND(M339=Ajustes!$B$8, E339=Ajustes!$B$5, I339=Ajustes!$B$4, OR(C339=Ajustes!$B$6, C339=Ajustes!$B$7), ISNUMBER(D339), ISNUMBER(H339)), 1, 0))</f>
        <v/>
      </c>
      <c r="T339" s="19">
        <f>IF(S339&lt;&gt;1, 0, IF(N(J339)=0, 0, IF(K339=Ajustes!$B$5, J339, J339*F339)))</f>
        <v/>
      </c>
      <c r="U339" s="20">
        <f>IF(S339&lt;&gt;1, U338, IF(C339=Ajustes!$B$6, U338+H339, U338-H339))</f>
        <v/>
      </c>
      <c r="V339" s="19">
        <f>IF(S339&lt;&gt;1, V338, IF(C339=Ajustes!$B$6, V338+D339+N(O339)+T339, IF(U339&lt;=0, 0, V338-H339*W338)))</f>
        <v/>
      </c>
      <c r="W339" s="21">
        <f>IF(U339&gt;0, V339/U339, 0)</f>
        <v/>
      </c>
      <c r="X339" s="19">
        <f>IF(AND(S339=1, C339=Ajustes!$B$7), D339-N(O339)-T339-H339*W338, "")</f>
        <v/>
      </c>
      <c r="Y339" s="18">
        <f>IF(A339="", "", TRIM(IF(COUNTIFS($N$2:$N$3000,N339,$C$2:$C$3000,C339,$D$2:$D$3000,D339,$H$2:$H$3000,H339)&gt;1, "Orden repetida. ", "")&amp;IF(AND(S339=1, C339=Ajustes!$B$7, U338+0.000001&lt;H339), "Vendes más de lo registrado. ", "")&amp;IF(Q339="texto", "Fecha en texto. ", "")&amp;IF(OR(NOT(ISNUMBER(D339)), NOT(ISNUMBER(H339))), "Número en texto. ", "")&amp;IF(AND(ISNUMBER(Q339), ISNUMBER(Q338), Q339&lt;Q338), "Fuera de orden de fecha. ", "")))</f>
        <v/>
      </c>
      <c r="Z339" s="18">
        <f>IF(AND(S339=1, ISNUMBER(R339)), ROW(), 0)</f>
        <v/>
      </c>
      <c r="AA339" s="18">
        <f>IF(ISNUMBER(R339), R339, 0)</f>
        <v/>
      </c>
    </row>
    <row r="340">
      <c r="A340" s="13" t="n"/>
      <c r="B340" s="13" t="n"/>
      <c r="C340" s="13" t="n"/>
      <c r="D340" s="13" t="n"/>
      <c r="E340" s="13" t="n"/>
      <c r="F340" s="13" t="n"/>
      <c r="G340" s="13" t="n"/>
      <c r="H340" s="13" t="n"/>
      <c r="I340" s="13" t="n"/>
      <c r="J340" s="13" t="n"/>
      <c r="K340" s="13" t="n"/>
      <c r="L340" s="13" t="n"/>
      <c r="M340" s="13" t="n"/>
      <c r="N340" s="13" t="n"/>
      <c r="O340" s="14" t="n"/>
      <c r="P340" s="15" t="n"/>
      <c r="Q340" s="16">
        <f>IF(N340="", "", IF(ISNUMBER(N340), N340, IFERROR(DATEVALUE(LEFT(N340,10))+TIMEVALUE(MID(N340,12,8)), "texto")))</f>
        <v/>
      </c>
      <c r="R340" s="17">
        <f>IF(ISNUMBER(Q340), DATE(YEAR(Q340),MONTH(Q340),1), "")</f>
        <v/>
      </c>
      <c r="S340" s="18">
        <f>IF(A340="", 0, IF(AND(M340=Ajustes!$B$8, E340=Ajustes!$B$5, I340=Ajustes!$B$4, OR(C340=Ajustes!$B$6, C340=Ajustes!$B$7), ISNUMBER(D340), ISNUMBER(H340)), 1, 0))</f>
        <v/>
      </c>
      <c r="T340" s="19">
        <f>IF(S340&lt;&gt;1, 0, IF(N(J340)=0, 0, IF(K340=Ajustes!$B$5, J340, J340*F340)))</f>
        <v/>
      </c>
      <c r="U340" s="20">
        <f>IF(S340&lt;&gt;1, U339, IF(C340=Ajustes!$B$6, U339+H340, U339-H340))</f>
        <v/>
      </c>
      <c r="V340" s="19">
        <f>IF(S340&lt;&gt;1, V339, IF(C340=Ajustes!$B$6, V339+D340+N(O340)+T340, IF(U340&lt;=0, 0, V339-H340*W339)))</f>
        <v/>
      </c>
      <c r="W340" s="21">
        <f>IF(U340&gt;0, V340/U340, 0)</f>
        <v/>
      </c>
      <c r="X340" s="19">
        <f>IF(AND(S340=1, C340=Ajustes!$B$7), D340-N(O340)-T340-H340*W339, "")</f>
        <v/>
      </c>
      <c r="Y340" s="18">
        <f>IF(A340="", "", TRIM(IF(COUNTIFS($N$2:$N$3000,N340,$C$2:$C$3000,C340,$D$2:$D$3000,D340,$H$2:$H$3000,H340)&gt;1, "Orden repetida. ", "")&amp;IF(AND(S340=1, C340=Ajustes!$B$7, U339+0.000001&lt;H340), "Vendes más de lo registrado. ", "")&amp;IF(Q340="texto", "Fecha en texto. ", "")&amp;IF(OR(NOT(ISNUMBER(D340)), NOT(ISNUMBER(H340))), "Número en texto. ", "")&amp;IF(AND(ISNUMBER(Q340), ISNUMBER(Q339), Q340&lt;Q339), "Fuera de orden de fecha. ", "")))</f>
        <v/>
      </c>
      <c r="Z340" s="18">
        <f>IF(AND(S340=1, ISNUMBER(R340)), ROW(), 0)</f>
        <v/>
      </c>
      <c r="AA340" s="18">
        <f>IF(ISNUMBER(R340), R340, 0)</f>
        <v/>
      </c>
    </row>
    <row r="341">
      <c r="A341" s="13" t="n"/>
      <c r="B341" s="13" t="n"/>
      <c r="C341" s="13" t="n"/>
      <c r="D341" s="13" t="n"/>
      <c r="E341" s="13" t="n"/>
      <c r="F341" s="13" t="n"/>
      <c r="G341" s="13" t="n"/>
      <c r="H341" s="13" t="n"/>
      <c r="I341" s="13" t="n"/>
      <c r="J341" s="13" t="n"/>
      <c r="K341" s="13" t="n"/>
      <c r="L341" s="13" t="n"/>
      <c r="M341" s="13" t="n"/>
      <c r="N341" s="13" t="n"/>
      <c r="O341" s="14" t="n"/>
      <c r="P341" s="15" t="n"/>
      <c r="Q341" s="16">
        <f>IF(N341="", "", IF(ISNUMBER(N341), N341, IFERROR(DATEVALUE(LEFT(N341,10))+TIMEVALUE(MID(N341,12,8)), "texto")))</f>
        <v/>
      </c>
      <c r="R341" s="17">
        <f>IF(ISNUMBER(Q341), DATE(YEAR(Q341),MONTH(Q341),1), "")</f>
        <v/>
      </c>
      <c r="S341" s="18">
        <f>IF(A341="", 0, IF(AND(M341=Ajustes!$B$8, E341=Ajustes!$B$5, I341=Ajustes!$B$4, OR(C341=Ajustes!$B$6, C341=Ajustes!$B$7), ISNUMBER(D341), ISNUMBER(H341)), 1, 0))</f>
        <v/>
      </c>
      <c r="T341" s="19">
        <f>IF(S341&lt;&gt;1, 0, IF(N(J341)=0, 0, IF(K341=Ajustes!$B$5, J341, J341*F341)))</f>
        <v/>
      </c>
      <c r="U341" s="20">
        <f>IF(S341&lt;&gt;1, U340, IF(C341=Ajustes!$B$6, U340+H341, U340-H341))</f>
        <v/>
      </c>
      <c r="V341" s="19">
        <f>IF(S341&lt;&gt;1, V340, IF(C341=Ajustes!$B$6, V340+D341+N(O341)+T341, IF(U341&lt;=0, 0, V340-H341*W340)))</f>
        <v/>
      </c>
      <c r="W341" s="21">
        <f>IF(U341&gt;0, V341/U341, 0)</f>
        <v/>
      </c>
      <c r="X341" s="19">
        <f>IF(AND(S341=1, C341=Ajustes!$B$7), D341-N(O341)-T341-H341*W340, "")</f>
        <v/>
      </c>
      <c r="Y341" s="18">
        <f>IF(A341="", "", TRIM(IF(COUNTIFS($N$2:$N$3000,N341,$C$2:$C$3000,C341,$D$2:$D$3000,D341,$H$2:$H$3000,H341)&gt;1, "Orden repetida. ", "")&amp;IF(AND(S341=1, C341=Ajustes!$B$7, U340+0.000001&lt;H341), "Vendes más de lo registrado. ", "")&amp;IF(Q341="texto", "Fecha en texto. ", "")&amp;IF(OR(NOT(ISNUMBER(D341)), NOT(ISNUMBER(H341))), "Número en texto. ", "")&amp;IF(AND(ISNUMBER(Q341), ISNUMBER(Q340), Q341&lt;Q340), "Fuera de orden de fecha. ", "")))</f>
        <v/>
      </c>
      <c r="Z341" s="18">
        <f>IF(AND(S341=1, ISNUMBER(R341)), ROW(), 0)</f>
        <v/>
      </c>
      <c r="AA341" s="18">
        <f>IF(ISNUMBER(R341), R341, 0)</f>
        <v/>
      </c>
    </row>
    <row r="342">
      <c r="A342" s="13" t="n"/>
      <c r="B342" s="13" t="n"/>
      <c r="C342" s="13" t="n"/>
      <c r="D342" s="13" t="n"/>
      <c r="E342" s="13" t="n"/>
      <c r="F342" s="13" t="n"/>
      <c r="G342" s="13" t="n"/>
      <c r="H342" s="13" t="n"/>
      <c r="I342" s="13" t="n"/>
      <c r="J342" s="13" t="n"/>
      <c r="K342" s="13" t="n"/>
      <c r="L342" s="13" t="n"/>
      <c r="M342" s="13" t="n"/>
      <c r="N342" s="13" t="n"/>
      <c r="O342" s="14" t="n"/>
      <c r="P342" s="15" t="n"/>
      <c r="Q342" s="16">
        <f>IF(N342="", "", IF(ISNUMBER(N342), N342, IFERROR(DATEVALUE(LEFT(N342,10))+TIMEVALUE(MID(N342,12,8)), "texto")))</f>
        <v/>
      </c>
      <c r="R342" s="17">
        <f>IF(ISNUMBER(Q342), DATE(YEAR(Q342),MONTH(Q342),1), "")</f>
        <v/>
      </c>
      <c r="S342" s="18">
        <f>IF(A342="", 0, IF(AND(M342=Ajustes!$B$8, E342=Ajustes!$B$5, I342=Ajustes!$B$4, OR(C342=Ajustes!$B$6, C342=Ajustes!$B$7), ISNUMBER(D342), ISNUMBER(H342)), 1, 0))</f>
        <v/>
      </c>
      <c r="T342" s="19">
        <f>IF(S342&lt;&gt;1, 0, IF(N(J342)=0, 0, IF(K342=Ajustes!$B$5, J342, J342*F342)))</f>
        <v/>
      </c>
      <c r="U342" s="20">
        <f>IF(S342&lt;&gt;1, U341, IF(C342=Ajustes!$B$6, U341+H342, U341-H342))</f>
        <v/>
      </c>
      <c r="V342" s="19">
        <f>IF(S342&lt;&gt;1, V341, IF(C342=Ajustes!$B$6, V341+D342+N(O342)+T342, IF(U342&lt;=0, 0, V341-H342*W341)))</f>
        <v/>
      </c>
      <c r="W342" s="21">
        <f>IF(U342&gt;0, V342/U342, 0)</f>
        <v/>
      </c>
      <c r="X342" s="19">
        <f>IF(AND(S342=1, C342=Ajustes!$B$7), D342-N(O342)-T342-H342*W341, "")</f>
        <v/>
      </c>
      <c r="Y342" s="18">
        <f>IF(A342="", "", TRIM(IF(COUNTIFS($N$2:$N$3000,N342,$C$2:$C$3000,C342,$D$2:$D$3000,D342,$H$2:$H$3000,H342)&gt;1, "Orden repetida. ", "")&amp;IF(AND(S342=1, C342=Ajustes!$B$7, U341+0.000001&lt;H342), "Vendes más de lo registrado. ", "")&amp;IF(Q342="texto", "Fecha en texto. ", "")&amp;IF(OR(NOT(ISNUMBER(D342)), NOT(ISNUMBER(H342))), "Número en texto. ", "")&amp;IF(AND(ISNUMBER(Q342), ISNUMBER(Q341), Q342&lt;Q341), "Fuera de orden de fecha. ", "")))</f>
        <v/>
      </c>
      <c r="Z342" s="18">
        <f>IF(AND(S342=1, ISNUMBER(R342)), ROW(), 0)</f>
        <v/>
      </c>
      <c r="AA342" s="18">
        <f>IF(ISNUMBER(R342), R342, 0)</f>
        <v/>
      </c>
    </row>
    <row r="343">
      <c r="A343" s="13" t="n"/>
      <c r="B343" s="13" t="n"/>
      <c r="C343" s="13" t="n"/>
      <c r="D343" s="13" t="n"/>
      <c r="E343" s="13" t="n"/>
      <c r="F343" s="13" t="n"/>
      <c r="G343" s="13" t="n"/>
      <c r="H343" s="13" t="n"/>
      <c r="I343" s="13" t="n"/>
      <c r="J343" s="13" t="n"/>
      <c r="K343" s="13" t="n"/>
      <c r="L343" s="13" t="n"/>
      <c r="M343" s="13" t="n"/>
      <c r="N343" s="13" t="n"/>
      <c r="O343" s="14" t="n"/>
      <c r="P343" s="15" t="n"/>
      <c r="Q343" s="16">
        <f>IF(N343="", "", IF(ISNUMBER(N343), N343, IFERROR(DATEVALUE(LEFT(N343,10))+TIMEVALUE(MID(N343,12,8)), "texto")))</f>
        <v/>
      </c>
      <c r="R343" s="17">
        <f>IF(ISNUMBER(Q343), DATE(YEAR(Q343),MONTH(Q343),1), "")</f>
        <v/>
      </c>
      <c r="S343" s="18">
        <f>IF(A343="", 0, IF(AND(M343=Ajustes!$B$8, E343=Ajustes!$B$5, I343=Ajustes!$B$4, OR(C343=Ajustes!$B$6, C343=Ajustes!$B$7), ISNUMBER(D343), ISNUMBER(H343)), 1, 0))</f>
        <v/>
      </c>
      <c r="T343" s="19">
        <f>IF(S343&lt;&gt;1, 0, IF(N(J343)=0, 0, IF(K343=Ajustes!$B$5, J343, J343*F343)))</f>
        <v/>
      </c>
      <c r="U343" s="20">
        <f>IF(S343&lt;&gt;1, U342, IF(C343=Ajustes!$B$6, U342+H343, U342-H343))</f>
        <v/>
      </c>
      <c r="V343" s="19">
        <f>IF(S343&lt;&gt;1, V342, IF(C343=Ajustes!$B$6, V342+D343+N(O343)+T343, IF(U343&lt;=0, 0, V342-H343*W342)))</f>
        <v/>
      </c>
      <c r="W343" s="21">
        <f>IF(U343&gt;0, V343/U343, 0)</f>
        <v/>
      </c>
      <c r="X343" s="19">
        <f>IF(AND(S343=1, C343=Ajustes!$B$7), D343-N(O343)-T343-H343*W342, "")</f>
        <v/>
      </c>
      <c r="Y343" s="18">
        <f>IF(A343="", "", TRIM(IF(COUNTIFS($N$2:$N$3000,N343,$C$2:$C$3000,C343,$D$2:$D$3000,D343,$H$2:$H$3000,H343)&gt;1, "Orden repetida. ", "")&amp;IF(AND(S343=1, C343=Ajustes!$B$7, U342+0.000001&lt;H343), "Vendes más de lo registrado. ", "")&amp;IF(Q343="texto", "Fecha en texto. ", "")&amp;IF(OR(NOT(ISNUMBER(D343)), NOT(ISNUMBER(H343))), "Número en texto. ", "")&amp;IF(AND(ISNUMBER(Q343), ISNUMBER(Q342), Q343&lt;Q342), "Fuera de orden de fecha. ", "")))</f>
        <v/>
      </c>
      <c r="Z343" s="18">
        <f>IF(AND(S343=1, ISNUMBER(R343)), ROW(), 0)</f>
        <v/>
      </c>
      <c r="AA343" s="18">
        <f>IF(ISNUMBER(R343), R343, 0)</f>
        <v/>
      </c>
    </row>
    <row r="344">
      <c r="A344" s="13" t="n"/>
      <c r="B344" s="13" t="n"/>
      <c r="C344" s="13" t="n"/>
      <c r="D344" s="13" t="n"/>
      <c r="E344" s="13" t="n"/>
      <c r="F344" s="13" t="n"/>
      <c r="G344" s="13" t="n"/>
      <c r="H344" s="13" t="n"/>
      <c r="I344" s="13" t="n"/>
      <c r="J344" s="13" t="n"/>
      <c r="K344" s="13" t="n"/>
      <c r="L344" s="13" t="n"/>
      <c r="M344" s="13" t="n"/>
      <c r="N344" s="13" t="n"/>
      <c r="O344" s="14" t="n"/>
      <c r="P344" s="15" t="n"/>
      <c r="Q344" s="16">
        <f>IF(N344="", "", IF(ISNUMBER(N344), N344, IFERROR(DATEVALUE(LEFT(N344,10))+TIMEVALUE(MID(N344,12,8)), "texto")))</f>
        <v/>
      </c>
      <c r="R344" s="17">
        <f>IF(ISNUMBER(Q344), DATE(YEAR(Q344),MONTH(Q344),1), "")</f>
        <v/>
      </c>
      <c r="S344" s="18">
        <f>IF(A344="", 0, IF(AND(M344=Ajustes!$B$8, E344=Ajustes!$B$5, I344=Ajustes!$B$4, OR(C344=Ajustes!$B$6, C344=Ajustes!$B$7), ISNUMBER(D344), ISNUMBER(H344)), 1, 0))</f>
        <v/>
      </c>
      <c r="T344" s="19">
        <f>IF(S344&lt;&gt;1, 0, IF(N(J344)=0, 0, IF(K344=Ajustes!$B$5, J344, J344*F344)))</f>
        <v/>
      </c>
      <c r="U344" s="20">
        <f>IF(S344&lt;&gt;1, U343, IF(C344=Ajustes!$B$6, U343+H344, U343-H344))</f>
        <v/>
      </c>
      <c r="V344" s="19">
        <f>IF(S344&lt;&gt;1, V343, IF(C344=Ajustes!$B$6, V343+D344+N(O344)+T344, IF(U344&lt;=0, 0, V343-H344*W343)))</f>
        <v/>
      </c>
      <c r="W344" s="21">
        <f>IF(U344&gt;0, V344/U344, 0)</f>
        <v/>
      </c>
      <c r="X344" s="19">
        <f>IF(AND(S344=1, C344=Ajustes!$B$7), D344-N(O344)-T344-H344*W343, "")</f>
        <v/>
      </c>
      <c r="Y344" s="18">
        <f>IF(A344="", "", TRIM(IF(COUNTIFS($N$2:$N$3000,N344,$C$2:$C$3000,C344,$D$2:$D$3000,D344,$H$2:$H$3000,H344)&gt;1, "Orden repetida. ", "")&amp;IF(AND(S344=1, C344=Ajustes!$B$7, U343+0.000001&lt;H344), "Vendes más de lo registrado. ", "")&amp;IF(Q344="texto", "Fecha en texto. ", "")&amp;IF(OR(NOT(ISNUMBER(D344)), NOT(ISNUMBER(H344))), "Número en texto. ", "")&amp;IF(AND(ISNUMBER(Q344), ISNUMBER(Q343), Q344&lt;Q343), "Fuera de orden de fecha. ", "")))</f>
        <v/>
      </c>
      <c r="Z344" s="18">
        <f>IF(AND(S344=1, ISNUMBER(R344)), ROW(), 0)</f>
        <v/>
      </c>
      <c r="AA344" s="18">
        <f>IF(ISNUMBER(R344), R344, 0)</f>
        <v/>
      </c>
    </row>
    <row r="345">
      <c r="A345" s="13" t="n"/>
      <c r="B345" s="13" t="n"/>
      <c r="C345" s="13" t="n"/>
      <c r="D345" s="13" t="n"/>
      <c r="E345" s="13" t="n"/>
      <c r="F345" s="13" t="n"/>
      <c r="G345" s="13" t="n"/>
      <c r="H345" s="13" t="n"/>
      <c r="I345" s="13" t="n"/>
      <c r="J345" s="13" t="n"/>
      <c r="K345" s="13" t="n"/>
      <c r="L345" s="13" t="n"/>
      <c r="M345" s="13" t="n"/>
      <c r="N345" s="13" t="n"/>
      <c r="O345" s="14" t="n"/>
      <c r="P345" s="15" t="n"/>
      <c r="Q345" s="16">
        <f>IF(N345="", "", IF(ISNUMBER(N345), N345, IFERROR(DATEVALUE(LEFT(N345,10))+TIMEVALUE(MID(N345,12,8)), "texto")))</f>
        <v/>
      </c>
      <c r="R345" s="17">
        <f>IF(ISNUMBER(Q345), DATE(YEAR(Q345),MONTH(Q345),1), "")</f>
        <v/>
      </c>
      <c r="S345" s="18">
        <f>IF(A345="", 0, IF(AND(M345=Ajustes!$B$8, E345=Ajustes!$B$5, I345=Ajustes!$B$4, OR(C345=Ajustes!$B$6, C345=Ajustes!$B$7), ISNUMBER(D345), ISNUMBER(H345)), 1, 0))</f>
        <v/>
      </c>
      <c r="T345" s="19">
        <f>IF(S345&lt;&gt;1, 0, IF(N(J345)=0, 0, IF(K345=Ajustes!$B$5, J345, J345*F345)))</f>
        <v/>
      </c>
      <c r="U345" s="20">
        <f>IF(S345&lt;&gt;1, U344, IF(C345=Ajustes!$B$6, U344+H345, U344-H345))</f>
        <v/>
      </c>
      <c r="V345" s="19">
        <f>IF(S345&lt;&gt;1, V344, IF(C345=Ajustes!$B$6, V344+D345+N(O345)+T345, IF(U345&lt;=0, 0, V344-H345*W344)))</f>
        <v/>
      </c>
      <c r="W345" s="21">
        <f>IF(U345&gt;0, V345/U345, 0)</f>
        <v/>
      </c>
      <c r="X345" s="19">
        <f>IF(AND(S345=1, C345=Ajustes!$B$7), D345-N(O345)-T345-H345*W344, "")</f>
        <v/>
      </c>
      <c r="Y345" s="18">
        <f>IF(A345="", "", TRIM(IF(COUNTIFS($N$2:$N$3000,N345,$C$2:$C$3000,C345,$D$2:$D$3000,D345,$H$2:$H$3000,H345)&gt;1, "Orden repetida. ", "")&amp;IF(AND(S345=1, C345=Ajustes!$B$7, U344+0.000001&lt;H345), "Vendes más de lo registrado. ", "")&amp;IF(Q345="texto", "Fecha en texto. ", "")&amp;IF(OR(NOT(ISNUMBER(D345)), NOT(ISNUMBER(H345))), "Número en texto. ", "")&amp;IF(AND(ISNUMBER(Q345), ISNUMBER(Q344), Q345&lt;Q344), "Fuera de orden de fecha. ", "")))</f>
        <v/>
      </c>
      <c r="Z345" s="18">
        <f>IF(AND(S345=1, ISNUMBER(R345)), ROW(), 0)</f>
        <v/>
      </c>
      <c r="AA345" s="18">
        <f>IF(ISNUMBER(R345), R345, 0)</f>
        <v/>
      </c>
    </row>
    <row r="346">
      <c r="A346" s="13" t="n"/>
      <c r="B346" s="13" t="n"/>
      <c r="C346" s="13" t="n"/>
      <c r="D346" s="13" t="n"/>
      <c r="E346" s="13" t="n"/>
      <c r="F346" s="13" t="n"/>
      <c r="G346" s="13" t="n"/>
      <c r="H346" s="13" t="n"/>
      <c r="I346" s="13" t="n"/>
      <c r="J346" s="13" t="n"/>
      <c r="K346" s="13" t="n"/>
      <c r="L346" s="13" t="n"/>
      <c r="M346" s="13" t="n"/>
      <c r="N346" s="13" t="n"/>
      <c r="O346" s="14" t="n"/>
      <c r="P346" s="15" t="n"/>
      <c r="Q346" s="16">
        <f>IF(N346="", "", IF(ISNUMBER(N346), N346, IFERROR(DATEVALUE(LEFT(N346,10))+TIMEVALUE(MID(N346,12,8)), "texto")))</f>
        <v/>
      </c>
      <c r="R346" s="17">
        <f>IF(ISNUMBER(Q346), DATE(YEAR(Q346),MONTH(Q346),1), "")</f>
        <v/>
      </c>
      <c r="S346" s="18">
        <f>IF(A346="", 0, IF(AND(M346=Ajustes!$B$8, E346=Ajustes!$B$5, I346=Ajustes!$B$4, OR(C346=Ajustes!$B$6, C346=Ajustes!$B$7), ISNUMBER(D346), ISNUMBER(H346)), 1, 0))</f>
        <v/>
      </c>
      <c r="T346" s="19">
        <f>IF(S346&lt;&gt;1, 0, IF(N(J346)=0, 0, IF(K346=Ajustes!$B$5, J346, J346*F346)))</f>
        <v/>
      </c>
      <c r="U346" s="20">
        <f>IF(S346&lt;&gt;1, U345, IF(C346=Ajustes!$B$6, U345+H346, U345-H346))</f>
        <v/>
      </c>
      <c r="V346" s="19">
        <f>IF(S346&lt;&gt;1, V345, IF(C346=Ajustes!$B$6, V345+D346+N(O346)+T346, IF(U346&lt;=0, 0, V345-H346*W345)))</f>
        <v/>
      </c>
      <c r="W346" s="21">
        <f>IF(U346&gt;0, V346/U346, 0)</f>
        <v/>
      </c>
      <c r="X346" s="19">
        <f>IF(AND(S346=1, C346=Ajustes!$B$7), D346-N(O346)-T346-H346*W345, "")</f>
        <v/>
      </c>
      <c r="Y346" s="18">
        <f>IF(A346="", "", TRIM(IF(COUNTIFS($N$2:$N$3000,N346,$C$2:$C$3000,C346,$D$2:$D$3000,D346,$H$2:$H$3000,H346)&gt;1, "Orden repetida. ", "")&amp;IF(AND(S346=1, C346=Ajustes!$B$7, U345+0.000001&lt;H346), "Vendes más de lo registrado. ", "")&amp;IF(Q346="texto", "Fecha en texto. ", "")&amp;IF(OR(NOT(ISNUMBER(D346)), NOT(ISNUMBER(H346))), "Número en texto. ", "")&amp;IF(AND(ISNUMBER(Q346), ISNUMBER(Q345), Q346&lt;Q345), "Fuera de orden de fecha. ", "")))</f>
        <v/>
      </c>
      <c r="Z346" s="18">
        <f>IF(AND(S346=1, ISNUMBER(R346)), ROW(), 0)</f>
        <v/>
      </c>
      <c r="AA346" s="18">
        <f>IF(ISNUMBER(R346), R346, 0)</f>
        <v/>
      </c>
    </row>
    <row r="347">
      <c r="A347" s="13" t="n"/>
      <c r="B347" s="13" t="n"/>
      <c r="C347" s="13" t="n"/>
      <c r="D347" s="13" t="n"/>
      <c r="E347" s="13" t="n"/>
      <c r="F347" s="13" t="n"/>
      <c r="G347" s="13" t="n"/>
      <c r="H347" s="13" t="n"/>
      <c r="I347" s="13" t="n"/>
      <c r="J347" s="13" t="n"/>
      <c r="K347" s="13" t="n"/>
      <c r="L347" s="13" t="n"/>
      <c r="M347" s="13" t="n"/>
      <c r="N347" s="13" t="n"/>
      <c r="O347" s="14" t="n"/>
      <c r="P347" s="15" t="n"/>
      <c r="Q347" s="16">
        <f>IF(N347="", "", IF(ISNUMBER(N347), N347, IFERROR(DATEVALUE(LEFT(N347,10))+TIMEVALUE(MID(N347,12,8)), "texto")))</f>
        <v/>
      </c>
      <c r="R347" s="17">
        <f>IF(ISNUMBER(Q347), DATE(YEAR(Q347),MONTH(Q347),1), "")</f>
        <v/>
      </c>
      <c r="S347" s="18">
        <f>IF(A347="", 0, IF(AND(M347=Ajustes!$B$8, E347=Ajustes!$B$5, I347=Ajustes!$B$4, OR(C347=Ajustes!$B$6, C347=Ajustes!$B$7), ISNUMBER(D347), ISNUMBER(H347)), 1, 0))</f>
        <v/>
      </c>
      <c r="T347" s="19">
        <f>IF(S347&lt;&gt;1, 0, IF(N(J347)=0, 0, IF(K347=Ajustes!$B$5, J347, J347*F347)))</f>
        <v/>
      </c>
      <c r="U347" s="20">
        <f>IF(S347&lt;&gt;1, U346, IF(C347=Ajustes!$B$6, U346+H347, U346-H347))</f>
        <v/>
      </c>
      <c r="V347" s="19">
        <f>IF(S347&lt;&gt;1, V346, IF(C347=Ajustes!$B$6, V346+D347+N(O347)+T347, IF(U347&lt;=0, 0, V346-H347*W346)))</f>
        <v/>
      </c>
      <c r="W347" s="21">
        <f>IF(U347&gt;0, V347/U347, 0)</f>
        <v/>
      </c>
      <c r="X347" s="19">
        <f>IF(AND(S347=1, C347=Ajustes!$B$7), D347-N(O347)-T347-H347*W346, "")</f>
        <v/>
      </c>
      <c r="Y347" s="18">
        <f>IF(A347="", "", TRIM(IF(COUNTIFS($N$2:$N$3000,N347,$C$2:$C$3000,C347,$D$2:$D$3000,D347,$H$2:$H$3000,H347)&gt;1, "Orden repetida. ", "")&amp;IF(AND(S347=1, C347=Ajustes!$B$7, U346+0.000001&lt;H347), "Vendes más de lo registrado. ", "")&amp;IF(Q347="texto", "Fecha en texto. ", "")&amp;IF(OR(NOT(ISNUMBER(D347)), NOT(ISNUMBER(H347))), "Número en texto. ", "")&amp;IF(AND(ISNUMBER(Q347), ISNUMBER(Q346), Q347&lt;Q346), "Fuera de orden de fecha. ", "")))</f>
        <v/>
      </c>
      <c r="Z347" s="18">
        <f>IF(AND(S347=1, ISNUMBER(R347)), ROW(), 0)</f>
        <v/>
      </c>
      <c r="AA347" s="18">
        <f>IF(ISNUMBER(R347), R347, 0)</f>
        <v/>
      </c>
    </row>
    <row r="348">
      <c r="A348" s="13" t="n"/>
      <c r="B348" s="13" t="n"/>
      <c r="C348" s="13" t="n"/>
      <c r="D348" s="13" t="n"/>
      <c r="E348" s="13" t="n"/>
      <c r="F348" s="13" t="n"/>
      <c r="G348" s="13" t="n"/>
      <c r="H348" s="13" t="n"/>
      <c r="I348" s="13" t="n"/>
      <c r="J348" s="13" t="n"/>
      <c r="K348" s="13" t="n"/>
      <c r="L348" s="13" t="n"/>
      <c r="M348" s="13" t="n"/>
      <c r="N348" s="13" t="n"/>
      <c r="O348" s="14" t="n"/>
      <c r="P348" s="15" t="n"/>
      <c r="Q348" s="16">
        <f>IF(N348="", "", IF(ISNUMBER(N348), N348, IFERROR(DATEVALUE(LEFT(N348,10))+TIMEVALUE(MID(N348,12,8)), "texto")))</f>
        <v/>
      </c>
      <c r="R348" s="17">
        <f>IF(ISNUMBER(Q348), DATE(YEAR(Q348),MONTH(Q348),1), "")</f>
        <v/>
      </c>
      <c r="S348" s="18">
        <f>IF(A348="", 0, IF(AND(M348=Ajustes!$B$8, E348=Ajustes!$B$5, I348=Ajustes!$B$4, OR(C348=Ajustes!$B$6, C348=Ajustes!$B$7), ISNUMBER(D348), ISNUMBER(H348)), 1, 0))</f>
        <v/>
      </c>
      <c r="T348" s="19">
        <f>IF(S348&lt;&gt;1, 0, IF(N(J348)=0, 0, IF(K348=Ajustes!$B$5, J348, J348*F348)))</f>
        <v/>
      </c>
      <c r="U348" s="20">
        <f>IF(S348&lt;&gt;1, U347, IF(C348=Ajustes!$B$6, U347+H348, U347-H348))</f>
        <v/>
      </c>
      <c r="V348" s="19">
        <f>IF(S348&lt;&gt;1, V347, IF(C348=Ajustes!$B$6, V347+D348+N(O348)+T348, IF(U348&lt;=0, 0, V347-H348*W347)))</f>
        <v/>
      </c>
      <c r="W348" s="21">
        <f>IF(U348&gt;0, V348/U348, 0)</f>
        <v/>
      </c>
      <c r="X348" s="19">
        <f>IF(AND(S348=1, C348=Ajustes!$B$7), D348-N(O348)-T348-H348*W347, "")</f>
        <v/>
      </c>
      <c r="Y348" s="18">
        <f>IF(A348="", "", TRIM(IF(COUNTIFS($N$2:$N$3000,N348,$C$2:$C$3000,C348,$D$2:$D$3000,D348,$H$2:$H$3000,H348)&gt;1, "Orden repetida. ", "")&amp;IF(AND(S348=1, C348=Ajustes!$B$7, U347+0.000001&lt;H348), "Vendes más de lo registrado. ", "")&amp;IF(Q348="texto", "Fecha en texto. ", "")&amp;IF(OR(NOT(ISNUMBER(D348)), NOT(ISNUMBER(H348))), "Número en texto. ", "")&amp;IF(AND(ISNUMBER(Q348), ISNUMBER(Q347), Q348&lt;Q347), "Fuera de orden de fecha. ", "")))</f>
        <v/>
      </c>
      <c r="Z348" s="18">
        <f>IF(AND(S348=1, ISNUMBER(R348)), ROW(), 0)</f>
        <v/>
      </c>
      <c r="AA348" s="18">
        <f>IF(ISNUMBER(R348), R348, 0)</f>
        <v/>
      </c>
    </row>
    <row r="349">
      <c r="A349" s="13" t="n"/>
      <c r="B349" s="13" t="n"/>
      <c r="C349" s="13" t="n"/>
      <c r="D349" s="13" t="n"/>
      <c r="E349" s="13" t="n"/>
      <c r="F349" s="13" t="n"/>
      <c r="G349" s="13" t="n"/>
      <c r="H349" s="13" t="n"/>
      <c r="I349" s="13" t="n"/>
      <c r="J349" s="13" t="n"/>
      <c r="K349" s="13" t="n"/>
      <c r="L349" s="13" t="n"/>
      <c r="M349" s="13" t="n"/>
      <c r="N349" s="13" t="n"/>
      <c r="O349" s="14" t="n"/>
      <c r="P349" s="15" t="n"/>
      <c r="Q349" s="16">
        <f>IF(N349="", "", IF(ISNUMBER(N349), N349, IFERROR(DATEVALUE(LEFT(N349,10))+TIMEVALUE(MID(N349,12,8)), "texto")))</f>
        <v/>
      </c>
      <c r="R349" s="17">
        <f>IF(ISNUMBER(Q349), DATE(YEAR(Q349),MONTH(Q349),1), "")</f>
        <v/>
      </c>
      <c r="S349" s="18">
        <f>IF(A349="", 0, IF(AND(M349=Ajustes!$B$8, E349=Ajustes!$B$5, I349=Ajustes!$B$4, OR(C349=Ajustes!$B$6, C349=Ajustes!$B$7), ISNUMBER(D349), ISNUMBER(H349)), 1, 0))</f>
        <v/>
      </c>
      <c r="T349" s="19">
        <f>IF(S349&lt;&gt;1, 0, IF(N(J349)=0, 0, IF(K349=Ajustes!$B$5, J349, J349*F349)))</f>
        <v/>
      </c>
      <c r="U349" s="20">
        <f>IF(S349&lt;&gt;1, U348, IF(C349=Ajustes!$B$6, U348+H349, U348-H349))</f>
        <v/>
      </c>
      <c r="V349" s="19">
        <f>IF(S349&lt;&gt;1, V348, IF(C349=Ajustes!$B$6, V348+D349+N(O349)+T349, IF(U349&lt;=0, 0, V348-H349*W348)))</f>
        <v/>
      </c>
      <c r="W349" s="21">
        <f>IF(U349&gt;0, V349/U349, 0)</f>
        <v/>
      </c>
      <c r="X349" s="19">
        <f>IF(AND(S349=1, C349=Ajustes!$B$7), D349-N(O349)-T349-H349*W348, "")</f>
        <v/>
      </c>
      <c r="Y349" s="18">
        <f>IF(A349="", "", TRIM(IF(COUNTIFS($N$2:$N$3000,N349,$C$2:$C$3000,C349,$D$2:$D$3000,D349,$H$2:$H$3000,H349)&gt;1, "Orden repetida. ", "")&amp;IF(AND(S349=1, C349=Ajustes!$B$7, U348+0.000001&lt;H349), "Vendes más de lo registrado. ", "")&amp;IF(Q349="texto", "Fecha en texto. ", "")&amp;IF(OR(NOT(ISNUMBER(D349)), NOT(ISNUMBER(H349))), "Número en texto. ", "")&amp;IF(AND(ISNUMBER(Q349), ISNUMBER(Q348), Q349&lt;Q348), "Fuera de orden de fecha. ", "")))</f>
        <v/>
      </c>
      <c r="Z349" s="18">
        <f>IF(AND(S349=1, ISNUMBER(R349)), ROW(), 0)</f>
        <v/>
      </c>
      <c r="AA349" s="18">
        <f>IF(ISNUMBER(R349), R349, 0)</f>
        <v/>
      </c>
    </row>
    <row r="350">
      <c r="A350" s="13" t="n"/>
      <c r="B350" s="13" t="n"/>
      <c r="C350" s="13" t="n"/>
      <c r="D350" s="13" t="n"/>
      <c r="E350" s="13" t="n"/>
      <c r="F350" s="13" t="n"/>
      <c r="G350" s="13" t="n"/>
      <c r="H350" s="13" t="n"/>
      <c r="I350" s="13" t="n"/>
      <c r="J350" s="13" t="n"/>
      <c r="K350" s="13" t="n"/>
      <c r="L350" s="13" t="n"/>
      <c r="M350" s="13" t="n"/>
      <c r="N350" s="13" t="n"/>
      <c r="O350" s="14" t="n"/>
      <c r="P350" s="15" t="n"/>
      <c r="Q350" s="16">
        <f>IF(N350="", "", IF(ISNUMBER(N350), N350, IFERROR(DATEVALUE(LEFT(N350,10))+TIMEVALUE(MID(N350,12,8)), "texto")))</f>
        <v/>
      </c>
      <c r="R350" s="17">
        <f>IF(ISNUMBER(Q350), DATE(YEAR(Q350),MONTH(Q350),1), "")</f>
        <v/>
      </c>
      <c r="S350" s="18">
        <f>IF(A350="", 0, IF(AND(M350=Ajustes!$B$8, E350=Ajustes!$B$5, I350=Ajustes!$B$4, OR(C350=Ajustes!$B$6, C350=Ajustes!$B$7), ISNUMBER(D350), ISNUMBER(H350)), 1, 0))</f>
        <v/>
      </c>
      <c r="T350" s="19">
        <f>IF(S350&lt;&gt;1, 0, IF(N(J350)=0, 0, IF(K350=Ajustes!$B$5, J350, J350*F350)))</f>
        <v/>
      </c>
      <c r="U350" s="20">
        <f>IF(S350&lt;&gt;1, U349, IF(C350=Ajustes!$B$6, U349+H350, U349-H350))</f>
        <v/>
      </c>
      <c r="V350" s="19">
        <f>IF(S350&lt;&gt;1, V349, IF(C350=Ajustes!$B$6, V349+D350+N(O350)+T350, IF(U350&lt;=0, 0, V349-H350*W349)))</f>
        <v/>
      </c>
      <c r="W350" s="21">
        <f>IF(U350&gt;0, V350/U350, 0)</f>
        <v/>
      </c>
      <c r="X350" s="19">
        <f>IF(AND(S350=1, C350=Ajustes!$B$7), D350-N(O350)-T350-H350*W349, "")</f>
        <v/>
      </c>
      <c r="Y350" s="18">
        <f>IF(A350="", "", TRIM(IF(COUNTIFS($N$2:$N$3000,N350,$C$2:$C$3000,C350,$D$2:$D$3000,D350,$H$2:$H$3000,H350)&gt;1, "Orden repetida. ", "")&amp;IF(AND(S350=1, C350=Ajustes!$B$7, U349+0.000001&lt;H350), "Vendes más de lo registrado. ", "")&amp;IF(Q350="texto", "Fecha en texto. ", "")&amp;IF(OR(NOT(ISNUMBER(D350)), NOT(ISNUMBER(H350))), "Número en texto. ", "")&amp;IF(AND(ISNUMBER(Q350), ISNUMBER(Q349), Q350&lt;Q349), "Fuera de orden de fecha. ", "")))</f>
        <v/>
      </c>
      <c r="Z350" s="18">
        <f>IF(AND(S350=1, ISNUMBER(R350)), ROW(), 0)</f>
        <v/>
      </c>
      <c r="AA350" s="18">
        <f>IF(ISNUMBER(R350), R350, 0)</f>
        <v/>
      </c>
    </row>
    <row r="351">
      <c r="A351" s="13" t="n"/>
      <c r="B351" s="13" t="n"/>
      <c r="C351" s="13" t="n"/>
      <c r="D351" s="13" t="n"/>
      <c r="E351" s="13" t="n"/>
      <c r="F351" s="13" t="n"/>
      <c r="G351" s="13" t="n"/>
      <c r="H351" s="13" t="n"/>
      <c r="I351" s="13" t="n"/>
      <c r="J351" s="13" t="n"/>
      <c r="K351" s="13" t="n"/>
      <c r="L351" s="13" t="n"/>
      <c r="M351" s="13" t="n"/>
      <c r="N351" s="13" t="n"/>
      <c r="O351" s="14" t="n"/>
      <c r="P351" s="15" t="n"/>
      <c r="Q351" s="16">
        <f>IF(N351="", "", IF(ISNUMBER(N351), N351, IFERROR(DATEVALUE(LEFT(N351,10))+TIMEVALUE(MID(N351,12,8)), "texto")))</f>
        <v/>
      </c>
      <c r="R351" s="17">
        <f>IF(ISNUMBER(Q351), DATE(YEAR(Q351),MONTH(Q351),1), "")</f>
        <v/>
      </c>
      <c r="S351" s="18">
        <f>IF(A351="", 0, IF(AND(M351=Ajustes!$B$8, E351=Ajustes!$B$5, I351=Ajustes!$B$4, OR(C351=Ajustes!$B$6, C351=Ajustes!$B$7), ISNUMBER(D351), ISNUMBER(H351)), 1, 0))</f>
        <v/>
      </c>
      <c r="T351" s="19">
        <f>IF(S351&lt;&gt;1, 0, IF(N(J351)=0, 0, IF(K351=Ajustes!$B$5, J351, J351*F351)))</f>
        <v/>
      </c>
      <c r="U351" s="20">
        <f>IF(S351&lt;&gt;1, U350, IF(C351=Ajustes!$B$6, U350+H351, U350-H351))</f>
        <v/>
      </c>
      <c r="V351" s="19">
        <f>IF(S351&lt;&gt;1, V350, IF(C351=Ajustes!$B$6, V350+D351+N(O351)+T351, IF(U351&lt;=0, 0, V350-H351*W350)))</f>
        <v/>
      </c>
      <c r="W351" s="21">
        <f>IF(U351&gt;0, V351/U351, 0)</f>
        <v/>
      </c>
      <c r="X351" s="19">
        <f>IF(AND(S351=1, C351=Ajustes!$B$7), D351-N(O351)-T351-H351*W350, "")</f>
        <v/>
      </c>
      <c r="Y351" s="18">
        <f>IF(A351="", "", TRIM(IF(COUNTIFS($N$2:$N$3000,N351,$C$2:$C$3000,C351,$D$2:$D$3000,D351,$H$2:$H$3000,H351)&gt;1, "Orden repetida. ", "")&amp;IF(AND(S351=1, C351=Ajustes!$B$7, U350+0.000001&lt;H351), "Vendes más de lo registrado. ", "")&amp;IF(Q351="texto", "Fecha en texto. ", "")&amp;IF(OR(NOT(ISNUMBER(D351)), NOT(ISNUMBER(H351))), "Número en texto. ", "")&amp;IF(AND(ISNUMBER(Q351), ISNUMBER(Q350), Q351&lt;Q350), "Fuera de orden de fecha. ", "")))</f>
        <v/>
      </c>
      <c r="Z351" s="18">
        <f>IF(AND(S351=1, ISNUMBER(R351)), ROW(), 0)</f>
        <v/>
      </c>
      <c r="AA351" s="18">
        <f>IF(ISNUMBER(R351), R351, 0)</f>
        <v/>
      </c>
    </row>
    <row r="352">
      <c r="A352" s="13" t="n"/>
      <c r="B352" s="13" t="n"/>
      <c r="C352" s="13" t="n"/>
      <c r="D352" s="13" t="n"/>
      <c r="E352" s="13" t="n"/>
      <c r="F352" s="13" t="n"/>
      <c r="G352" s="13" t="n"/>
      <c r="H352" s="13" t="n"/>
      <c r="I352" s="13" t="n"/>
      <c r="J352" s="13" t="n"/>
      <c r="K352" s="13" t="n"/>
      <c r="L352" s="13" t="n"/>
      <c r="M352" s="13" t="n"/>
      <c r="N352" s="13" t="n"/>
      <c r="O352" s="14" t="n"/>
      <c r="P352" s="15" t="n"/>
      <c r="Q352" s="16">
        <f>IF(N352="", "", IF(ISNUMBER(N352), N352, IFERROR(DATEVALUE(LEFT(N352,10))+TIMEVALUE(MID(N352,12,8)), "texto")))</f>
        <v/>
      </c>
      <c r="R352" s="17">
        <f>IF(ISNUMBER(Q352), DATE(YEAR(Q352),MONTH(Q352),1), "")</f>
        <v/>
      </c>
      <c r="S352" s="18">
        <f>IF(A352="", 0, IF(AND(M352=Ajustes!$B$8, E352=Ajustes!$B$5, I352=Ajustes!$B$4, OR(C352=Ajustes!$B$6, C352=Ajustes!$B$7), ISNUMBER(D352), ISNUMBER(H352)), 1, 0))</f>
        <v/>
      </c>
      <c r="T352" s="19">
        <f>IF(S352&lt;&gt;1, 0, IF(N(J352)=0, 0, IF(K352=Ajustes!$B$5, J352, J352*F352)))</f>
        <v/>
      </c>
      <c r="U352" s="20">
        <f>IF(S352&lt;&gt;1, U351, IF(C352=Ajustes!$B$6, U351+H352, U351-H352))</f>
        <v/>
      </c>
      <c r="V352" s="19">
        <f>IF(S352&lt;&gt;1, V351, IF(C352=Ajustes!$B$6, V351+D352+N(O352)+T352, IF(U352&lt;=0, 0, V351-H352*W351)))</f>
        <v/>
      </c>
      <c r="W352" s="21">
        <f>IF(U352&gt;0, V352/U352, 0)</f>
        <v/>
      </c>
      <c r="X352" s="19">
        <f>IF(AND(S352=1, C352=Ajustes!$B$7), D352-N(O352)-T352-H352*W351, "")</f>
        <v/>
      </c>
      <c r="Y352" s="18">
        <f>IF(A352="", "", TRIM(IF(COUNTIFS($N$2:$N$3000,N352,$C$2:$C$3000,C352,$D$2:$D$3000,D352,$H$2:$H$3000,H352)&gt;1, "Orden repetida. ", "")&amp;IF(AND(S352=1, C352=Ajustes!$B$7, U351+0.000001&lt;H352), "Vendes más de lo registrado. ", "")&amp;IF(Q352="texto", "Fecha en texto. ", "")&amp;IF(OR(NOT(ISNUMBER(D352)), NOT(ISNUMBER(H352))), "Número en texto. ", "")&amp;IF(AND(ISNUMBER(Q352), ISNUMBER(Q351), Q352&lt;Q351), "Fuera de orden de fecha. ", "")))</f>
        <v/>
      </c>
      <c r="Z352" s="18">
        <f>IF(AND(S352=1, ISNUMBER(R352)), ROW(), 0)</f>
        <v/>
      </c>
      <c r="AA352" s="18">
        <f>IF(ISNUMBER(R352), R352, 0)</f>
        <v/>
      </c>
    </row>
    <row r="353">
      <c r="A353" s="13" t="n"/>
      <c r="B353" s="13" t="n"/>
      <c r="C353" s="13" t="n"/>
      <c r="D353" s="13" t="n"/>
      <c r="E353" s="13" t="n"/>
      <c r="F353" s="13" t="n"/>
      <c r="G353" s="13" t="n"/>
      <c r="H353" s="13" t="n"/>
      <c r="I353" s="13" t="n"/>
      <c r="J353" s="13" t="n"/>
      <c r="K353" s="13" t="n"/>
      <c r="L353" s="13" t="n"/>
      <c r="M353" s="13" t="n"/>
      <c r="N353" s="13" t="n"/>
      <c r="O353" s="14" t="n"/>
      <c r="P353" s="15" t="n"/>
      <c r="Q353" s="16">
        <f>IF(N353="", "", IF(ISNUMBER(N353), N353, IFERROR(DATEVALUE(LEFT(N353,10))+TIMEVALUE(MID(N353,12,8)), "texto")))</f>
        <v/>
      </c>
      <c r="R353" s="17">
        <f>IF(ISNUMBER(Q353), DATE(YEAR(Q353),MONTH(Q353),1), "")</f>
        <v/>
      </c>
      <c r="S353" s="18">
        <f>IF(A353="", 0, IF(AND(M353=Ajustes!$B$8, E353=Ajustes!$B$5, I353=Ajustes!$B$4, OR(C353=Ajustes!$B$6, C353=Ajustes!$B$7), ISNUMBER(D353), ISNUMBER(H353)), 1, 0))</f>
        <v/>
      </c>
      <c r="T353" s="19">
        <f>IF(S353&lt;&gt;1, 0, IF(N(J353)=0, 0, IF(K353=Ajustes!$B$5, J353, J353*F353)))</f>
        <v/>
      </c>
      <c r="U353" s="20">
        <f>IF(S353&lt;&gt;1, U352, IF(C353=Ajustes!$B$6, U352+H353, U352-H353))</f>
        <v/>
      </c>
      <c r="V353" s="19">
        <f>IF(S353&lt;&gt;1, V352, IF(C353=Ajustes!$B$6, V352+D353+N(O353)+T353, IF(U353&lt;=0, 0, V352-H353*W352)))</f>
        <v/>
      </c>
      <c r="W353" s="21">
        <f>IF(U353&gt;0, V353/U353, 0)</f>
        <v/>
      </c>
      <c r="X353" s="19">
        <f>IF(AND(S353=1, C353=Ajustes!$B$7), D353-N(O353)-T353-H353*W352, "")</f>
        <v/>
      </c>
      <c r="Y353" s="18">
        <f>IF(A353="", "", TRIM(IF(COUNTIFS($N$2:$N$3000,N353,$C$2:$C$3000,C353,$D$2:$D$3000,D353,$H$2:$H$3000,H353)&gt;1, "Orden repetida. ", "")&amp;IF(AND(S353=1, C353=Ajustes!$B$7, U352+0.000001&lt;H353), "Vendes más de lo registrado. ", "")&amp;IF(Q353="texto", "Fecha en texto. ", "")&amp;IF(OR(NOT(ISNUMBER(D353)), NOT(ISNUMBER(H353))), "Número en texto. ", "")&amp;IF(AND(ISNUMBER(Q353), ISNUMBER(Q352), Q353&lt;Q352), "Fuera de orden de fecha. ", "")))</f>
        <v/>
      </c>
      <c r="Z353" s="18">
        <f>IF(AND(S353=1, ISNUMBER(R353)), ROW(), 0)</f>
        <v/>
      </c>
      <c r="AA353" s="18">
        <f>IF(ISNUMBER(R353), R353, 0)</f>
        <v/>
      </c>
    </row>
    <row r="354">
      <c r="A354" s="13" t="n"/>
      <c r="B354" s="13" t="n"/>
      <c r="C354" s="13" t="n"/>
      <c r="D354" s="13" t="n"/>
      <c r="E354" s="13" t="n"/>
      <c r="F354" s="13" t="n"/>
      <c r="G354" s="13" t="n"/>
      <c r="H354" s="13" t="n"/>
      <c r="I354" s="13" t="n"/>
      <c r="J354" s="13" t="n"/>
      <c r="K354" s="13" t="n"/>
      <c r="L354" s="13" t="n"/>
      <c r="M354" s="13" t="n"/>
      <c r="N354" s="13" t="n"/>
      <c r="O354" s="14" t="n"/>
      <c r="P354" s="15" t="n"/>
      <c r="Q354" s="16">
        <f>IF(N354="", "", IF(ISNUMBER(N354), N354, IFERROR(DATEVALUE(LEFT(N354,10))+TIMEVALUE(MID(N354,12,8)), "texto")))</f>
        <v/>
      </c>
      <c r="R354" s="17">
        <f>IF(ISNUMBER(Q354), DATE(YEAR(Q354),MONTH(Q354),1), "")</f>
        <v/>
      </c>
      <c r="S354" s="18">
        <f>IF(A354="", 0, IF(AND(M354=Ajustes!$B$8, E354=Ajustes!$B$5, I354=Ajustes!$B$4, OR(C354=Ajustes!$B$6, C354=Ajustes!$B$7), ISNUMBER(D354), ISNUMBER(H354)), 1, 0))</f>
        <v/>
      </c>
      <c r="T354" s="19">
        <f>IF(S354&lt;&gt;1, 0, IF(N(J354)=0, 0, IF(K354=Ajustes!$B$5, J354, J354*F354)))</f>
        <v/>
      </c>
      <c r="U354" s="20">
        <f>IF(S354&lt;&gt;1, U353, IF(C354=Ajustes!$B$6, U353+H354, U353-H354))</f>
        <v/>
      </c>
      <c r="V354" s="19">
        <f>IF(S354&lt;&gt;1, V353, IF(C354=Ajustes!$B$6, V353+D354+N(O354)+T354, IF(U354&lt;=0, 0, V353-H354*W353)))</f>
        <v/>
      </c>
      <c r="W354" s="21">
        <f>IF(U354&gt;0, V354/U354, 0)</f>
        <v/>
      </c>
      <c r="X354" s="19">
        <f>IF(AND(S354=1, C354=Ajustes!$B$7), D354-N(O354)-T354-H354*W353, "")</f>
        <v/>
      </c>
      <c r="Y354" s="18">
        <f>IF(A354="", "", TRIM(IF(COUNTIFS($N$2:$N$3000,N354,$C$2:$C$3000,C354,$D$2:$D$3000,D354,$H$2:$H$3000,H354)&gt;1, "Orden repetida. ", "")&amp;IF(AND(S354=1, C354=Ajustes!$B$7, U353+0.000001&lt;H354), "Vendes más de lo registrado. ", "")&amp;IF(Q354="texto", "Fecha en texto. ", "")&amp;IF(OR(NOT(ISNUMBER(D354)), NOT(ISNUMBER(H354))), "Número en texto. ", "")&amp;IF(AND(ISNUMBER(Q354), ISNUMBER(Q353), Q354&lt;Q353), "Fuera de orden de fecha. ", "")))</f>
        <v/>
      </c>
      <c r="Z354" s="18">
        <f>IF(AND(S354=1, ISNUMBER(R354)), ROW(), 0)</f>
        <v/>
      </c>
      <c r="AA354" s="18">
        <f>IF(ISNUMBER(R354), R354, 0)</f>
        <v/>
      </c>
    </row>
    <row r="355">
      <c r="A355" s="13" t="n"/>
      <c r="B355" s="13" t="n"/>
      <c r="C355" s="13" t="n"/>
      <c r="D355" s="13" t="n"/>
      <c r="E355" s="13" t="n"/>
      <c r="F355" s="13" t="n"/>
      <c r="G355" s="13" t="n"/>
      <c r="H355" s="13" t="n"/>
      <c r="I355" s="13" t="n"/>
      <c r="J355" s="13" t="n"/>
      <c r="K355" s="13" t="n"/>
      <c r="L355" s="13" t="n"/>
      <c r="M355" s="13" t="n"/>
      <c r="N355" s="13" t="n"/>
      <c r="O355" s="14" t="n"/>
      <c r="P355" s="15" t="n"/>
      <c r="Q355" s="16">
        <f>IF(N355="", "", IF(ISNUMBER(N355), N355, IFERROR(DATEVALUE(LEFT(N355,10))+TIMEVALUE(MID(N355,12,8)), "texto")))</f>
        <v/>
      </c>
      <c r="R355" s="17">
        <f>IF(ISNUMBER(Q355), DATE(YEAR(Q355),MONTH(Q355),1), "")</f>
        <v/>
      </c>
      <c r="S355" s="18">
        <f>IF(A355="", 0, IF(AND(M355=Ajustes!$B$8, E355=Ajustes!$B$5, I355=Ajustes!$B$4, OR(C355=Ajustes!$B$6, C355=Ajustes!$B$7), ISNUMBER(D355), ISNUMBER(H355)), 1, 0))</f>
        <v/>
      </c>
      <c r="T355" s="19">
        <f>IF(S355&lt;&gt;1, 0, IF(N(J355)=0, 0, IF(K355=Ajustes!$B$5, J355, J355*F355)))</f>
        <v/>
      </c>
      <c r="U355" s="20">
        <f>IF(S355&lt;&gt;1, U354, IF(C355=Ajustes!$B$6, U354+H355, U354-H355))</f>
        <v/>
      </c>
      <c r="V355" s="19">
        <f>IF(S355&lt;&gt;1, V354, IF(C355=Ajustes!$B$6, V354+D355+N(O355)+T355, IF(U355&lt;=0, 0, V354-H355*W354)))</f>
        <v/>
      </c>
      <c r="W355" s="21">
        <f>IF(U355&gt;0, V355/U355, 0)</f>
        <v/>
      </c>
      <c r="X355" s="19">
        <f>IF(AND(S355=1, C355=Ajustes!$B$7), D355-N(O355)-T355-H355*W354, "")</f>
        <v/>
      </c>
      <c r="Y355" s="18">
        <f>IF(A355="", "", TRIM(IF(COUNTIFS($N$2:$N$3000,N355,$C$2:$C$3000,C355,$D$2:$D$3000,D355,$H$2:$H$3000,H355)&gt;1, "Orden repetida. ", "")&amp;IF(AND(S355=1, C355=Ajustes!$B$7, U354+0.000001&lt;H355), "Vendes más de lo registrado. ", "")&amp;IF(Q355="texto", "Fecha en texto. ", "")&amp;IF(OR(NOT(ISNUMBER(D355)), NOT(ISNUMBER(H355))), "Número en texto. ", "")&amp;IF(AND(ISNUMBER(Q355), ISNUMBER(Q354), Q355&lt;Q354), "Fuera de orden de fecha. ", "")))</f>
        <v/>
      </c>
      <c r="Z355" s="18">
        <f>IF(AND(S355=1, ISNUMBER(R355)), ROW(), 0)</f>
        <v/>
      </c>
      <c r="AA355" s="18">
        <f>IF(ISNUMBER(R355), R355, 0)</f>
        <v/>
      </c>
    </row>
    <row r="356">
      <c r="A356" s="13" t="n"/>
      <c r="B356" s="13" t="n"/>
      <c r="C356" s="13" t="n"/>
      <c r="D356" s="13" t="n"/>
      <c r="E356" s="13" t="n"/>
      <c r="F356" s="13" t="n"/>
      <c r="G356" s="13" t="n"/>
      <c r="H356" s="13" t="n"/>
      <c r="I356" s="13" t="n"/>
      <c r="J356" s="13" t="n"/>
      <c r="K356" s="13" t="n"/>
      <c r="L356" s="13" t="n"/>
      <c r="M356" s="13" t="n"/>
      <c r="N356" s="13" t="n"/>
      <c r="O356" s="14" t="n"/>
      <c r="P356" s="15" t="n"/>
      <c r="Q356" s="16">
        <f>IF(N356="", "", IF(ISNUMBER(N356), N356, IFERROR(DATEVALUE(LEFT(N356,10))+TIMEVALUE(MID(N356,12,8)), "texto")))</f>
        <v/>
      </c>
      <c r="R356" s="17">
        <f>IF(ISNUMBER(Q356), DATE(YEAR(Q356),MONTH(Q356),1), "")</f>
        <v/>
      </c>
      <c r="S356" s="18">
        <f>IF(A356="", 0, IF(AND(M356=Ajustes!$B$8, E356=Ajustes!$B$5, I356=Ajustes!$B$4, OR(C356=Ajustes!$B$6, C356=Ajustes!$B$7), ISNUMBER(D356), ISNUMBER(H356)), 1, 0))</f>
        <v/>
      </c>
      <c r="T356" s="19">
        <f>IF(S356&lt;&gt;1, 0, IF(N(J356)=0, 0, IF(K356=Ajustes!$B$5, J356, J356*F356)))</f>
        <v/>
      </c>
      <c r="U356" s="20">
        <f>IF(S356&lt;&gt;1, U355, IF(C356=Ajustes!$B$6, U355+H356, U355-H356))</f>
        <v/>
      </c>
      <c r="V356" s="19">
        <f>IF(S356&lt;&gt;1, V355, IF(C356=Ajustes!$B$6, V355+D356+N(O356)+T356, IF(U356&lt;=0, 0, V355-H356*W355)))</f>
        <v/>
      </c>
      <c r="W356" s="21">
        <f>IF(U356&gt;0, V356/U356, 0)</f>
        <v/>
      </c>
      <c r="X356" s="19">
        <f>IF(AND(S356=1, C356=Ajustes!$B$7), D356-N(O356)-T356-H356*W355, "")</f>
        <v/>
      </c>
      <c r="Y356" s="18">
        <f>IF(A356="", "", TRIM(IF(COUNTIFS($N$2:$N$3000,N356,$C$2:$C$3000,C356,$D$2:$D$3000,D356,$H$2:$H$3000,H356)&gt;1, "Orden repetida. ", "")&amp;IF(AND(S356=1, C356=Ajustes!$B$7, U355+0.000001&lt;H356), "Vendes más de lo registrado. ", "")&amp;IF(Q356="texto", "Fecha en texto. ", "")&amp;IF(OR(NOT(ISNUMBER(D356)), NOT(ISNUMBER(H356))), "Número en texto. ", "")&amp;IF(AND(ISNUMBER(Q356), ISNUMBER(Q355), Q356&lt;Q355), "Fuera de orden de fecha. ", "")))</f>
        <v/>
      </c>
      <c r="Z356" s="18">
        <f>IF(AND(S356=1, ISNUMBER(R356)), ROW(), 0)</f>
        <v/>
      </c>
      <c r="AA356" s="18">
        <f>IF(ISNUMBER(R356), R356, 0)</f>
        <v/>
      </c>
    </row>
    <row r="357">
      <c r="A357" s="13" t="n"/>
      <c r="B357" s="13" t="n"/>
      <c r="C357" s="13" t="n"/>
      <c r="D357" s="13" t="n"/>
      <c r="E357" s="13" t="n"/>
      <c r="F357" s="13" t="n"/>
      <c r="G357" s="13" t="n"/>
      <c r="H357" s="13" t="n"/>
      <c r="I357" s="13" t="n"/>
      <c r="J357" s="13" t="n"/>
      <c r="K357" s="13" t="n"/>
      <c r="L357" s="13" t="n"/>
      <c r="M357" s="13" t="n"/>
      <c r="N357" s="13" t="n"/>
      <c r="O357" s="14" t="n"/>
      <c r="P357" s="15" t="n"/>
      <c r="Q357" s="16">
        <f>IF(N357="", "", IF(ISNUMBER(N357), N357, IFERROR(DATEVALUE(LEFT(N357,10))+TIMEVALUE(MID(N357,12,8)), "texto")))</f>
        <v/>
      </c>
      <c r="R357" s="17">
        <f>IF(ISNUMBER(Q357), DATE(YEAR(Q357),MONTH(Q357),1), "")</f>
        <v/>
      </c>
      <c r="S357" s="18">
        <f>IF(A357="", 0, IF(AND(M357=Ajustes!$B$8, E357=Ajustes!$B$5, I357=Ajustes!$B$4, OR(C357=Ajustes!$B$6, C357=Ajustes!$B$7), ISNUMBER(D357), ISNUMBER(H357)), 1, 0))</f>
        <v/>
      </c>
      <c r="T357" s="19">
        <f>IF(S357&lt;&gt;1, 0, IF(N(J357)=0, 0, IF(K357=Ajustes!$B$5, J357, J357*F357)))</f>
        <v/>
      </c>
      <c r="U357" s="20">
        <f>IF(S357&lt;&gt;1, U356, IF(C357=Ajustes!$B$6, U356+H357, U356-H357))</f>
        <v/>
      </c>
      <c r="V357" s="19">
        <f>IF(S357&lt;&gt;1, V356, IF(C357=Ajustes!$B$6, V356+D357+N(O357)+T357, IF(U357&lt;=0, 0, V356-H357*W356)))</f>
        <v/>
      </c>
      <c r="W357" s="21">
        <f>IF(U357&gt;0, V357/U357, 0)</f>
        <v/>
      </c>
      <c r="X357" s="19">
        <f>IF(AND(S357=1, C357=Ajustes!$B$7), D357-N(O357)-T357-H357*W356, "")</f>
        <v/>
      </c>
      <c r="Y357" s="18">
        <f>IF(A357="", "", TRIM(IF(COUNTIFS($N$2:$N$3000,N357,$C$2:$C$3000,C357,$D$2:$D$3000,D357,$H$2:$H$3000,H357)&gt;1, "Orden repetida. ", "")&amp;IF(AND(S357=1, C357=Ajustes!$B$7, U356+0.000001&lt;H357), "Vendes más de lo registrado. ", "")&amp;IF(Q357="texto", "Fecha en texto. ", "")&amp;IF(OR(NOT(ISNUMBER(D357)), NOT(ISNUMBER(H357))), "Número en texto. ", "")&amp;IF(AND(ISNUMBER(Q357), ISNUMBER(Q356), Q357&lt;Q356), "Fuera de orden de fecha. ", "")))</f>
        <v/>
      </c>
      <c r="Z357" s="18">
        <f>IF(AND(S357=1, ISNUMBER(R357)), ROW(), 0)</f>
        <v/>
      </c>
      <c r="AA357" s="18">
        <f>IF(ISNUMBER(R357), R357, 0)</f>
        <v/>
      </c>
    </row>
    <row r="358">
      <c r="A358" s="13" t="n"/>
      <c r="B358" s="13" t="n"/>
      <c r="C358" s="13" t="n"/>
      <c r="D358" s="13" t="n"/>
      <c r="E358" s="13" t="n"/>
      <c r="F358" s="13" t="n"/>
      <c r="G358" s="13" t="n"/>
      <c r="H358" s="13" t="n"/>
      <c r="I358" s="13" t="n"/>
      <c r="J358" s="13" t="n"/>
      <c r="K358" s="13" t="n"/>
      <c r="L358" s="13" t="n"/>
      <c r="M358" s="13" t="n"/>
      <c r="N358" s="13" t="n"/>
      <c r="O358" s="14" t="n"/>
      <c r="P358" s="15" t="n"/>
      <c r="Q358" s="16">
        <f>IF(N358="", "", IF(ISNUMBER(N358), N358, IFERROR(DATEVALUE(LEFT(N358,10))+TIMEVALUE(MID(N358,12,8)), "texto")))</f>
        <v/>
      </c>
      <c r="R358" s="17">
        <f>IF(ISNUMBER(Q358), DATE(YEAR(Q358),MONTH(Q358),1), "")</f>
        <v/>
      </c>
      <c r="S358" s="18">
        <f>IF(A358="", 0, IF(AND(M358=Ajustes!$B$8, E358=Ajustes!$B$5, I358=Ajustes!$B$4, OR(C358=Ajustes!$B$6, C358=Ajustes!$B$7), ISNUMBER(D358), ISNUMBER(H358)), 1, 0))</f>
        <v/>
      </c>
      <c r="T358" s="19">
        <f>IF(S358&lt;&gt;1, 0, IF(N(J358)=0, 0, IF(K358=Ajustes!$B$5, J358, J358*F358)))</f>
        <v/>
      </c>
      <c r="U358" s="20">
        <f>IF(S358&lt;&gt;1, U357, IF(C358=Ajustes!$B$6, U357+H358, U357-H358))</f>
        <v/>
      </c>
      <c r="V358" s="19">
        <f>IF(S358&lt;&gt;1, V357, IF(C358=Ajustes!$B$6, V357+D358+N(O358)+T358, IF(U358&lt;=0, 0, V357-H358*W357)))</f>
        <v/>
      </c>
      <c r="W358" s="21">
        <f>IF(U358&gt;0, V358/U358, 0)</f>
        <v/>
      </c>
      <c r="X358" s="19">
        <f>IF(AND(S358=1, C358=Ajustes!$B$7), D358-N(O358)-T358-H358*W357, "")</f>
        <v/>
      </c>
      <c r="Y358" s="18">
        <f>IF(A358="", "", TRIM(IF(COUNTIFS($N$2:$N$3000,N358,$C$2:$C$3000,C358,$D$2:$D$3000,D358,$H$2:$H$3000,H358)&gt;1, "Orden repetida. ", "")&amp;IF(AND(S358=1, C358=Ajustes!$B$7, U357+0.000001&lt;H358), "Vendes más de lo registrado. ", "")&amp;IF(Q358="texto", "Fecha en texto. ", "")&amp;IF(OR(NOT(ISNUMBER(D358)), NOT(ISNUMBER(H358))), "Número en texto. ", "")&amp;IF(AND(ISNUMBER(Q358), ISNUMBER(Q357), Q358&lt;Q357), "Fuera de orden de fecha. ", "")))</f>
        <v/>
      </c>
      <c r="Z358" s="18">
        <f>IF(AND(S358=1, ISNUMBER(R358)), ROW(), 0)</f>
        <v/>
      </c>
      <c r="AA358" s="18">
        <f>IF(ISNUMBER(R358), R358, 0)</f>
        <v/>
      </c>
    </row>
    <row r="359">
      <c r="A359" s="13" t="n"/>
      <c r="B359" s="13" t="n"/>
      <c r="C359" s="13" t="n"/>
      <c r="D359" s="13" t="n"/>
      <c r="E359" s="13" t="n"/>
      <c r="F359" s="13" t="n"/>
      <c r="G359" s="13" t="n"/>
      <c r="H359" s="13" t="n"/>
      <c r="I359" s="13" t="n"/>
      <c r="J359" s="13" t="n"/>
      <c r="K359" s="13" t="n"/>
      <c r="L359" s="13" t="n"/>
      <c r="M359" s="13" t="n"/>
      <c r="N359" s="13" t="n"/>
      <c r="O359" s="14" t="n"/>
      <c r="P359" s="15" t="n"/>
      <c r="Q359" s="16">
        <f>IF(N359="", "", IF(ISNUMBER(N359), N359, IFERROR(DATEVALUE(LEFT(N359,10))+TIMEVALUE(MID(N359,12,8)), "texto")))</f>
        <v/>
      </c>
      <c r="R359" s="17">
        <f>IF(ISNUMBER(Q359), DATE(YEAR(Q359),MONTH(Q359),1), "")</f>
        <v/>
      </c>
      <c r="S359" s="18">
        <f>IF(A359="", 0, IF(AND(M359=Ajustes!$B$8, E359=Ajustes!$B$5, I359=Ajustes!$B$4, OR(C359=Ajustes!$B$6, C359=Ajustes!$B$7), ISNUMBER(D359), ISNUMBER(H359)), 1, 0))</f>
        <v/>
      </c>
      <c r="T359" s="19">
        <f>IF(S359&lt;&gt;1, 0, IF(N(J359)=0, 0, IF(K359=Ajustes!$B$5, J359, J359*F359)))</f>
        <v/>
      </c>
      <c r="U359" s="20">
        <f>IF(S359&lt;&gt;1, U358, IF(C359=Ajustes!$B$6, U358+H359, U358-H359))</f>
        <v/>
      </c>
      <c r="V359" s="19">
        <f>IF(S359&lt;&gt;1, V358, IF(C359=Ajustes!$B$6, V358+D359+N(O359)+T359, IF(U359&lt;=0, 0, V358-H359*W358)))</f>
        <v/>
      </c>
      <c r="W359" s="21">
        <f>IF(U359&gt;0, V359/U359, 0)</f>
        <v/>
      </c>
      <c r="X359" s="19">
        <f>IF(AND(S359=1, C359=Ajustes!$B$7), D359-N(O359)-T359-H359*W358, "")</f>
        <v/>
      </c>
      <c r="Y359" s="18">
        <f>IF(A359="", "", TRIM(IF(COUNTIFS($N$2:$N$3000,N359,$C$2:$C$3000,C359,$D$2:$D$3000,D359,$H$2:$H$3000,H359)&gt;1, "Orden repetida. ", "")&amp;IF(AND(S359=1, C359=Ajustes!$B$7, U358+0.000001&lt;H359), "Vendes más de lo registrado. ", "")&amp;IF(Q359="texto", "Fecha en texto. ", "")&amp;IF(OR(NOT(ISNUMBER(D359)), NOT(ISNUMBER(H359))), "Número en texto. ", "")&amp;IF(AND(ISNUMBER(Q359), ISNUMBER(Q358), Q359&lt;Q358), "Fuera de orden de fecha. ", "")))</f>
        <v/>
      </c>
      <c r="Z359" s="18">
        <f>IF(AND(S359=1, ISNUMBER(R359)), ROW(), 0)</f>
        <v/>
      </c>
      <c r="AA359" s="18">
        <f>IF(ISNUMBER(R359), R359, 0)</f>
        <v/>
      </c>
    </row>
    <row r="360">
      <c r="A360" s="13" t="n"/>
      <c r="B360" s="13" t="n"/>
      <c r="C360" s="13" t="n"/>
      <c r="D360" s="13" t="n"/>
      <c r="E360" s="13" t="n"/>
      <c r="F360" s="13" t="n"/>
      <c r="G360" s="13" t="n"/>
      <c r="H360" s="13" t="n"/>
      <c r="I360" s="13" t="n"/>
      <c r="J360" s="13" t="n"/>
      <c r="K360" s="13" t="n"/>
      <c r="L360" s="13" t="n"/>
      <c r="M360" s="13" t="n"/>
      <c r="N360" s="13" t="n"/>
      <c r="O360" s="14" t="n"/>
      <c r="P360" s="15" t="n"/>
      <c r="Q360" s="16">
        <f>IF(N360="", "", IF(ISNUMBER(N360), N360, IFERROR(DATEVALUE(LEFT(N360,10))+TIMEVALUE(MID(N360,12,8)), "texto")))</f>
        <v/>
      </c>
      <c r="R360" s="17">
        <f>IF(ISNUMBER(Q360), DATE(YEAR(Q360),MONTH(Q360),1), "")</f>
        <v/>
      </c>
      <c r="S360" s="18">
        <f>IF(A360="", 0, IF(AND(M360=Ajustes!$B$8, E360=Ajustes!$B$5, I360=Ajustes!$B$4, OR(C360=Ajustes!$B$6, C360=Ajustes!$B$7), ISNUMBER(D360), ISNUMBER(H360)), 1, 0))</f>
        <v/>
      </c>
      <c r="T360" s="19">
        <f>IF(S360&lt;&gt;1, 0, IF(N(J360)=0, 0, IF(K360=Ajustes!$B$5, J360, J360*F360)))</f>
        <v/>
      </c>
      <c r="U360" s="20">
        <f>IF(S360&lt;&gt;1, U359, IF(C360=Ajustes!$B$6, U359+H360, U359-H360))</f>
        <v/>
      </c>
      <c r="V360" s="19">
        <f>IF(S360&lt;&gt;1, V359, IF(C360=Ajustes!$B$6, V359+D360+N(O360)+T360, IF(U360&lt;=0, 0, V359-H360*W359)))</f>
        <v/>
      </c>
      <c r="W360" s="21">
        <f>IF(U360&gt;0, V360/U360, 0)</f>
        <v/>
      </c>
      <c r="X360" s="19">
        <f>IF(AND(S360=1, C360=Ajustes!$B$7), D360-N(O360)-T360-H360*W359, "")</f>
        <v/>
      </c>
      <c r="Y360" s="18">
        <f>IF(A360="", "", TRIM(IF(COUNTIFS($N$2:$N$3000,N360,$C$2:$C$3000,C360,$D$2:$D$3000,D360,$H$2:$H$3000,H360)&gt;1, "Orden repetida. ", "")&amp;IF(AND(S360=1, C360=Ajustes!$B$7, U359+0.000001&lt;H360), "Vendes más de lo registrado. ", "")&amp;IF(Q360="texto", "Fecha en texto. ", "")&amp;IF(OR(NOT(ISNUMBER(D360)), NOT(ISNUMBER(H360))), "Número en texto. ", "")&amp;IF(AND(ISNUMBER(Q360), ISNUMBER(Q359), Q360&lt;Q359), "Fuera de orden de fecha. ", "")))</f>
        <v/>
      </c>
      <c r="Z360" s="18">
        <f>IF(AND(S360=1, ISNUMBER(R360)), ROW(), 0)</f>
        <v/>
      </c>
      <c r="AA360" s="18">
        <f>IF(ISNUMBER(R360), R360, 0)</f>
        <v/>
      </c>
    </row>
    <row r="361">
      <c r="A361" s="13" t="n"/>
      <c r="B361" s="13" t="n"/>
      <c r="C361" s="13" t="n"/>
      <c r="D361" s="13" t="n"/>
      <c r="E361" s="13" t="n"/>
      <c r="F361" s="13" t="n"/>
      <c r="G361" s="13" t="n"/>
      <c r="H361" s="13" t="n"/>
      <c r="I361" s="13" t="n"/>
      <c r="J361" s="13" t="n"/>
      <c r="K361" s="13" t="n"/>
      <c r="L361" s="13" t="n"/>
      <c r="M361" s="13" t="n"/>
      <c r="N361" s="13" t="n"/>
      <c r="O361" s="14" t="n"/>
      <c r="P361" s="15" t="n"/>
      <c r="Q361" s="16">
        <f>IF(N361="", "", IF(ISNUMBER(N361), N361, IFERROR(DATEVALUE(LEFT(N361,10))+TIMEVALUE(MID(N361,12,8)), "texto")))</f>
        <v/>
      </c>
      <c r="R361" s="17">
        <f>IF(ISNUMBER(Q361), DATE(YEAR(Q361),MONTH(Q361),1), "")</f>
        <v/>
      </c>
      <c r="S361" s="18">
        <f>IF(A361="", 0, IF(AND(M361=Ajustes!$B$8, E361=Ajustes!$B$5, I361=Ajustes!$B$4, OR(C361=Ajustes!$B$6, C361=Ajustes!$B$7), ISNUMBER(D361), ISNUMBER(H361)), 1, 0))</f>
        <v/>
      </c>
      <c r="T361" s="19">
        <f>IF(S361&lt;&gt;1, 0, IF(N(J361)=0, 0, IF(K361=Ajustes!$B$5, J361, J361*F361)))</f>
        <v/>
      </c>
      <c r="U361" s="20">
        <f>IF(S361&lt;&gt;1, U360, IF(C361=Ajustes!$B$6, U360+H361, U360-H361))</f>
        <v/>
      </c>
      <c r="V361" s="19">
        <f>IF(S361&lt;&gt;1, V360, IF(C361=Ajustes!$B$6, V360+D361+N(O361)+T361, IF(U361&lt;=0, 0, V360-H361*W360)))</f>
        <v/>
      </c>
      <c r="W361" s="21">
        <f>IF(U361&gt;0, V361/U361, 0)</f>
        <v/>
      </c>
      <c r="X361" s="19">
        <f>IF(AND(S361=1, C361=Ajustes!$B$7), D361-N(O361)-T361-H361*W360, "")</f>
        <v/>
      </c>
      <c r="Y361" s="18">
        <f>IF(A361="", "", TRIM(IF(COUNTIFS($N$2:$N$3000,N361,$C$2:$C$3000,C361,$D$2:$D$3000,D361,$H$2:$H$3000,H361)&gt;1, "Orden repetida. ", "")&amp;IF(AND(S361=1, C361=Ajustes!$B$7, U360+0.000001&lt;H361), "Vendes más de lo registrado. ", "")&amp;IF(Q361="texto", "Fecha en texto. ", "")&amp;IF(OR(NOT(ISNUMBER(D361)), NOT(ISNUMBER(H361))), "Número en texto. ", "")&amp;IF(AND(ISNUMBER(Q361), ISNUMBER(Q360), Q361&lt;Q360), "Fuera de orden de fecha. ", "")))</f>
        <v/>
      </c>
      <c r="Z361" s="18">
        <f>IF(AND(S361=1, ISNUMBER(R361)), ROW(), 0)</f>
        <v/>
      </c>
      <c r="AA361" s="18">
        <f>IF(ISNUMBER(R361), R361, 0)</f>
        <v/>
      </c>
    </row>
    <row r="362">
      <c r="A362" s="13" t="n"/>
      <c r="B362" s="13" t="n"/>
      <c r="C362" s="13" t="n"/>
      <c r="D362" s="13" t="n"/>
      <c r="E362" s="13" t="n"/>
      <c r="F362" s="13" t="n"/>
      <c r="G362" s="13" t="n"/>
      <c r="H362" s="13" t="n"/>
      <c r="I362" s="13" t="n"/>
      <c r="J362" s="13" t="n"/>
      <c r="K362" s="13" t="n"/>
      <c r="L362" s="13" t="n"/>
      <c r="M362" s="13" t="n"/>
      <c r="N362" s="13" t="n"/>
      <c r="O362" s="14" t="n"/>
      <c r="P362" s="15" t="n"/>
      <c r="Q362" s="16">
        <f>IF(N362="", "", IF(ISNUMBER(N362), N362, IFERROR(DATEVALUE(LEFT(N362,10))+TIMEVALUE(MID(N362,12,8)), "texto")))</f>
        <v/>
      </c>
      <c r="R362" s="17">
        <f>IF(ISNUMBER(Q362), DATE(YEAR(Q362),MONTH(Q362),1), "")</f>
        <v/>
      </c>
      <c r="S362" s="18">
        <f>IF(A362="", 0, IF(AND(M362=Ajustes!$B$8, E362=Ajustes!$B$5, I362=Ajustes!$B$4, OR(C362=Ajustes!$B$6, C362=Ajustes!$B$7), ISNUMBER(D362), ISNUMBER(H362)), 1, 0))</f>
        <v/>
      </c>
      <c r="T362" s="19">
        <f>IF(S362&lt;&gt;1, 0, IF(N(J362)=0, 0, IF(K362=Ajustes!$B$5, J362, J362*F362)))</f>
        <v/>
      </c>
      <c r="U362" s="20">
        <f>IF(S362&lt;&gt;1, U361, IF(C362=Ajustes!$B$6, U361+H362, U361-H362))</f>
        <v/>
      </c>
      <c r="V362" s="19">
        <f>IF(S362&lt;&gt;1, V361, IF(C362=Ajustes!$B$6, V361+D362+N(O362)+T362, IF(U362&lt;=0, 0, V361-H362*W361)))</f>
        <v/>
      </c>
      <c r="W362" s="21">
        <f>IF(U362&gt;0, V362/U362, 0)</f>
        <v/>
      </c>
      <c r="X362" s="19">
        <f>IF(AND(S362=1, C362=Ajustes!$B$7), D362-N(O362)-T362-H362*W361, "")</f>
        <v/>
      </c>
      <c r="Y362" s="18">
        <f>IF(A362="", "", TRIM(IF(COUNTIFS($N$2:$N$3000,N362,$C$2:$C$3000,C362,$D$2:$D$3000,D362,$H$2:$H$3000,H362)&gt;1, "Orden repetida. ", "")&amp;IF(AND(S362=1, C362=Ajustes!$B$7, U361+0.000001&lt;H362), "Vendes más de lo registrado. ", "")&amp;IF(Q362="texto", "Fecha en texto. ", "")&amp;IF(OR(NOT(ISNUMBER(D362)), NOT(ISNUMBER(H362))), "Número en texto. ", "")&amp;IF(AND(ISNUMBER(Q362), ISNUMBER(Q361), Q362&lt;Q361), "Fuera de orden de fecha. ", "")))</f>
        <v/>
      </c>
      <c r="Z362" s="18">
        <f>IF(AND(S362=1, ISNUMBER(R362)), ROW(), 0)</f>
        <v/>
      </c>
      <c r="AA362" s="18">
        <f>IF(ISNUMBER(R362), R362, 0)</f>
        <v/>
      </c>
    </row>
    <row r="363">
      <c r="A363" s="13" t="n"/>
      <c r="B363" s="13" t="n"/>
      <c r="C363" s="13" t="n"/>
      <c r="D363" s="13" t="n"/>
      <c r="E363" s="13" t="n"/>
      <c r="F363" s="13" t="n"/>
      <c r="G363" s="13" t="n"/>
      <c r="H363" s="13" t="n"/>
      <c r="I363" s="13" t="n"/>
      <c r="J363" s="13" t="n"/>
      <c r="K363" s="13" t="n"/>
      <c r="L363" s="13" t="n"/>
      <c r="M363" s="13" t="n"/>
      <c r="N363" s="13" t="n"/>
      <c r="O363" s="14" t="n"/>
      <c r="P363" s="15" t="n"/>
      <c r="Q363" s="16">
        <f>IF(N363="", "", IF(ISNUMBER(N363), N363, IFERROR(DATEVALUE(LEFT(N363,10))+TIMEVALUE(MID(N363,12,8)), "texto")))</f>
        <v/>
      </c>
      <c r="R363" s="17">
        <f>IF(ISNUMBER(Q363), DATE(YEAR(Q363),MONTH(Q363),1), "")</f>
        <v/>
      </c>
      <c r="S363" s="18">
        <f>IF(A363="", 0, IF(AND(M363=Ajustes!$B$8, E363=Ajustes!$B$5, I363=Ajustes!$B$4, OR(C363=Ajustes!$B$6, C363=Ajustes!$B$7), ISNUMBER(D363), ISNUMBER(H363)), 1, 0))</f>
        <v/>
      </c>
      <c r="T363" s="19">
        <f>IF(S363&lt;&gt;1, 0, IF(N(J363)=0, 0, IF(K363=Ajustes!$B$5, J363, J363*F363)))</f>
        <v/>
      </c>
      <c r="U363" s="20">
        <f>IF(S363&lt;&gt;1, U362, IF(C363=Ajustes!$B$6, U362+H363, U362-H363))</f>
        <v/>
      </c>
      <c r="V363" s="19">
        <f>IF(S363&lt;&gt;1, V362, IF(C363=Ajustes!$B$6, V362+D363+N(O363)+T363, IF(U363&lt;=0, 0, V362-H363*W362)))</f>
        <v/>
      </c>
      <c r="W363" s="21">
        <f>IF(U363&gt;0, V363/U363, 0)</f>
        <v/>
      </c>
      <c r="X363" s="19">
        <f>IF(AND(S363=1, C363=Ajustes!$B$7), D363-N(O363)-T363-H363*W362, "")</f>
        <v/>
      </c>
      <c r="Y363" s="18">
        <f>IF(A363="", "", TRIM(IF(COUNTIFS($N$2:$N$3000,N363,$C$2:$C$3000,C363,$D$2:$D$3000,D363,$H$2:$H$3000,H363)&gt;1, "Orden repetida. ", "")&amp;IF(AND(S363=1, C363=Ajustes!$B$7, U362+0.000001&lt;H363), "Vendes más de lo registrado. ", "")&amp;IF(Q363="texto", "Fecha en texto. ", "")&amp;IF(OR(NOT(ISNUMBER(D363)), NOT(ISNUMBER(H363))), "Número en texto. ", "")&amp;IF(AND(ISNUMBER(Q363), ISNUMBER(Q362), Q363&lt;Q362), "Fuera de orden de fecha. ", "")))</f>
        <v/>
      </c>
      <c r="Z363" s="18">
        <f>IF(AND(S363=1, ISNUMBER(R363)), ROW(), 0)</f>
        <v/>
      </c>
      <c r="AA363" s="18">
        <f>IF(ISNUMBER(R363), R363, 0)</f>
        <v/>
      </c>
    </row>
    <row r="364">
      <c r="A364" s="13" t="n"/>
      <c r="B364" s="13" t="n"/>
      <c r="C364" s="13" t="n"/>
      <c r="D364" s="13" t="n"/>
      <c r="E364" s="13" t="n"/>
      <c r="F364" s="13" t="n"/>
      <c r="G364" s="13" t="n"/>
      <c r="H364" s="13" t="n"/>
      <c r="I364" s="13" t="n"/>
      <c r="J364" s="13" t="n"/>
      <c r="K364" s="13" t="n"/>
      <c r="L364" s="13" t="n"/>
      <c r="M364" s="13" t="n"/>
      <c r="N364" s="13" t="n"/>
      <c r="O364" s="14" t="n"/>
      <c r="P364" s="15" t="n"/>
      <c r="Q364" s="16">
        <f>IF(N364="", "", IF(ISNUMBER(N364), N364, IFERROR(DATEVALUE(LEFT(N364,10))+TIMEVALUE(MID(N364,12,8)), "texto")))</f>
        <v/>
      </c>
      <c r="R364" s="17">
        <f>IF(ISNUMBER(Q364), DATE(YEAR(Q364),MONTH(Q364),1), "")</f>
        <v/>
      </c>
      <c r="S364" s="18">
        <f>IF(A364="", 0, IF(AND(M364=Ajustes!$B$8, E364=Ajustes!$B$5, I364=Ajustes!$B$4, OR(C364=Ajustes!$B$6, C364=Ajustes!$B$7), ISNUMBER(D364), ISNUMBER(H364)), 1, 0))</f>
        <v/>
      </c>
      <c r="T364" s="19">
        <f>IF(S364&lt;&gt;1, 0, IF(N(J364)=0, 0, IF(K364=Ajustes!$B$5, J364, J364*F364)))</f>
        <v/>
      </c>
      <c r="U364" s="20">
        <f>IF(S364&lt;&gt;1, U363, IF(C364=Ajustes!$B$6, U363+H364, U363-H364))</f>
        <v/>
      </c>
      <c r="V364" s="19">
        <f>IF(S364&lt;&gt;1, V363, IF(C364=Ajustes!$B$6, V363+D364+N(O364)+T364, IF(U364&lt;=0, 0, V363-H364*W363)))</f>
        <v/>
      </c>
      <c r="W364" s="21">
        <f>IF(U364&gt;0, V364/U364, 0)</f>
        <v/>
      </c>
      <c r="X364" s="19">
        <f>IF(AND(S364=1, C364=Ajustes!$B$7), D364-N(O364)-T364-H364*W363, "")</f>
        <v/>
      </c>
      <c r="Y364" s="18">
        <f>IF(A364="", "", TRIM(IF(COUNTIFS($N$2:$N$3000,N364,$C$2:$C$3000,C364,$D$2:$D$3000,D364,$H$2:$H$3000,H364)&gt;1, "Orden repetida. ", "")&amp;IF(AND(S364=1, C364=Ajustes!$B$7, U363+0.000001&lt;H364), "Vendes más de lo registrado. ", "")&amp;IF(Q364="texto", "Fecha en texto. ", "")&amp;IF(OR(NOT(ISNUMBER(D364)), NOT(ISNUMBER(H364))), "Número en texto. ", "")&amp;IF(AND(ISNUMBER(Q364), ISNUMBER(Q363), Q364&lt;Q363), "Fuera de orden de fecha. ", "")))</f>
        <v/>
      </c>
      <c r="Z364" s="18">
        <f>IF(AND(S364=1, ISNUMBER(R364)), ROW(), 0)</f>
        <v/>
      </c>
      <c r="AA364" s="18">
        <f>IF(ISNUMBER(R364), R364, 0)</f>
        <v/>
      </c>
    </row>
    <row r="365">
      <c r="A365" s="13" t="n"/>
      <c r="B365" s="13" t="n"/>
      <c r="C365" s="13" t="n"/>
      <c r="D365" s="13" t="n"/>
      <c r="E365" s="13" t="n"/>
      <c r="F365" s="13" t="n"/>
      <c r="G365" s="13" t="n"/>
      <c r="H365" s="13" t="n"/>
      <c r="I365" s="13" t="n"/>
      <c r="J365" s="13" t="n"/>
      <c r="K365" s="13" t="n"/>
      <c r="L365" s="13" t="n"/>
      <c r="M365" s="13" t="n"/>
      <c r="N365" s="13" t="n"/>
      <c r="O365" s="14" t="n"/>
      <c r="P365" s="15" t="n"/>
      <c r="Q365" s="16">
        <f>IF(N365="", "", IF(ISNUMBER(N365), N365, IFERROR(DATEVALUE(LEFT(N365,10))+TIMEVALUE(MID(N365,12,8)), "texto")))</f>
        <v/>
      </c>
      <c r="R365" s="17">
        <f>IF(ISNUMBER(Q365), DATE(YEAR(Q365),MONTH(Q365),1), "")</f>
        <v/>
      </c>
      <c r="S365" s="18">
        <f>IF(A365="", 0, IF(AND(M365=Ajustes!$B$8, E365=Ajustes!$B$5, I365=Ajustes!$B$4, OR(C365=Ajustes!$B$6, C365=Ajustes!$B$7), ISNUMBER(D365), ISNUMBER(H365)), 1, 0))</f>
        <v/>
      </c>
      <c r="T365" s="19">
        <f>IF(S365&lt;&gt;1, 0, IF(N(J365)=0, 0, IF(K365=Ajustes!$B$5, J365, J365*F365)))</f>
        <v/>
      </c>
      <c r="U365" s="20">
        <f>IF(S365&lt;&gt;1, U364, IF(C365=Ajustes!$B$6, U364+H365, U364-H365))</f>
        <v/>
      </c>
      <c r="V365" s="19">
        <f>IF(S365&lt;&gt;1, V364, IF(C365=Ajustes!$B$6, V364+D365+N(O365)+T365, IF(U365&lt;=0, 0, V364-H365*W364)))</f>
        <v/>
      </c>
      <c r="W365" s="21">
        <f>IF(U365&gt;0, V365/U365, 0)</f>
        <v/>
      </c>
      <c r="X365" s="19">
        <f>IF(AND(S365=1, C365=Ajustes!$B$7), D365-N(O365)-T365-H365*W364, "")</f>
        <v/>
      </c>
      <c r="Y365" s="18">
        <f>IF(A365="", "", TRIM(IF(COUNTIFS($N$2:$N$3000,N365,$C$2:$C$3000,C365,$D$2:$D$3000,D365,$H$2:$H$3000,H365)&gt;1, "Orden repetida. ", "")&amp;IF(AND(S365=1, C365=Ajustes!$B$7, U364+0.000001&lt;H365), "Vendes más de lo registrado. ", "")&amp;IF(Q365="texto", "Fecha en texto. ", "")&amp;IF(OR(NOT(ISNUMBER(D365)), NOT(ISNUMBER(H365))), "Número en texto. ", "")&amp;IF(AND(ISNUMBER(Q365), ISNUMBER(Q364), Q365&lt;Q364), "Fuera de orden de fecha. ", "")))</f>
        <v/>
      </c>
      <c r="Z365" s="18">
        <f>IF(AND(S365=1, ISNUMBER(R365)), ROW(), 0)</f>
        <v/>
      </c>
      <c r="AA365" s="18">
        <f>IF(ISNUMBER(R365), R365, 0)</f>
        <v/>
      </c>
    </row>
    <row r="366">
      <c r="A366" s="13" t="n"/>
      <c r="B366" s="13" t="n"/>
      <c r="C366" s="13" t="n"/>
      <c r="D366" s="13" t="n"/>
      <c r="E366" s="13" t="n"/>
      <c r="F366" s="13" t="n"/>
      <c r="G366" s="13" t="n"/>
      <c r="H366" s="13" t="n"/>
      <c r="I366" s="13" t="n"/>
      <c r="J366" s="13" t="n"/>
      <c r="K366" s="13" t="n"/>
      <c r="L366" s="13" t="n"/>
      <c r="M366" s="13" t="n"/>
      <c r="N366" s="13" t="n"/>
      <c r="O366" s="14" t="n"/>
      <c r="P366" s="15" t="n"/>
      <c r="Q366" s="16">
        <f>IF(N366="", "", IF(ISNUMBER(N366), N366, IFERROR(DATEVALUE(LEFT(N366,10))+TIMEVALUE(MID(N366,12,8)), "texto")))</f>
        <v/>
      </c>
      <c r="R366" s="17">
        <f>IF(ISNUMBER(Q366), DATE(YEAR(Q366),MONTH(Q366),1), "")</f>
        <v/>
      </c>
      <c r="S366" s="18">
        <f>IF(A366="", 0, IF(AND(M366=Ajustes!$B$8, E366=Ajustes!$B$5, I366=Ajustes!$B$4, OR(C366=Ajustes!$B$6, C366=Ajustes!$B$7), ISNUMBER(D366), ISNUMBER(H366)), 1, 0))</f>
        <v/>
      </c>
      <c r="T366" s="19">
        <f>IF(S366&lt;&gt;1, 0, IF(N(J366)=0, 0, IF(K366=Ajustes!$B$5, J366, J366*F366)))</f>
        <v/>
      </c>
      <c r="U366" s="20">
        <f>IF(S366&lt;&gt;1, U365, IF(C366=Ajustes!$B$6, U365+H366, U365-H366))</f>
        <v/>
      </c>
      <c r="V366" s="19">
        <f>IF(S366&lt;&gt;1, V365, IF(C366=Ajustes!$B$6, V365+D366+N(O366)+T366, IF(U366&lt;=0, 0, V365-H366*W365)))</f>
        <v/>
      </c>
      <c r="W366" s="21">
        <f>IF(U366&gt;0, V366/U366, 0)</f>
        <v/>
      </c>
      <c r="X366" s="19">
        <f>IF(AND(S366=1, C366=Ajustes!$B$7), D366-N(O366)-T366-H366*W365, "")</f>
        <v/>
      </c>
      <c r="Y366" s="18">
        <f>IF(A366="", "", TRIM(IF(COUNTIFS($N$2:$N$3000,N366,$C$2:$C$3000,C366,$D$2:$D$3000,D366,$H$2:$H$3000,H366)&gt;1, "Orden repetida. ", "")&amp;IF(AND(S366=1, C366=Ajustes!$B$7, U365+0.000001&lt;H366), "Vendes más de lo registrado. ", "")&amp;IF(Q366="texto", "Fecha en texto. ", "")&amp;IF(OR(NOT(ISNUMBER(D366)), NOT(ISNUMBER(H366))), "Número en texto. ", "")&amp;IF(AND(ISNUMBER(Q366), ISNUMBER(Q365), Q366&lt;Q365), "Fuera de orden de fecha. ", "")))</f>
        <v/>
      </c>
      <c r="Z366" s="18">
        <f>IF(AND(S366=1, ISNUMBER(R366)), ROW(), 0)</f>
        <v/>
      </c>
      <c r="AA366" s="18">
        <f>IF(ISNUMBER(R366), R366, 0)</f>
        <v/>
      </c>
    </row>
    <row r="367">
      <c r="A367" s="13" t="n"/>
      <c r="B367" s="13" t="n"/>
      <c r="C367" s="13" t="n"/>
      <c r="D367" s="13" t="n"/>
      <c r="E367" s="13" t="n"/>
      <c r="F367" s="13" t="n"/>
      <c r="G367" s="13" t="n"/>
      <c r="H367" s="13" t="n"/>
      <c r="I367" s="13" t="n"/>
      <c r="J367" s="13" t="n"/>
      <c r="K367" s="13" t="n"/>
      <c r="L367" s="13" t="n"/>
      <c r="M367" s="13" t="n"/>
      <c r="N367" s="13" t="n"/>
      <c r="O367" s="14" t="n"/>
      <c r="P367" s="15" t="n"/>
      <c r="Q367" s="16">
        <f>IF(N367="", "", IF(ISNUMBER(N367), N367, IFERROR(DATEVALUE(LEFT(N367,10))+TIMEVALUE(MID(N367,12,8)), "texto")))</f>
        <v/>
      </c>
      <c r="R367" s="17">
        <f>IF(ISNUMBER(Q367), DATE(YEAR(Q367),MONTH(Q367),1), "")</f>
        <v/>
      </c>
      <c r="S367" s="18">
        <f>IF(A367="", 0, IF(AND(M367=Ajustes!$B$8, E367=Ajustes!$B$5, I367=Ajustes!$B$4, OR(C367=Ajustes!$B$6, C367=Ajustes!$B$7), ISNUMBER(D367), ISNUMBER(H367)), 1, 0))</f>
        <v/>
      </c>
      <c r="T367" s="19">
        <f>IF(S367&lt;&gt;1, 0, IF(N(J367)=0, 0, IF(K367=Ajustes!$B$5, J367, J367*F367)))</f>
        <v/>
      </c>
      <c r="U367" s="20">
        <f>IF(S367&lt;&gt;1, U366, IF(C367=Ajustes!$B$6, U366+H367, U366-H367))</f>
        <v/>
      </c>
      <c r="V367" s="19">
        <f>IF(S367&lt;&gt;1, V366, IF(C367=Ajustes!$B$6, V366+D367+N(O367)+T367, IF(U367&lt;=0, 0, V366-H367*W366)))</f>
        <v/>
      </c>
      <c r="W367" s="21">
        <f>IF(U367&gt;0, V367/U367, 0)</f>
        <v/>
      </c>
      <c r="X367" s="19">
        <f>IF(AND(S367=1, C367=Ajustes!$B$7), D367-N(O367)-T367-H367*W366, "")</f>
        <v/>
      </c>
      <c r="Y367" s="18">
        <f>IF(A367="", "", TRIM(IF(COUNTIFS($N$2:$N$3000,N367,$C$2:$C$3000,C367,$D$2:$D$3000,D367,$H$2:$H$3000,H367)&gt;1, "Orden repetida. ", "")&amp;IF(AND(S367=1, C367=Ajustes!$B$7, U366+0.000001&lt;H367), "Vendes más de lo registrado. ", "")&amp;IF(Q367="texto", "Fecha en texto. ", "")&amp;IF(OR(NOT(ISNUMBER(D367)), NOT(ISNUMBER(H367))), "Número en texto. ", "")&amp;IF(AND(ISNUMBER(Q367), ISNUMBER(Q366), Q367&lt;Q366), "Fuera de orden de fecha. ", "")))</f>
        <v/>
      </c>
      <c r="Z367" s="18">
        <f>IF(AND(S367=1, ISNUMBER(R367)), ROW(), 0)</f>
        <v/>
      </c>
      <c r="AA367" s="18">
        <f>IF(ISNUMBER(R367), R367, 0)</f>
        <v/>
      </c>
    </row>
    <row r="368">
      <c r="A368" s="13" t="n"/>
      <c r="B368" s="13" t="n"/>
      <c r="C368" s="13" t="n"/>
      <c r="D368" s="13" t="n"/>
      <c r="E368" s="13" t="n"/>
      <c r="F368" s="13" t="n"/>
      <c r="G368" s="13" t="n"/>
      <c r="H368" s="13" t="n"/>
      <c r="I368" s="13" t="n"/>
      <c r="J368" s="13" t="n"/>
      <c r="K368" s="13" t="n"/>
      <c r="L368" s="13" t="n"/>
      <c r="M368" s="13" t="n"/>
      <c r="N368" s="13" t="n"/>
      <c r="O368" s="14" t="n"/>
      <c r="P368" s="15" t="n"/>
      <c r="Q368" s="16">
        <f>IF(N368="", "", IF(ISNUMBER(N368), N368, IFERROR(DATEVALUE(LEFT(N368,10))+TIMEVALUE(MID(N368,12,8)), "texto")))</f>
        <v/>
      </c>
      <c r="R368" s="17">
        <f>IF(ISNUMBER(Q368), DATE(YEAR(Q368),MONTH(Q368),1), "")</f>
        <v/>
      </c>
      <c r="S368" s="18">
        <f>IF(A368="", 0, IF(AND(M368=Ajustes!$B$8, E368=Ajustes!$B$5, I368=Ajustes!$B$4, OR(C368=Ajustes!$B$6, C368=Ajustes!$B$7), ISNUMBER(D368), ISNUMBER(H368)), 1, 0))</f>
        <v/>
      </c>
      <c r="T368" s="19">
        <f>IF(S368&lt;&gt;1, 0, IF(N(J368)=0, 0, IF(K368=Ajustes!$B$5, J368, J368*F368)))</f>
        <v/>
      </c>
      <c r="U368" s="20">
        <f>IF(S368&lt;&gt;1, U367, IF(C368=Ajustes!$B$6, U367+H368, U367-H368))</f>
        <v/>
      </c>
      <c r="V368" s="19">
        <f>IF(S368&lt;&gt;1, V367, IF(C368=Ajustes!$B$6, V367+D368+N(O368)+T368, IF(U368&lt;=0, 0, V367-H368*W367)))</f>
        <v/>
      </c>
      <c r="W368" s="21">
        <f>IF(U368&gt;0, V368/U368, 0)</f>
        <v/>
      </c>
      <c r="X368" s="19">
        <f>IF(AND(S368=1, C368=Ajustes!$B$7), D368-N(O368)-T368-H368*W367, "")</f>
        <v/>
      </c>
      <c r="Y368" s="18">
        <f>IF(A368="", "", TRIM(IF(COUNTIFS($N$2:$N$3000,N368,$C$2:$C$3000,C368,$D$2:$D$3000,D368,$H$2:$H$3000,H368)&gt;1, "Orden repetida. ", "")&amp;IF(AND(S368=1, C368=Ajustes!$B$7, U367+0.000001&lt;H368), "Vendes más de lo registrado. ", "")&amp;IF(Q368="texto", "Fecha en texto. ", "")&amp;IF(OR(NOT(ISNUMBER(D368)), NOT(ISNUMBER(H368))), "Número en texto. ", "")&amp;IF(AND(ISNUMBER(Q368), ISNUMBER(Q367), Q368&lt;Q367), "Fuera de orden de fecha. ", "")))</f>
        <v/>
      </c>
      <c r="Z368" s="18">
        <f>IF(AND(S368=1, ISNUMBER(R368)), ROW(), 0)</f>
        <v/>
      </c>
      <c r="AA368" s="18">
        <f>IF(ISNUMBER(R368), R368, 0)</f>
        <v/>
      </c>
    </row>
    <row r="369">
      <c r="A369" s="13" t="n"/>
      <c r="B369" s="13" t="n"/>
      <c r="C369" s="13" t="n"/>
      <c r="D369" s="13" t="n"/>
      <c r="E369" s="13" t="n"/>
      <c r="F369" s="13" t="n"/>
      <c r="G369" s="13" t="n"/>
      <c r="H369" s="13" t="n"/>
      <c r="I369" s="13" t="n"/>
      <c r="J369" s="13" t="n"/>
      <c r="K369" s="13" t="n"/>
      <c r="L369" s="13" t="n"/>
      <c r="M369" s="13" t="n"/>
      <c r="N369" s="13" t="n"/>
      <c r="O369" s="14" t="n"/>
      <c r="P369" s="15" t="n"/>
      <c r="Q369" s="16">
        <f>IF(N369="", "", IF(ISNUMBER(N369), N369, IFERROR(DATEVALUE(LEFT(N369,10))+TIMEVALUE(MID(N369,12,8)), "texto")))</f>
        <v/>
      </c>
      <c r="R369" s="17">
        <f>IF(ISNUMBER(Q369), DATE(YEAR(Q369),MONTH(Q369),1), "")</f>
        <v/>
      </c>
      <c r="S369" s="18">
        <f>IF(A369="", 0, IF(AND(M369=Ajustes!$B$8, E369=Ajustes!$B$5, I369=Ajustes!$B$4, OR(C369=Ajustes!$B$6, C369=Ajustes!$B$7), ISNUMBER(D369), ISNUMBER(H369)), 1, 0))</f>
        <v/>
      </c>
      <c r="T369" s="19">
        <f>IF(S369&lt;&gt;1, 0, IF(N(J369)=0, 0, IF(K369=Ajustes!$B$5, J369, J369*F369)))</f>
        <v/>
      </c>
      <c r="U369" s="20">
        <f>IF(S369&lt;&gt;1, U368, IF(C369=Ajustes!$B$6, U368+H369, U368-H369))</f>
        <v/>
      </c>
      <c r="V369" s="19">
        <f>IF(S369&lt;&gt;1, V368, IF(C369=Ajustes!$B$6, V368+D369+N(O369)+T369, IF(U369&lt;=0, 0, V368-H369*W368)))</f>
        <v/>
      </c>
      <c r="W369" s="21">
        <f>IF(U369&gt;0, V369/U369, 0)</f>
        <v/>
      </c>
      <c r="X369" s="19">
        <f>IF(AND(S369=1, C369=Ajustes!$B$7), D369-N(O369)-T369-H369*W368, "")</f>
        <v/>
      </c>
      <c r="Y369" s="18">
        <f>IF(A369="", "", TRIM(IF(COUNTIFS($N$2:$N$3000,N369,$C$2:$C$3000,C369,$D$2:$D$3000,D369,$H$2:$H$3000,H369)&gt;1, "Orden repetida. ", "")&amp;IF(AND(S369=1, C369=Ajustes!$B$7, U368+0.000001&lt;H369), "Vendes más de lo registrado. ", "")&amp;IF(Q369="texto", "Fecha en texto. ", "")&amp;IF(OR(NOT(ISNUMBER(D369)), NOT(ISNUMBER(H369))), "Número en texto. ", "")&amp;IF(AND(ISNUMBER(Q369), ISNUMBER(Q368), Q369&lt;Q368), "Fuera de orden de fecha. ", "")))</f>
        <v/>
      </c>
      <c r="Z369" s="18">
        <f>IF(AND(S369=1, ISNUMBER(R369)), ROW(), 0)</f>
        <v/>
      </c>
      <c r="AA369" s="18">
        <f>IF(ISNUMBER(R369), R369, 0)</f>
        <v/>
      </c>
    </row>
    <row r="370">
      <c r="A370" s="13" t="n"/>
      <c r="B370" s="13" t="n"/>
      <c r="C370" s="13" t="n"/>
      <c r="D370" s="13" t="n"/>
      <c r="E370" s="13" t="n"/>
      <c r="F370" s="13" t="n"/>
      <c r="G370" s="13" t="n"/>
      <c r="H370" s="13" t="n"/>
      <c r="I370" s="13" t="n"/>
      <c r="J370" s="13" t="n"/>
      <c r="K370" s="13" t="n"/>
      <c r="L370" s="13" t="n"/>
      <c r="M370" s="13" t="n"/>
      <c r="N370" s="13" t="n"/>
      <c r="O370" s="14" t="n"/>
      <c r="P370" s="15" t="n"/>
      <c r="Q370" s="16">
        <f>IF(N370="", "", IF(ISNUMBER(N370), N370, IFERROR(DATEVALUE(LEFT(N370,10))+TIMEVALUE(MID(N370,12,8)), "texto")))</f>
        <v/>
      </c>
      <c r="R370" s="17">
        <f>IF(ISNUMBER(Q370), DATE(YEAR(Q370),MONTH(Q370),1), "")</f>
        <v/>
      </c>
      <c r="S370" s="18">
        <f>IF(A370="", 0, IF(AND(M370=Ajustes!$B$8, E370=Ajustes!$B$5, I370=Ajustes!$B$4, OR(C370=Ajustes!$B$6, C370=Ajustes!$B$7), ISNUMBER(D370), ISNUMBER(H370)), 1, 0))</f>
        <v/>
      </c>
      <c r="T370" s="19">
        <f>IF(S370&lt;&gt;1, 0, IF(N(J370)=0, 0, IF(K370=Ajustes!$B$5, J370, J370*F370)))</f>
        <v/>
      </c>
      <c r="U370" s="20">
        <f>IF(S370&lt;&gt;1, U369, IF(C370=Ajustes!$B$6, U369+H370, U369-H370))</f>
        <v/>
      </c>
      <c r="V370" s="19">
        <f>IF(S370&lt;&gt;1, V369, IF(C370=Ajustes!$B$6, V369+D370+N(O370)+T370, IF(U370&lt;=0, 0, V369-H370*W369)))</f>
        <v/>
      </c>
      <c r="W370" s="21">
        <f>IF(U370&gt;0, V370/U370, 0)</f>
        <v/>
      </c>
      <c r="X370" s="19">
        <f>IF(AND(S370=1, C370=Ajustes!$B$7), D370-N(O370)-T370-H370*W369, "")</f>
        <v/>
      </c>
      <c r="Y370" s="18">
        <f>IF(A370="", "", TRIM(IF(COUNTIFS($N$2:$N$3000,N370,$C$2:$C$3000,C370,$D$2:$D$3000,D370,$H$2:$H$3000,H370)&gt;1, "Orden repetida. ", "")&amp;IF(AND(S370=1, C370=Ajustes!$B$7, U369+0.000001&lt;H370), "Vendes más de lo registrado. ", "")&amp;IF(Q370="texto", "Fecha en texto. ", "")&amp;IF(OR(NOT(ISNUMBER(D370)), NOT(ISNUMBER(H370))), "Número en texto. ", "")&amp;IF(AND(ISNUMBER(Q370), ISNUMBER(Q369), Q370&lt;Q369), "Fuera de orden de fecha. ", "")))</f>
        <v/>
      </c>
      <c r="Z370" s="18">
        <f>IF(AND(S370=1, ISNUMBER(R370)), ROW(), 0)</f>
        <v/>
      </c>
      <c r="AA370" s="18">
        <f>IF(ISNUMBER(R370), R370, 0)</f>
        <v/>
      </c>
    </row>
    <row r="371">
      <c r="A371" s="13" t="n"/>
      <c r="B371" s="13" t="n"/>
      <c r="C371" s="13" t="n"/>
      <c r="D371" s="13" t="n"/>
      <c r="E371" s="13" t="n"/>
      <c r="F371" s="13" t="n"/>
      <c r="G371" s="13" t="n"/>
      <c r="H371" s="13" t="n"/>
      <c r="I371" s="13" t="n"/>
      <c r="J371" s="13" t="n"/>
      <c r="K371" s="13" t="n"/>
      <c r="L371" s="13" t="n"/>
      <c r="M371" s="13" t="n"/>
      <c r="N371" s="13" t="n"/>
      <c r="O371" s="14" t="n"/>
      <c r="P371" s="15" t="n"/>
      <c r="Q371" s="16">
        <f>IF(N371="", "", IF(ISNUMBER(N371), N371, IFERROR(DATEVALUE(LEFT(N371,10))+TIMEVALUE(MID(N371,12,8)), "texto")))</f>
        <v/>
      </c>
      <c r="R371" s="17">
        <f>IF(ISNUMBER(Q371), DATE(YEAR(Q371),MONTH(Q371),1), "")</f>
        <v/>
      </c>
      <c r="S371" s="18">
        <f>IF(A371="", 0, IF(AND(M371=Ajustes!$B$8, E371=Ajustes!$B$5, I371=Ajustes!$B$4, OR(C371=Ajustes!$B$6, C371=Ajustes!$B$7), ISNUMBER(D371), ISNUMBER(H371)), 1, 0))</f>
        <v/>
      </c>
      <c r="T371" s="19">
        <f>IF(S371&lt;&gt;1, 0, IF(N(J371)=0, 0, IF(K371=Ajustes!$B$5, J371, J371*F371)))</f>
        <v/>
      </c>
      <c r="U371" s="20">
        <f>IF(S371&lt;&gt;1, U370, IF(C371=Ajustes!$B$6, U370+H371, U370-H371))</f>
        <v/>
      </c>
      <c r="V371" s="19">
        <f>IF(S371&lt;&gt;1, V370, IF(C371=Ajustes!$B$6, V370+D371+N(O371)+T371, IF(U371&lt;=0, 0, V370-H371*W370)))</f>
        <v/>
      </c>
      <c r="W371" s="21">
        <f>IF(U371&gt;0, V371/U371, 0)</f>
        <v/>
      </c>
      <c r="X371" s="19">
        <f>IF(AND(S371=1, C371=Ajustes!$B$7), D371-N(O371)-T371-H371*W370, "")</f>
        <v/>
      </c>
      <c r="Y371" s="18">
        <f>IF(A371="", "", TRIM(IF(COUNTIFS($N$2:$N$3000,N371,$C$2:$C$3000,C371,$D$2:$D$3000,D371,$H$2:$H$3000,H371)&gt;1, "Orden repetida. ", "")&amp;IF(AND(S371=1, C371=Ajustes!$B$7, U370+0.000001&lt;H371), "Vendes más de lo registrado. ", "")&amp;IF(Q371="texto", "Fecha en texto. ", "")&amp;IF(OR(NOT(ISNUMBER(D371)), NOT(ISNUMBER(H371))), "Número en texto. ", "")&amp;IF(AND(ISNUMBER(Q371), ISNUMBER(Q370), Q371&lt;Q370), "Fuera de orden de fecha. ", "")))</f>
        <v/>
      </c>
      <c r="Z371" s="18">
        <f>IF(AND(S371=1, ISNUMBER(R371)), ROW(), 0)</f>
        <v/>
      </c>
      <c r="AA371" s="18">
        <f>IF(ISNUMBER(R371), R371, 0)</f>
        <v/>
      </c>
    </row>
    <row r="372">
      <c r="A372" s="13" t="n"/>
      <c r="B372" s="13" t="n"/>
      <c r="C372" s="13" t="n"/>
      <c r="D372" s="13" t="n"/>
      <c r="E372" s="13" t="n"/>
      <c r="F372" s="13" t="n"/>
      <c r="G372" s="13" t="n"/>
      <c r="H372" s="13" t="n"/>
      <c r="I372" s="13" t="n"/>
      <c r="J372" s="13" t="n"/>
      <c r="K372" s="13" t="n"/>
      <c r="L372" s="13" t="n"/>
      <c r="M372" s="13" t="n"/>
      <c r="N372" s="13" t="n"/>
      <c r="O372" s="14" t="n"/>
      <c r="P372" s="15" t="n"/>
      <c r="Q372" s="16">
        <f>IF(N372="", "", IF(ISNUMBER(N372), N372, IFERROR(DATEVALUE(LEFT(N372,10))+TIMEVALUE(MID(N372,12,8)), "texto")))</f>
        <v/>
      </c>
      <c r="R372" s="17">
        <f>IF(ISNUMBER(Q372), DATE(YEAR(Q372),MONTH(Q372),1), "")</f>
        <v/>
      </c>
      <c r="S372" s="18">
        <f>IF(A372="", 0, IF(AND(M372=Ajustes!$B$8, E372=Ajustes!$B$5, I372=Ajustes!$B$4, OR(C372=Ajustes!$B$6, C372=Ajustes!$B$7), ISNUMBER(D372), ISNUMBER(H372)), 1, 0))</f>
        <v/>
      </c>
      <c r="T372" s="19">
        <f>IF(S372&lt;&gt;1, 0, IF(N(J372)=0, 0, IF(K372=Ajustes!$B$5, J372, J372*F372)))</f>
        <v/>
      </c>
      <c r="U372" s="20">
        <f>IF(S372&lt;&gt;1, U371, IF(C372=Ajustes!$B$6, U371+H372, U371-H372))</f>
        <v/>
      </c>
      <c r="V372" s="19">
        <f>IF(S372&lt;&gt;1, V371, IF(C372=Ajustes!$B$6, V371+D372+N(O372)+T372, IF(U372&lt;=0, 0, V371-H372*W371)))</f>
        <v/>
      </c>
      <c r="W372" s="21">
        <f>IF(U372&gt;0, V372/U372, 0)</f>
        <v/>
      </c>
      <c r="X372" s="19">
        <f>IF(AND(S372=1, C372=Ajustes!$B$7), D372-N(O372)-T372-H372*W371, "")</f>
        <v/>
      </c>
      <c r="Y372" s="18">
        <f>IF(A372="", "", TRIM(IF(COUNTIFS($N$2:$N$3000,N372,$C$2:$C$3000,C372,$D$2:$D$3000,D372,$H$2:$H$3000,H372)&gt;1, "Orden repetida. ", "")&amp;IF(AND(S372=1, C372=Ajustes!$B$7, U371+0.000001&lt;H372), "Vendes más de lo registrado. ", "")&amp;IF(Q372="texto", "Fecha en texto. ", "")&amp;IF(OR(NOT(ISNUMBER(D372)), NOT(ISNUMBER(H372))), "Número en texto. ", "")&amp;IF(AND(ISNUMBER(Q372), ISNUMBER(Q371), Q372&lt;Q371), "Fuera de orden de fecha. ", "")))</f>
        <v/>
      </c>
      <c r="Z372" s="18">
        <f>IF(AND(S372=1, ISNUMBER(R372)), ROW(), 0)</f>
        <v/>
      </c>
      <c r="AA372" s="18">
        <f>IF(ISNUMBER(R372), R372, 0)</f>
        <v/>
      </c>
    </row>
    <row r="373">
      <c r="A373" s="13" t="n"/>
      <c r="B373" s="13" t="n"/>
      <c r="C373" s="13" t="n"/>
      <c r="D373" s="13" t="n"/>
      <c r="E373" s="13" t="n"/>
      <c r="F373" s="13" t="n"/>
      <c r="G373" s="13" t="n"/>
      <c r="H373" s="13" t="n"/>
      <c r="I373" s="13" t="n"/>
      <c r="J373" s="13" t="n"/>
      <c r="K373" s="13" t="n"/>
      <c r="L373" s="13" t="n"/>
      <c r="M373" s="13" t="n"/>
      <c r="N373" s="13" t="n"/>
      <c r="O373" s="14" t="n"/>
      <c r="P373" s="15" t="n"/>
      <c r="Q373" s="16">
        <f>IF(N373="", "", IF(ISNUMBER(N373), N373, IFERROR(DATEVALUE(LEFT(N373,10))+TIMEVALUE(MID(N373,12,8)), "texto")))</f>
        <v/>
      </c>
      <c r="R373" s="17">
        <f>IF(ISNUMBER(Q373), DATE(YEAR(Q373),MONTH(Q373),1), "")</f>
        <v/>
      </c>
      <c r="S373" s="18">
        <f>IF(A373="", 0, IF(AND(M373=Ajustes!$B$8, E373=Ajustes!$B$5, I373=Ajustes!$B$4, OR(C373=Ajustes!$B$6, C373=Ajustes!$B$7), ISNUMBER(D373), ISNUMBER(H373)), 1, 0))</f>
        <v/>
      </c>
      <c r="T373" s="19">
        <f>IF(S373&lt;&gt;1, 0, IF(N(J373)=0, 0, IF(K373=Ajustes!$B$5, J373, J373*F373)))</f>
        <v/>
      </c>
      <c r="U373" s="20">
        <f>IF(S373&lt;&gt;1, U372, IF(C373=Ajustes!$B$6, U372+H373, U372-H373))</f>
        <v/>
      </c>
      <c r="V373" s="19">
        <f>IF(S373&lt;&gt;1, V372, IF(C373=Ajustes!$B$6, V372+D373+N(O373)+T373, IF(U373&lt;=0, 0, V372-H373*W372)))</f>
        <v/>
      </c>
      <c r="W373" s="21">
        <f>IF(U373&gt;0, V373/U373, 0)</f>
        <v/>
      </c>
      <c r="X373" s="19">
        <f>IF(AND(S373=1, C373=Ajustes!$B$7), D373-N(O373)-T373-H373*W372, "")</f>
        <v/>
      </c>
      <c r="Y373" s="18">
        <f>IF(A373="", "", TRIM(IF(COUNTIFS($N$2:$N$3000,N373,$C$2:$C$3000,C373,$D$2:$D$3000,D373,$H$2:$H$3000,H373)&gt;1, "Orden repetida. ", "")&amp;IF(AND(S373=1, C373=Ajustes!$B$7, U372+0.000001&lt;H373), "Vendes más de lo registrado. ", "")&amp;IF(Q373="texto", "Fecha en texto. ", "")&amp;IF(OR(NOT(ISNUMBER(D373)), NOT(ISNUMBER(H373))), "Número en texto. ", "")&amp;IF(AND(ISNUMBER(Q373), ISNUMBER(Q372), Q373&lt;Q372), "Fuera de orden de fecha. ", "")))</f>
        <v/>
      </c>
      <c r="Z373" s="18">
        <f>IF(AND(S373=1, ISNUMBER(R373)), ROW(), 0)</f>
        <v/>
      </c>
      <c r="AA373" s="18">
        <f>IF(ISNUMBER(R373), R373, 0)</f>
        <v/>
      </c>
    </row>
    <row r="374">
      <c r="A374" s="13" t="n"/>
      <c r="B374" s="13" t="n"/>
      <c r="C374" s="13" t="n"/>
      <c r="D374" s="13" t="n"/>
      <c r="E374" s="13" t="n"/>
      <c r="F374" s="13" t="n"/>
      <c r="G374" s="13" t="n"/>
      <c r="H374" s="13" t="n"/>
      <c r="I374" s="13" t="n"/>
      <c r="J374" s="13" t="n"/>
      <c r="K374" s="13" t="n"/>
      <c r="L374" s="13" t="n"/>
      <c r="M374" s="13" t="n"/>
      <c r="N374" s="13" t="n"/>
      <c r="O374" s="14" t="n"/>
      <c r="P374" s="15" t="n"/>
      <c r="Q374" s="16">
        <f>IF(N374="", "", IF(ISNUMBER(N374), N374, IFERROR(DATEVALUE(LEFT(N374,10))+TIMEVALUE(MID(N374,12,8)), "texto")))</f>
        <v/>
      </c>
      <c r="R374" s="17">
        <f>IF(ISNUMBER(Q374), DATE(YEAR(Q374),MONTH(Q374),1), "")</f>
        <v/>
      </c>
      <c r="S374" s="18">
        <f>IF(A374="", 0, IF(AND(M374=Ajustes!$B$8, E374=Ajustes!$B$5, I374=Ajustes!$B$4, OR(C374=Ajustes!$B$6, C374=Ajustes!$B$7), ISNUMBER(D374), ISNUMBER(H374)), 1, 0))</f>
        <v/>
      </c>
      <c r="T374" s="19">
        <f>IF(S374&lt;&gt;1, 0, IF(N(J374)=0, 0, IF(K374=Ajustes!$B$5, J374, J374*F374)))</f>
        <v/>
      </c>
      <c r="U374" s="20">
        <f>IF(S374&lt;&gt;1, U373, IF(C374=Ajustes!$B$6, U373+H374, U373-H374))</f>
        <v/>
      </c>
      <c r="V374" s="19">
        <f>IF(S374&lt;&gt;1, V373, IF(C374=Ajustes!$B$6, V373+D374+N(O374)+T374, IF(U374&lt;=0, 0, V373-H374*W373)))</f>
        <v/>
      </c>
      <c r="W374" s="21">
        <f>IF(U374&gt;0, V374/U374, 0)</f>
        <v/>
      </c>
      <c r="X374" s="19">
        <f>IF(AND(S374=1, C374=Ajustes!$B$7), D374-N(O374)-T374-H374*W373, "")</f>
        <v/>
      </c>
      <c r="Y374" s="18">
        <f>IF(A374="", "", TRIM(IF(COUNTIFS($N$2:$N$3000,N374,$C$2:$C$3000,C374,$D$2:$D$3000,D374,$H$2:$H$3000,H374)&gt;1, "Orden repetida. ", "")&amp;IF(AND(S374=1, C374=Ajustes!$B$7, U373+0.000001&lt;H374), "Vendes más de lo registrado. ", "")&amp;IF(Q374="texto", "Fecha en texto. ", "")&amp;IF(OR(NOT(ISNUMBER(D374)), NOT(ISNUMBER(H374))), "Número en texto. ", "")&amp;IF(AND(ISNUMBER(Q374), ISNUMBER(Q373), Q374&lt;Q373), "Fuera de orden de fecha. ", "")))</f>
        <v/>
      </c>
      <c r="Z374" s="18">
        <f>IF(AND(S374=1, ISNUMBER(R374)), ROW(), 0)</f>
        <v/>
      </c>
      <c r="AA374" s="18">
        <f>IF(ISNUMBER(R374), R374, 0)</f>
        <v/>
      </c>
    </row>
    <row r="375">
      <c r="A375" s="13" t="n"/>
      <c r="B375" s="13" t="n"/>
      <c r="C375" s="13" t="n"/>
      <c r="D375" s="13" t="n"/>
      <c r="E375" s="13" t="n"/>
      <c r="F375" s="13" t="n"/>
      <c r="G375" s="13" t="n"/>
      <c r="H375" s="13" t="n"/>
      <c r="I375" s="13" t="n"/>
      <c r="J375" s="13" t="n"/>
      <c r="K375" s="13" t="n"/>
      <c r="L375" s="13" t="n"/>
      <c r="M375" s="13" t="n"/>
      <c r="N375" s="13" t="n"/>
      <c r="O375" s="14" t="n"/>
      <c r="P375" s="15" t="n"/>
      <c r="Q375" s="16">
        <f>IF(N375="", "", IF(ISNUMBER(N375), N375, IFERROR(DATEVALUE(LEFT(N375,10))+TIMEVALUE(MID(N375,12,8)), "texto")))</f>
        <v/>
      </c>
      <c r="R375" s="17">
        <f>IF(ISNUMBER(Q375), DATE(YEAR(Q375),MONTH(Q375),1), "")</f>
        <v/>
      </c>
      <c r="S375" s="18">
        <f>IF(A375="", 0, IF(AND(M375=Ajustes!$B$8, E375=Ajustes!$B$5, I375=Ajustes!$B$4, OR(C375=Ajustes!$B$6, C375=Ajustes!$B$7), ISNUMBER(D375), ISNUMBER(H375)), 1, 0))</f>
        <v/>
      </c>
      <c r="T375" s="19">
        <f>IF(S375&lt;&gt;1, 0, IF(N(J375)=0, 0, IF(K375=Ajustes!$B$5, J375, J375*F375)))</f>
        <v/>
      </c>
      <c r="U375" s="20">
        <f>IF(S375&lt;&gt;1, U374, IF(C375=Ajustes!$B$6, U374+H375, U374-H375))</f>
        <v/>
      </c>
      <c r="V375" s="19">
        <f>IF(S375&lt;&gt;1, V374, IF(C375=Ajustes!$B$6, V374+D375+N(O375)+T375, IF(U375&lt;=0, 0, V374-H375*W374)))</f>
        <v/>
      </c>
      <c r="W375" s="21">
        <f>IF(U375&gt;0, V375/U375, 0)</f>
        <v/>
      </c>
      <c r="X375" s="19">
        <f>IF(AND(S375=1, C375=Ajustes!$B$7), D375-N(O375)-T375-H375*W374, "")</f>
        <v/>
      </c>
      <c r="Y375" s="18">
        <f>IF(A375="", "", TRIM(IF(COUNTIFS($N$2:$N$3000,N375,$C$2:$C$3000,C375,$D$2:$D$3000,D375,$H$2:$H$3000,H375)&gt;1, "Orden repetida. ", "")&amp;IF(AND(S375=1, C375=Ajustes!$B$7, U374+0.000001&lt;H375), "Vendes más de lo registrado. ", "")&amp;IF(Q375="texto", "Fecha en texto. ", "")&amp;IF(OR(NOT(ISNUMBER(D375)), NOT(ISNUMBER(H375))), "Número en texto. ", "")&amp;IF(AND(ISNUMBER(Q375), ISNUMBER(Q374), Q375&lt;Q374), "Fuera de orden de fecha. ", "")))</f>
        <v/>
      </c>
      <c r="Z375" s="18">
        <f>IF(AND(S375=1, ISNUMBER(R375)), ROW(), 0)</f>
        <v/>
      </c>
      <c r="AA375" s="18">
        <f>IF(ISNUMBER(R375), R375, 0)</f>
        <v/>
      </c>
    </row>
    <row r="376">
      <c r="A376" s="13" t="n"/>
      <c r="B376" s="13" t="n"/>
      <c r="C376" s="13" t="n"/>
      <c r="D376" s="13" t="n"/>
      <c r="E376" s="13" t="n"/>
      <c r="F376" s="13" t="n"/>
      <c r="G376" s="13" t="n"/>
      <c r="H376" s="13" t="n"/>
      <c r="I376" s="13" t="n"/>
      <c r="J376" s="13" t="n"/>
      <c r="K376" s="13" t="n"/>
      <c r="L376" s="13" t="n"/>
      <c r="M376" s="13" t="n"/>
      <c r="N376" s="13" t="n"/>
      <c r="O376" s="14" t="n"/>
      <c r="P376" s="15" t="n"/>
      <c r="Q376" s="16">
        <f>IF(N376="", "", IF(ISNUMBER(N376), N376, IFERROR(DATEVALUE(LEFT(N376,10))+TIMEVALUE(MID(N376,12,8)), "texto")))</f>
        <v/>
      </c>
      <c r="R376" s="17">
        <f>IF(ISNUMBER(Q376), DATE(YEAR(Q376),MONTH(Q376),1), "")</f>
        <v/>
      </c>
      <c r="S376" s="18">
        <f>IF(A376="", 0, IF(AND(M376=Ajustes!$B$8, E376=Ajustes!$B$5, I376=Ajustes!$B$4, OR(C376=Ajustes!$B$6, C376=Ajustes!$B$7), ISNUMBER(D376), ISNUMBER(H376)), 1, 0))</f>
        <v/>
      </c>
      <c r="T376" s="19">
        <f>IF(S376&lt;&gt;1, 0, IF(N(J376)=0, 0, IF(K376=Ajustes!$B$5, J376, J376*F376)))</f>
        <v/>
      </c>
      <c r="U376" s="20">
        <f>IF(S376&lt;&gt;1, U375, IF(C376=Ajustes!$B$6, U375+H376, U375-H376))</f>
        <v/>
      </c>
      <c r="V376" s="19">
        <f>IF(S376&lt;&gt;1, V375, IF(C376=Ajustes!$B$6, V375+D376+N(O376)+T376, IF(U376&lt;=0, 0, V375-H376*W375)))</f>
        <v/>
      </c>
      <c r="W376" s="21">
        <f>IF(U376&gt;0, V376/U376, 0)</f>
        <v/>
      </c>
      <c r="X376" s="19">
        <f>IF(AND(S376=1, C376=Ajustes!$B$7), D376-N(O376)-T376-H376*W375, "")</f>
        <v/>
      </c>
      <c r="Y376" s="18">
        <f>IF(A376="", "", TRIM(IF(COUNTIFS($N$2:$N$3000,N376,$C$2:$C$3000,C376,$D$2:$D$3000,D376,$H$2:$H$3000,H376)&gt;1, "Orden repetida. ", "")&amp;IF(AND(S376=1, C376=Ajustes!$B$7, U375+0.000001&lt;H376), "Vendes más de lo registrado. ", "")&amp;IF(Q376="texto", "Fecha en texto. ", "")&amp;IF(OR(NOT(ISNUMBER(D376)), NOT(ISNUMBER(H376))), "Número en texto. ", "")&amp;IF(AND(ISNUMBER(Q376), ISNUMBER(Q375), Q376&lt;Q375), "Fuera de orden de fecha. ", "")))</f>
        <v/>
      </c>
      <c r="Z376" s="18">
        <f>IF(AND(S376=1, ISNUMBER(R376)), ROW(), 0)</f>
        <v/>
      </c>
      <c r="AA376" s="18">
        <f>IF(ISNUMBER(R376), R376, 0)</f>
        <v/>
      </c>
    </row>
    <row r="377">
      <c r="A377" s="13" t="n"/>
      <c r="B377" s="13" t="n"/>
      <c r="C377" s="13" t="n"/>
      <c r="D377" s="13" t="n"/>
      <c r="E377" s="13" t="n"/>
      <c r="F377" s="13" t="n"/>
      <c r="G377" s="13" t="n"/>
      <c r="H377" s="13" t="n"/>
      <c r="I377" s="13" t="n"/>
      <c r="J377" s="13" t="n"/>
      <c r="K377" s="13" t="n"/>
      <c r="L377" s="13" t="n"/>
      <c r="M377" s="13" t="n"/>
      <c r="N377" s="13" t="n"/>
      <c r="O377" s="14" t="n"/>
      <c r="P377" s="15" t="n"/>
      <c r="Q377" s="16">
        <f>IF(N377="", "", IF(ISNUMBER(N377), N377, IFERROR(DATEVALUE(LEFT(N377,10))+TIMEVALUE(MID(N377,12,8)), "texto")))</f>
        <v/>
      </c>
      <c r="R377" s="17">
        <f>IF(ISNUMBER(Q377), DATE(YEAR(Q377),MONTH(Q377),1), "")</f>
        <v/>
      </c>
      <c r="S377" s="18">
        <f>IF(A377="", 0, IF(AND(M377=Ajustes!$B$8, E377=Ajustes!$B$5, I377=Ajustes!$B$4, OR(C377=Ajustes!$B$6, C377=Ajustes!$B$7), ISNUMBER(D377), ISNUMBER(H377)), 1, 0))</f>
        <v/>
      </c>
      <c r="T377" s="19">
        <f>IF(S377&lt;&gt;1, 0, IF(N(J377)=0, 0, IF(K377=Ajustes!$B$5, J377, J377*F377)))</f>
        <v/>
      </c>
      <c r="U377" s="20">
        <f>IF(S377&lt;&gt;1, U376, IF(C377=Ajustes!$B$6, U376+H377, U376-H377))</f>
        <v/>
      </c>
      <c r="V377" s="19">
        <f>IF(S377&lt;&gt;1, V376, IF(C377=Ajustes!$B$6, V376+D377+N(O377)+T377, IF(U377&lt;=0, 0, V376-H377*W376)))</f>
        <v/>
      </c>
      <c r="W377" s="21">
        <f>IF(U377&gt;0, V377/U377, 0)</f>
        <v/>
      </c>
      <c r="X377" s="19">
        <f>IF(AND(S377=1, C377=Ajustes!$B$7), D377-N(O377)-T377-H377*W376, "")</f>
        <v/>
      </c>
      <c r="Y377" s="18">
        <f>IF(A377="", "", TRIM(IF(COUNTIFS($N$2:$N$3000,N377,$C$2:$C$3000,C377,$D$2:$D$3000,D377,$H$2:$H$3000,H377)&gt;1, "Orden repetida. ", "")&amp;IF(AND(S377=1, C377=Ajustes!$B$7, U376+0.000001&lt;H377), "Vendes más de lo registrado. ", "")&amp;IF(Q377="texto", "Fecha en texto. ", "")&amp;IF(OR(NOT(ISNUMBER(D377)), NOT(ISNUMBER(H377))), "Número en texto. ", "")&amp;IF(AND(ISNUMBER(Q377), ISNUMBER(Q376), Q377&lt;Q376), "Fuera de orden de fecha. ", "")))</f>
        <v/>
      </c>
      <c r="Z377" s="18">
        <f>IF(AND(S377=1, ISNUMBER(R377)), ROW(), 0)</f>
        <v/>
      </c>
      <c r="AA377" s="18">
        <f>IF(ISNUMBER(R377), R377, 0)</f>
        <v/>
      </c>
    </row>
    <row r="378">
      <c r="A378" s="13" t="n"/>
      <c r="B378" s="13" t="n"/>
      <c r="C378" s="13" t="n"/>
      <c r="D378" s="13" t="n"/>
      <c r="E378" s="13" t="n"/>
      <c r="F378" s="13" t="n"/>
      <c r="G378" s="13" t="n"/>
      <c r="H378" s="13" t="n"/>
      <c r="I378" s="13" t="n"/>
      <c r="J378" s="13" t="n"/>
      <c r="K378" s="13" t="n"/>
      <c r="L378" s="13" t="n"/>
      <c r="M378" s="13" t="n"/>
      <c r="N378" s="13" t="n"/>
      <c r="O378" s="14" t="n"/>
      <c r="P378" s="15" t="n"/>
      <c r="Q378" s="16">
        <f>IF(N378="", "", IF(ISNUMBER(N378), N378, IFERROR(DATEVALUE(LEFT(N378,10))+TIMEVALUE(MID(N378,12,8)), "texto")))</f>
        <v/>
      </c>
      <c r="R378" s="17">
        <f>IF(ISNUMBER(Q378), DATE(YEAR(Q378),MONTH(Q378),1), "")</f>
        <v/>
      </c>
      <c r="S378" s="18">
        <f>IF(A378="", 0, IF(AND(M378=Ajustes!$B$8, E378=Ajustes!$B$5, I378=Ajustes!$B$4, OR(C378=Ajustes!$B$6, C378=Ajustes!$B$7), ISNUMBER(D378), ISNUMBER(H378)), 1, 0))</f>
        <v/>
      </c>
      <c r="T378" s="19">
        <f>IF(S378&lt;&gt;1, 0, IF(N(J378)=0, 0, IF(K378=Ajustes!$B$5, J378, J378*F378)))</f>
        <v/>
      </c>
      <c r="U378" s="20">
        <f>IF(S378&lt;&gt;1, U377, IF(C378=Ajustes!$B$6, U377+H378, U377-H378))</f>
        <v/>
      </c>
      <c r="V378" s="19">
        <f>IF(S378&lt;&gt;1, V377, IF(C378=Ajustes!$B$6, V377+D378+N(O378)+T378, IF(U378&lt;=0, 0, V377-H378*W377)))</f>
        <v/>
      </c>
      <c r="W378" s="21">
        <f>IF(U378&gt;0, V378/U378, 0)</f>
        <v/>
      </c>
      <c r="X378" s="19">
        <f>IF(AND(S378=1, C378=Ajustes!$B$7), D378-N(O378)-T378-H378*W377, "")</f>
        <v/>
      </c>
      <c r="Y378" s="18">
        <f>IF(A378="", "", TRIM(IF(COUNTIFS($N$2:$N$3000,N378,$C$2:$C$3000,C378,$D$2:$D$3000,D378,$H$2:$H$3000,H378)&gt;1, "Orden repetida. ", "")&amp;IF(AND(S378=1, C378=Ajustes!$B$7, U377+0.000001&lt;H378), "Vendes más de lo registrado. ", "")&amp;IF(Q378="texto", "Fecha en texto. ", "")&amp;IF(OR(NOT(ISNUMBER(D378)), NOT(ISNUMBER(H378))), "Número en texto. ", "")&amp;IF(AND(ISNUMBER(Q378), ISNUMBER(Q377), Q378&lt;Q377), "Fuera de orden de fecha. ", "")))</f>
        <v/>
      </c>
      <c r="Z378" s="18">
        <f>IF(AND(S378=1, ISNUMBER(R378)), ROW(), 0)</f>
        <v/>
      </c>
      <c r="AA378" s="18">
        <f>IF(ISNUMBER(R378), R378, 0)</f>
        <v/>
      </c>
    </row>
    <row r="379">
      <c r="A379" s="13" t="n"/>
      <c r="B379" s="13" t="n"/>
      <c r="C379" s="13" t="n"/>
      <c r="D379" s="13" t="n"/>
      <c r="E379" s="13" t="n"/>
      <c r="F379" s="13" t="n"/>
      <c r="G379" s="13" t="n"/>
      <c r="H379" s="13" t="n"/>
      <c r="I379" s="13" t="n"/>
      <c r="J379" s="13" t="n"/>
      <c r="K379" s="13" t="n"/>
      <c r="L379" s="13" t="n"/>
      <c r="M379" s="13" t="n"/>
      <c r="N379" s="13" t="n"/>
      <c r="O379" s="14" t="n"/>
      <c r="P379" s="15" t="n"/>
      <c r="Q379" s="16">
        <f>IF(N379="", "", IF(ISNUMBER(N379), N379, IFERROR(DATEVALUE(LEFT(N379,10))+TIMEVALUE(MID(N379,12,8)), "texto")))</f>
        <v/>
      </c>
      <c r="R379" s="17">
        <f>IF(ISNUMBER(Q379), DATE(YEAR(Q379),MONTH(Q379),1), "")</f>
        <v/>
      </c>
      <c r="S379" s="18">
        <f>IF(A379="", 0, IF(AND(M379=Ajustes!$B$8, E379=Ajustes!$B$5, I379=Ajustes!$B$4, OR(C379=Ajustes!$B$6, C379=Ajustes!$B$7), ISNUMBER(D379), ISNUMBER(H379)), 1, 0))</f>
        <v/>
      </c>
      <c r="T379" s="19">
        <f>IF(S379&lt;&gt;1, 0, IF(N(J379)=0, 0, IF(K379=Ajustes!$B$5, J379, J379*F379)))</f>
        <v/>
      </c>
      <c r="U379" s="20">
        <f>IF(S379&lt;&gt;1, U378, IF(C379=Ajustes!$B$6, U378+H379, U378-H379))</f>
        <v/>
      </c>
      <c r="V379" s="19">
        <f>IF(S379&lt;&gt;1, V378, IF(C379=Ajustes!$B$6, V378+D379+N(O379)+T379, IF(U379&lt;=0, 0, V378-H379*W378)))</f>
        <v/>
      </c>
      <c r="W379" s="21">
        <f>IF(U379&gt;0, V379/U379, 0)</f>
        <v/>
      </c>
      <c r="X379" s="19">
        <f>IF(AND(S379=1, C379=Ajustes!$B$7), D379-N(O379)-T379-H379*W378, "")</f>
        <v/>
      </c>
      <c r="Y379" s="18">
        <f>IF(A379="", "", TRIM(IF(COUNTIFS($N$2:$N$3000,N379,$C$2:$C$3000,C379,$D$2:$D$3000,D379,$H$2:$H$3000,H379)&gt;1, "Orden repetida. ", "")&amp;IF(AND(S379=1, C379=Ajustes!$B$7, U378+0.000001&lt;H379), "Vendes más de lo registrado. ", "")&amp;IF(Q379="texto", "Fecha en texto. ", "")&amp;IF(OR(NOT(ISNUMBER(D379)), NOT(ISNUMBER(H379))), "Número en texto. ", "")&amp;IF(AND(ISNUMBER(Q379), ISNUMBER(Q378), Q379&lt;Q378), "Fuera de orden de fecha. ", "")))</f>
        <v/>
      </c>
      <c r="Z379" s="18">
        <f>IF(AND(S379=1, ISNUMBER(R379)), ROW(), 0)</f>
        <v/>
      </c>
      <c r="AA379" s="18">
        <f>IF(ISNUMBER(R379), R379, 0)</f>
        <v/>
      </c>
    </row>
    <row r="380">
      <c r="A380" s="13" t="n"/>
      <c r="B380" s="13" t="n"/>
      <c r="C380" s="13" t="n"/>
      <c r="D380" s="13" t="n"/>
      <c r="E380" s="13" t="n"/>
      <c r="F380" s="13" t="n"/>
      <c r="G380" s="13" t="n"/>
      <c r="H380" s="13" t="n"/>
      <c r="I380" s="13" t="n"/>
      <c r="J380" s="13" t="n"/>
      <c r="K380" s="13" t="n"/>
      <c r="L380" s="13" t="n"/>
      <c r="M380" s="13" t="n"/>
      <c r="N380" s="13" t="n"/>
      <c r="O380" s="14" t="n"/>
      <c r="P380" s="15" t="n"/>
      <c r="Q380" s="16">
        <f>IF(N380="", "", IF(ISNUMBER(N380), N380, IFERROR(DATEVALUE(LEFT(N380,10))+TIMEVALUE(MID(N380,12,8)), "texto")))</f>
        <v/>
      </c>
      <c r="R380" s="17">
        <f>IF(ISNUMBER(Q380), DATE(YEAR(Q380),MONTH(Q380),1), "")</f>
        <v/>
      </c>
      <c r="S380" s="18">
        <f>IF(A380="", 0, IF(AND(M380=Ajustes!$B$8, E380=Ajustes!$B$5, I380=Ajustes!$B$4, OR(C380=Ajustes!$B$6, C380=Ajustes!$B$7), ISNUMBER(D380), ISNUMBER(H380)), 1, 0))</f>
        <v/>
      </c>
      <c r="T380" s="19">
        <f>IF(S380&lt;&gt;1, 0, IF(N(J380)=0, 0, IF(K380=Ajustes!$B$5, J380, J380*F380)))</f>
        <v/>
      </c>
      <c r="U380" s="20">
        <f>IF(S380&lt;&gt;1, U379, IF(C380=Ajustes!$B$6, U379+H380, U379-H380))</f>
        <v/>
      </c>
      <c r="V380" s="19">
        <f>IF(S380&lt;&gt;1, V379, IF(C380=Ajustes!$B$6, V379+D380+N(O380)+T380, IF(U380&lt;=0, 0, V379-H380*W379)))</f>
        <v/>
      </c>
      <c r="W380" s="21">
        <f>IF(U380&gt;0, V380/U380, 0)</f>
        <v/>
      </c>
      <c r="X380" s="19">
        <f>IF(AND(S380=1, C380=Ajustes!$B$7), D380-N(O380)-T380-H380*W379, "")</f>
        <v/>
      </c>
      <c r="Y380" s="18">
        <f>IF(A380="", "", TRIM(IF(COUNTIFS($N$2:$N$3000,N380,$C$2:$C$3000,C380,$D$2:$D$3000,D380,$H$2:$H$3000,H380)&gt;1, "Orden repetida. ", "")&amp;IF(AND(S380=1, C380=Ajustes!$B$7, U379+0.000001&lt;H380), "Vendes más de lo registrado. ", "")&amp;IF(Q380="texto", "Fecha en texto. ", "")&amp;IF(OR(NOT(ISNUMBER(D380)), NOT(ISNUMBER(H380))), "Número en texto. ", "")&amp;IF(AND(ISNUMBER(Q380), ISNUMBER(Q379), Q380&lt;Q379), "Fuera de orden de fecha. ", "")))</f>
        <v/>
      </c>
      <c r="Z380" s="18">
        <f>IF(AND(S380=1, ISNUMBER(R380)), ROW(), 0)</f>
        <v/>
      </c>
      <c r="AA380" s="18">
        <f>IF(ISNUMBER(R380), R380, 0)</f>
        <v/>
      </c>
    </row>
    <row r="381">
      <c r="A381" s="13" t="n"/>
      <c r="B381" s="13" t="n"/>
      <c r="C381" s="13" t="n"/>
      <c r="D381" s="13" t="n"/>
      <c r="E381" s="13" t="n"/>
      <c r="F381" s="13" t="n"/>
      <c r="G381" s="13" t="n"/>
      <c r="H381" s="13" t="n"/>
      <c r="I381" s="13" t="n"/>
      <c r="J381" s="13" t="n"/>
      <c r="K381" s="13" t="n"/>
      <c r="L381" s="13" t="n"/>
      <c r="M381" s="13" t="n"/>
      <c r="N381" s="13" t="n"/>
      <c r="O381" s="14" t="n"/>
      <c r="P381" s="15" t="n"/>
      <c r="Q381" s="16">
        <f>IF(N381="", "", IF(ISNUMBER(N381), N381, IFERROR(DATEVALUE(LEFT(N381,10))+TIMEVALUE(MID(N381,12,8)), "texto")))</f>
        <v/>
      </c>
      <c r="R381" s="17">
        <f>IF(ISNUMBER(Q381), DATE(YEAR(Q381),MONTH(Q381),1), "")</f>
        <v/>
      </c>
      <c r="S381" s="18">
        <f>IF(A381="", 0, IF(AND(M381=Ajustes!$B$8, E381=Ajustes!$B$5, I381=Ajustes!$B$4, OR(C381=Ajustes!$B$6, C381=Ajustes!$B$7), ISNUMBER(D381), ISNUMBER(H381)), 1, 0))</f>
        <v/>
      </c>
      <c r="T381" s="19">
        <f>IF(S381&lt;&gt;1, 0, IF(N(J381)=0, 0, IF(K381=Ajustes!$B$5, J381, J381*F381)))</f>
        <v/>
      </c>
      <c r="U381" s="20">
        <f>IF(S381&lt;&gt;1, U380, IF(C381=Ajustes!$B$6, U380+H381, U380-H381))</f>
        <v/>
      </c>
      <c r="V381" s="19">
        <f>IF(S381&lt;&gt;1, V380, IF(C381=Ajustes!$B$6, V380+D381+N(O381)+T381, IF(U381&lt;=0, 0, V380-H381*W380)))</f>
        <v/>
      </c>
      <c r="W381" s="21">
        <f>IF(U381&gt;0, V381/U381, 0)</f>
        <v/>
      </c>
      <c r="X381" s="19">
        <f>IF(AND(S381=1, C381=Ajustes!$B$7), D381-N(O381)-T381-H381*W380, "")</f>
        <v/>
      </c>
      <c r="Y381" s="18">
        <f>IF(A381="", "", TRIM(IF(COUNTIFS($N$2:$N$3000,N381,$C$2:$C$3000,C381,$D$2:$D$3000,D381,$H$2:$H$3000,H381)&gt;1, "Orden repetida. ", "")&amp;IF(AND(S381=1, C381=Ajustes!$B$7, U380+0.000001&lt;H381), "Vendes más de lo registrado. ", "")&amp;IF(Q381="texto", "Fecha en texto. ", "")&amp;IF(OR(NOT(ISNUMBER(D381)), NOT(ISNUMBER(H381))), "Número en texto. ", "")&amp;IF(AND(ISNUMBER(Q381), ISNUMBER(Q380), Q381&lt;Q380), "Fuera de orden de fecha. ", "")))</f>
        <v/>
      </c>
      <c r="Z381" s="18">
        <f>IF(AND(S381=1, ISNUMBER(R381)), ROW(), 0)</f>
        <v/>
      </c>
      <c r="AA381" s="18">
        <f>IF(ISNUMBER(R381), R381, 0)</f>
        <v/>
      </c>
    </row>
    <row r="382">
      <c r="A382" s="13" t="n"/>
      <c r="B382" s="13" t="n"/>
      <c r="C382" s="13" t="n"/>
      <c r="D382" s="13" t="n"/>
      <c r="E382" s="13" t="n"/>
      <c r="F382" s="13" t="n"/>
      <c r="G382" s="13" t="n"/>
      <c r="H382" s="13" t="n"/>
      <c r="I382" s="13" t="n"/>
      <c r="J382" s="13" t="n"/>
      <c r="K382" s="13" t="n"/>
      <c r="L382" s="13" t="n"/>
      <c r="M382" s="13" t="n"/>
      <c r="N382" s="13" t="n"/>
      <c r="O382" s="14" t="n"/>
      <c r="P382" s="15" t="n"/>
      <c r="Q382" s="16">
        <f>IF(N382="", "", IF(ISNUMBER(N382), N382, IFERROR(DATEVALUE(LEFT(N382,10))+TIMEVALUE(MID(N382,12,8)), "texto")))</f>
        <v/>
      </c>
      <c r="R382" s="17">
        <f>IF(ISNUMBER(Q382), DATE(YEAR(Q382),MONTH(Q382),1), "")</f>
        <v/>
      </c>
      <c r="S382" s="18">
        <f>IF(A382="", 0, IF(AND(M382=Ajustes!$B$8, E382=Ajustes!$B$5, I382=Ajustes!$B$4, OR(C382=Ajustes!$B$6, C382=Ajustes!$B$7), ISNUMBER(D382), ISNUMBER(H382)), 1, 0))</f>
        <v/>
      </c>
      <c r="T382" s="19">
        <f>IF(S382&lt;&gt;1, 0, IF(N(J382)=0, 0, IF(K382=Ajustes!$B$5, J382, J382*F382)))</f>
        <v/>
      </c>
      <c r="U382" s="20">
        <f>IF(S382&lt;&gt;1, U381, IF(C382=Ajustes!$B$6, U381+H382, U381-H382))</f>
        <v/>
      </c>
      <c r="V382" s="19">
        <f>IF(S382&lt;&gt;1, V381, IF(C382=Ajustes!$B$6, V381+D382+N(O382)+T382, IF(U382&lt;=0, 0, V381-H382*W381)))</f>
        <v/>
      </c>
      <c r="W382" s="21">
        <f>IF(U382&gt;0, V382/U382, 0)</f>
        <v/>
      </c>
      <c r="X382" s="19">
        <f>IF(AND(S382=1, C382=Ajustes!$B$7), D382-N(O382)-T382-H382*W381, "")</f>
        <v/>
      </c>
      <c r="Y382" s="18">
        <f>IF(A382="", "", TRIM(IF(COUNTIFS($N$2:$N$3000,N382,$C$2:$C$3000,C382,$D$2:$D$3000,D382,$H$2:$H$3000,H382)&gt;1, "Orden repetida. ", "")&amp;IF(AND(S382=1, C382=Ajustes!$B$7, U381+0.000001&lt;H382), "Vendes más de lo registrado. ", "")&amp;IF(Q382="texto", "Fecha en texto. ", "")&amp;IF(OR(NOT(ISNUMBER(D382)), NOT(ISNUMBER(H382))), "Número en texto. ", "")&amp;IF(AND(ISNUMBER(Q382), ISNUMBER(Q381), Q382&lt;Q381), "Fuera de orden de fecha. ", "")))</f>
        <v/>
      </c>
      <c r="Z382" s="18">
        <f>IF(AND(S382=1, ISNUMBER(R382)), ROW(), 0)</f>
        <v/>
      </c>
      <c r="AA382" s="18">
        <f>IF(ISNUMBER(R382), R382, 0)</f>
        <v/>
      </c>
    </row>
    <row r="383">
      <c r="A383" s="13" t="n"/>
      <c r="B383" s="13" t="n"/>
      <c r="C383" s="13" t="n"/>
      <c r="D383" s="13" t="n"/>
      <c r="E383" s="13" t="n"/>
      <c r="F383" s="13" t="n"/>
      <c r="G383" s="13" t="n"/>
      <c r="H383" s="13" t="n"/>
      <c r="I383" s="13" t="n"/>
      <c r="J383" s="13" t="n"/>
      <c r="K383" s="13" t="n"/>
      <c r="L383" s="13" t="n"/>
      <c r="M383" s="13" t="n"/>
      <c r="N383" s="13" t="n"/>
      <c r="O383" s="14" t="n"/>
      <c r="P383" s="15" t="n"/>
      <c r="Q383" s="16">
        <f>IF(N383="", "", IF(ISNUMBER(N383), N383, IFERROR(DATEVALUE(LEFT(N383,10))+TIMEVALUE(MID(N383,12,8)), "texto")))</f>
        <v/>
      </c>
      <c r="R383" s="17">
        <f>IF(ISNUMBER(Q383), DATE(YEAR(Q383),MONTH(Q383),1), "")</f>
        <v/>
      </c>
      <c r="S383" s="18">
        <f>IF(A383="", 0, IF(AND(M383=Ajustes!$B$8, E383=Ajustes!$B$5, I383=Ajustes!$B$4, OR(C383=Ajustes!$B$6, C383=Ajustes!$B$7), ISNUMBER(D383), ISNUMBER(H383)), 1, 0))</f>
        <v/>
      </c>
      <c r="T383" s="19">
        <f>IF(S383&lt;&gt;1, 0, IF(N(J383)=0, 0, IF(K383=Ajustes!$B$5, J383, J383*F383)))</f>
        <v/>
      </c>
      <c r="U383" s="20">
        <f>IF(S383&lt;&gt;1, U382, IF(C383=Ajustes!$B$6, U382+H383, U382-H383))</f>
        <v/>
      </c>
      <c r="V383" s="19">
        <f>IF(S383&lt;&gt;1, V382, IF(C383=Ajustes!$B$6, V382+D383+N(O383)+T383, IF(U383&lt;=0, 0, V382-H383*W382)))</f>
        <v/>
      </c>
      <c r="W383" s="21">
        <f>IF(U383&gt;0, V383/U383, 0)</f>
        <v/>
      </c>
      <c r="X383" s="19">
        <f>IF(AND(S383=1, C383=Ajustes!$B$7), D383-N(O383)-T383-H383*W382, "")</f>
        <v/>
      </c>
      <c r="Y383" s="18">
        <f>IF(A383="", "", TRIM(IF(COUNTIFS($N$2:$N$3000,N383,$C$2:$C$3000,C383,$D$2:$D$3000,D383,$H$2:$H$3000,H383)&gt;1, "Orden repetida. ", "")&amp;IF(AND(S383=1, C383=Ajustes!$B$7, U382+0.000001&lt;H383), "Vendes más de lo registrado. ", "")&amp;IF(Q383="texto", "Fecha en texto. ", "")&amp;IF(OR(NOT(ISNUMBER(D383)), NOT(ISNUMBER(H383))), "Número en texto. ", "")&amp;IF(AND(ISNUMBER(Q383), ISNUMBER(Q382), Q383&lt;Q382), "Fuera de orden de fecha. ", "")))</f>
        <v/>
      </c>
      <c r="Z383" s="18">
        <f>IF(AND(S383=1, ISNUMBER(R383)), ROW(), 0)</f>
        <v/>
      </c>
      <c r="AA383" s="18">
        <f>IF(ISNUMBER(R383), R383, 0)</f>
        <v/>
      </c>
    </row>
    <row r="384">
      <c r="A384" s="13" t="n"/>
      <c r="B384" s="13" t="n"/>
      <c r="C384" s="13" t="n"/>
      <c r="D384" s="13" t="n"/>
      <c r="E384" s="13" t="n"/>
      <c r="F384" s="13" t="n"/>
      <c r="G384" s="13" t="n"/>
      <c r="H384" s="13" t="n"/>
      <c r="I384" s="13" t="n"/>
      <c r="J384" s="13" t="n"/>
      <c r="K384" s="13" t="n"/>
      <c r="L384" s="13" t="n"/>
      <c r="M384" s="13" t="n"/>
      <c r="N384" s="13" t="n"/>
      <c r="O384" s="14" t="n"/>
      <c r="P384" s="15" t="n"/>
      <c r="Q384" s="16">
        <f>IF(N384="", "", IF(ISNUMBER(N384), N384, IFERROR(DATEVALUE(LEFT(N384,10))+TIMEVALUE(MID(N384,12,8)), "texto")))</f>
        <v/>
      </c>
      <c r="R384" s="17">
        <f>IF(ISNUMBER(Q384), DATE(YEAR(Q384),MONTH(Q384),1), "")</f>
        <v/>
      </c>
      <c r="S384" s="18">
        <f>IF(A384="", 0, IF(AND(M384=Ajustes!$B$8, E384=Ajustes!$B$5, I384=Ajustes!$B$4, OR(C384=Ajustes!$B$6, C384=Ajustes!$B$7), ISNUMBER(D384), ISNUMBER(H384)), 1, 0))</f>
        <v/>
      </c>
      <c r="T384" s="19">
        <f>IF(S384&lt;&gt;1, 0, IF(N(J384)=0, 0, IF(K384=Ajustes!$B$5, J384, J384*F384)))</f>
        <v/>
      </c>
      <c r="U384" s="20">
        <f>IF(S384&lt;&gt;1, U383, IF(C384=Ajustes!$B$6, U383+H384, U383-H384))</f>
        <v/>
      </c>
      <c r="V384" s="19">
        <f>IF(S384&lt;&gt;1, V383, IF(C384=Ajustes!$B$6, V383+D384+N(O384)+T384, IF(U384&lt;=0, 0, V383-H384*W383)))</f>
        <v/>
      </c>
      <c r="W384" s="21">
        <f>IF(U384&gt;0, V384/U384, 0)</f>
        <v/>
      </c>
      <c r="X384" s="19">
        <f>IF(AND(S384=1, C384=Ajustes!$B$7), D384-N(O384)-T384-H384*W383, "")</f>
        <v/>
      </c>
      <c r="Y384" s="18">
        <f>IF(A384="", "", TRIM(IF(COUNTIFS($N$2:$N$3000,N384,$C$2:$C$3000,C384,$D$2:$D$3000,D384,$H$2:$H$3000,H384)&gt;1, "Orden repetida. ", "")&amp;IF(AND(S384=1, C384=Ajustes!$B$7, U383+0.000001&lt;H384), "Vendes más de lo registrado. ", "")&amp;IF(Q384="texto", "Fecha en texto. ", "")&amp;IF(OR(NOT(ISNUMBER(D384)), NOT(ISNUMBER(H384))), "Número en texto. ", "")&amp;IF(AND(ISNUMBER(Q384), ISNUMBER(Q383), Q384&lt;Q383), "Fuera de orden de fecha. ", "")))</f>
        <v/>
      </c>
      <c r="Z384" s="18">
        <f>IF(AND(S384=1, ISNUMBER(R384)), ROW(), 0)</f>
        <v/>
      </c>
      <c r="AA384" s="18">
        <f>IF(ISNUMBER(R384), R384, 0)</f>
        <v/>
      </c>
    </row>
    <row r="385">
      <c r="A385" s="13" t="n"/>
      <c r="B385" s="13" t="n"/>
      <c r="C385" s="13" t="n"/>
      <c r="D385" s="13" t="n"/>
      <c r="E385" s="13" t="n"/>
      <c r="F385" s="13" t="n"/>
      <c r="G385" s="13" t="n"/>
      <c r="H385" s="13" t="n"/>
      <c r="I385" s="13" t="n"/>
      <c r="J385" s="13" t="n"/>
      <c r="K385" s="13" t="n"/>
      <c r="L385" s="13" t="n"/>
      <c r="M385" s="13" t="n"/>
      <c r="N385" s="13" t="n"/>
      <c r="O385" s="14" t="n"/>
      <c r="P385" s="15" t="n"/>
      <c r="Q385" s="16">
        <f>IF(N385="", "", IF(ISNUMBER(N385), N385, IFERROR(DATEVALUE(LEFT(N385,10))+TIMEVALUE(MID(N385,12,8)), "texto")))</f>
        <v/>
      </c>
      <c r="R385" s="17">
        <f>IF(ISNUMBER(Q385), DATE(YEAR(Q385),MONTH(Q385),1), "")</f>
        <v/>
      </c>
      <c r="S385" s="18">
        <f>IF(A385="", 0, IF(AND(M385=Ajustes!$B$8, E385=Ajustes!$B$5, I385=Ajustes!$B$4, OR(C385=Ajustes!$B$6, C385=Ajustes!$B$7), ISNUMBER(D385), ISNUMBER(H385)), 1, 0))</f>
        <v/>
      </c>
      <c r="T385" s="19">
        <f>IF(S385&lt;&gt;1, 0, IF(N(J385)=0, 0, IF(K385=Ajustes!$B$5, J385, J385*F385)))</f>
        <v/>
      </c>
      <c r="U385" s="20">
        <f>IF(S385&lt;&gt;1, U384, IF(C385=Ajustes!$B$6, U384+H385, U384-H385))</f>
        <v/>
      </c>
      <c r="V385" s="19">
        <f>IF(S385&lt;&gt;1, V384, IF(C385=Ajustes!$B$6, V384+D385+N(O385)+T385, IF(U385&lt;=0, 0, V384-H385*W384)))</f>
        <v/>
      </c>
      <c r="W385" s="21">
        <f>IF(U385&gt;0, V385/U385, 0)</f>
        <v/>
      </c>
      <c r="X385" s="19">
        <f>IF(AND(S385=1, C385=Ajustes!$B$7), D385-N(O385)-T385-H385*W384, "")</f>
        <v/>
      </c>
      <c r="Y385" s="18">
        <f>IF(A385="", "", TRIM(IF(COUNTIFS($N$2:$N$3000,N385,$C$2:$C$3000,C385,$D$2:$D$3000,D385,$H$2:$H$3000,H385)&gt;1, "Orden repetida. ", "")&amp;IF(AND(S385=1, C385=Ajustes!$B$7, U384+0.000001&lt;H385), "Vendes más de lo registrado. ", "")&amp;IF(Q385="texto", "Fecha en texto. ", "")&amp;IF(OR(NOT(ISNUMBER(D385)), NOT(ISNUMBER(H385))), "Número en texto. ", "")&amp;IF(AND(ISNUMBER(Q385), ISNUMBER(Q384), Q385&lt;Q384), "Fuera de orden de fecha. ", "")))</f>
        <v/>
      </c>
      <c r="Z385" s="18">
        <f>IF(AND(S385=1, ISNUMBER(R385)), ROW(), 0)</f>
        <v/>
      </c>
      <c r="AA385" s="18">
        <f>IF(ISNUMBER(R385), R385, 0)</f>
        <v/>
      </c>
    </row>
    <row r="386">
      <c r="A386" s="13" t="n"/>
      <c r="B386" s="13" t="n"/>
      <c r="C386" s="13" t="n"/>
      <c r="D386" s="13" t="n"/>
      <c r="E386" s="13" t="n"/>
      <c r="F386" s="13" t="n"/>
      <c r="G386" s="13" t="n"/>
      <c r="H386" s="13" t="n"/>
      <c r="I386" s="13" t="n"/>
      <c r="J386" s="13" t="n"/>
      <c r="K386" s="13" t="n"/>
      <c r="L386" s="13" t="n"/>
      <c r="M386" s="13" t="n"/>
      <c r="N386" s="13" t="n"/>
      <c r="O386" s="14" t="n"/>
      <c r="P386" s="15" t="n"/>
      <c r="Q386" s="16">
        <f>IF(N386="", "", IF(ISNUMBER(N386), N386, IFERROR(DATEVALUE(LEFT(N386,10))+TIMEVALUE(MID(N386,12,8)), "texto")))</f>
        <v/>
      </c>
      <c r="R386" s="17">
        <f>IF(ISNUMBER(Q386), DATE(YEAR(Q386),MONTH(Q386),1), "")</f>
        <v/>
      </c>
      <c r="S386" s="18">
        <f>IF(A386="", 0, IF(AND(M386=Ajustes!$B$8, E386=Ajustes!$B$5, I386=Ajustes!$B$4, OR(C386=Ajustes!$B$6, C386=Ajustes!$B$7), ISNUMBER(D386), ISNUMBER(H386)), 1, 0))</f>
        <v/>
      </c>
      <c r="T386" s="19">
        <f>IF(S386&lt;&gt;1, 0, IF(N(J386)=0, 0, IF(K386=Ajustes!$B$5, J386, J386*F386)))</f>
        <v/>
      </c>
      <c r="U386" s="20">
        <f>IF(S386&lt;&gt;1, U385, IF(C386=Ajustes!$B$6, U385+H386, U385-H386))</f>
        <v/>
      </c>
      <c r="V386" s="19">
        <f>IF(S386&lt;&gt;1, V385, IF(C386=Ajustes!$B$6, V385+D386+N(O386)+T386, IF(U386&lt;=0, 0, V385-H386*W385)))</f>
        <v/>
      </c>
      <c r="W386" s="21">
        <f>IF(U386&gt;0, V386/U386, 0)</f>
        <v/>
      </c>
      <c r="X386" s="19">
        <f>IF(AND(S386=1, C386=Ajustes!$B$7), D386-N(O386)-T386-H386*W385, "")</f>
        <v/>
      </c>
      <c r="Y386" s="18">
        <f>IF(A386="", "", TRIM(IF(COUNTIFS($N$2:$N$3000,N386,$C$2:$C$3000,C386,$D$2:$D$3000,D386,$H$2:$H$3000,H386)&gt;1, "Orden repetida. ", "")&amp;IF(AND(S386=1, C386=Ajustes!$B$7, U385+0.000001&lt;H386), "Vendes más de lo registrado. ", "")&amp;IF(Q386="texto", "Fecha en texto. ", "")&amp;IF(OR(NOT(ISNUMBER(D386)), NOT(ISNUMBER(H386))), "Número en texto. ", "")&amp;IF(AND(ISNUMBER(Q386), ISNUMBER(Q385), Q386&lt;Q385), "Fuera de orden de fecha. ", "")))</f>
        <v/>
      </c>
      <c r="Z386" s="18">
        <f>IF(AND(S386=1, ISNUMBER(R386)), ROW(), 0)</f>
        <v/>
      </c>
      <c r="AA386" s="18">
        <f>IF(ISNUMBER(R386), R386, 0)</f>
        <v/>
      </c>
    </row>
    <row r="387">
      <c r="A387" s="13" t="n"/>
      <c r="B387" s="13" t="n"/>
      <c r="C387" s="13" t="n"/>
      <c r="D387" s="13" t="n"/>
      <c r="E387" s="13" t="n"/>
      <c r="F387" s="13" t="n"/>
      <c r="G387" s="13" t="n"/>
      <c r="H387" s="13" t="n"/>
      <c r="I387" s="13" t="n"/>
      <c r="J387" s="13" t="n"/>
      <c r="K387" s="13" t="n"/>
      <c r="L387" s="13" t="n"/>
      <c r="M387" s="13" t="n"/>
      <c r="N387" s="13" t="n"/>
      <c r="O387" s="14" t="n"/>
      <c r="P387" s="15" t="n"/>
      <c r="Q387" s="16">
        <f>IF(N387="", "", IF(ISNUMBER(N387), N387, IFERROR(DATEVALUE(LEFT(N387,10))+TIMEVALUE(MID(N387,12,8)), "texto")))</f>
        <v/>
      </c>
      <c r="R387" s="17">
        <f>IF(ISNUMBER(Q387), DATE(YEAR(Q387),MONTH(Q387),1), "")</f>
        <v/>
      </c>
      <c r="S387" s="18">
        <f>IF(A387="", 0, IF(AND(M387=Ajustes!$B$8, E387=Ajustes!$B$5, I387=Ajustes!$B$4, OR(C387=Ajustes!$B$6, C387=Ajustes!$B$7), ISNUMBER(D387), ISNUMBER(H387)), 1, 0))</f>
        <v/>
      </c>
      <c r="T387" s="19">
        <f>IF(S387&lt;&gt;1, 0, IF(N(J387)=0, 0, IF(K387=Ajustes!$B$5, J387, J387*F387)))</f>
        <v/>
      </c>
      <c r="U387" s="20">
        <f>IF(S387&lt;&gt;1, U386, IF(C387=Ajustes!$B$6, U386+H387, U386-H387))</f>
        <v/>
      </c>
      <c r="V387" s="19">
        <f>IF(S387&lt;&gt;1, V386, IF(C387=Ajustes!$B$6, V386+D387+N(O387)+T387, IF(U387&lt;=0, 0, V386-H387*W386)))</f>
        <v/>
      </c>
      <c r="W387" s="21">
        <f>IF(U387&gt;0, V387/U387, 0)</f>
        <v/>
      </c>
      <c r="X387" s="19">
        <f>IF(AND(S387=1, C387=Ajustes!$B$7), D387-N(O387)-T387-H387*W386, "")</f>
        <v/>
      </c>
      <c r="Y387" s="18">
        <f>IF(A387="", "", TRIM(IF(COUNTIFS($N$2:$N$3000,N387,$C$2:$C$3000,C387,$D$2:$D$3000,D387,$H$2:$H$3000,H387)&gt;1, "Orden repetida. ", "")&amp;IF(AND(S387=1, C387=Ajustes!$B$7, U386+0.000001&lt;H387), "Vendes más de lo registrado. ", "")&amp;IF(Q387="texto", "Fecha en texto. ", "")&amp;IF(OR(NOT(ISNUMBER(D387)), NOT(ISNUMBER(H387))), "Número en texto. ", "")&amp;IF(AND(ISNUMBER(Q387), ISNUMBER(Q386), Q387&lt;Q386), "Fuera de orden de fecha. ", "")))</f>
        <v/>
      </c>
      <c r="Z387" s="18">
        <f>IF(AND(S387=1, ISNUMBER(R387)), ROW(), 0)</f>
        <v/>
      </c>
      <c r="AA387" s="18">
        <f>IF(ISNUMBER(R387), R387, 0)</f>
        <v/>
      </c>
    </row>
    <row r="388">
      <c r="A388" s="13" t="n"/>
      <c r="B388" s="13" t="n"/>
      <c r="C388" s="13" t="n"/>
      <c r="D388" s="13" t="n"/>
      <c r="E388" s="13" t="n"/>
      <c r="F388" s="13" t="n"/>
      <c r="G388" s="13" t="n"/>
      <c r="H388" s="13" t="n"/>
      <c r="I388" s="13" t="n"/>
      <c r="J388" s="13" t="n"/>
      <c r="K388" s="13" t="n"/>
      <c r="L388" s="13" t="n"/>
      <c r="M388" s="13" t="n"/>
      <c r="N388" s="13" t="n"/>
      <c r="O388" s="14" t="n"/>
      <c r="P388" s="15" t="n"/>
      <c r="Q388" s="16">
        <f>IF(N388="", "", IF(ISNUMBER(N388), N388, IFERROR(DATEVALUE(LEFT(N388,10))+TIMEVALUE(MID(N388,12,8)), "texto")))</f>
        <v/>
      </c>
      <c r="R388" s="17">
        <f>IF(ISNUMBER(Q388), DATE(YEAR(Q388),MONTH(Q388),1), "")</f>
        <v/>
      </c>
      <c r="S388" s="18">
        <f>IF(A388="", 0, IF(AND(M388=Ajustes!$B$8, E388=Ajustes!$B$5, I388=Ajustes!$B$4, OR(C388=Ajustes!$B$6, C388=Ajustes!$B$7), ISNUMBER(D388), ISNUMBER(H388)), 1, 0))</f>
        <v/>
      </c>
      <c r="T388" s="19">
        <f>IF(S388&lt;&gt;1, 0, IF(N(J388)=0, 0, IF(K388=Ajustes!$B$5, J388, J388*F388)))</f>
        <v/>
      </c>
      <c r="U388" s="20">
        <f>IF(S388&lt;&gt;1, U387, IF(C388=Ajustes!$B$6, U387+H388, U387-H388))</f>
        <v/>
      </c>
      <c r="V388" s="19">
        <f>IF(S388&lt;&gt;1, V387, IF(C388=Ajustes!$B$6, V387+D388+N(O388)+T388, IF(U388&lt;=0, 0, V387-H388*W387)))</f>
        <v/>
      </c>
      <c r="W388" s="21">
        <f>IF(U388&gt;0, V388/U388, 0)</f>
        <v/>
      </c>
      <c r="X388" s="19">
        <f>IF(AND(S388=1, C388=Ajustes!$B$7), D388-N(O388)-T388-H388*W387, "")</f>
        <v/>
      </c>
      <c r="Y388" s="18">
        <f>IF(A388="", "", TRIM(IF(COUNTIFS($N$2:$N$3000,N388,$C$2:$C$3000,C388,$D$2:$D$3000,D388,$H$2:$H$3000,H388)&gt;1, "Orden repetida. ", "")&amp;IF(AND(S388=1, C388=Ajustes!$B$7, U387+0.000001&lt;H388), "Vendes más de lo registrado. ", "")&amp;IF(Q388="texto", "Fecha en texto. ", "")&amp;IF(OR(NOT(ISNUMBER(D388)), NOT(ISNUMBER(H388))), "Número en texto. ", "")&amp;IF(AND(ISNUMBER(Q388), ISNUMBER(Q387), Q388&lt;Q387), "Fuera de orden de fecha. ", "")))</f>
        <v/>
      </c>
      <c r="Z388" s="18">
        <f>IF(AND(S388=1, ISNUMBER(R388)), ROW(), 0)</f>
        <v/>
      </c>
      <c r="AA388" s="18">
        <f>IF(ISNUMBER(R388), R388, 0)</f>
        <v/>
      </c>
    </row>
    <row r="389">
      <c r="A389" s="13" t="n"/>
      <c r="B389" s="13" t="n"/>
      <c r="C389" s="13" t="n"/>
      <c r="D389" s="13" t="n"/>
      <c r="E389" s="13" t="n"/>
      <c r="F389" s="13" t="n"/>
      <c r="G389" s="13" t="n"/>
      <c r="H389" s="13" t="n"/>
      <c r="I389" s="13" t="n"/>
      <c r="J389" s="13" t="n"/>
      <c r="K389" s="13" t="n"/>
      <c r="L389" s="13" t="n"/>
      <c r="M389" s="13" t="n"/>
      <c r="N389" s="13" t="n"/>
      <c r="O389" s="14" t="n"/>
      <c r="P389" s="15" t="n"/>
      <c r="Q389" s="16">
        <f>IF(N389="", "", IF(ISNUMBER(N389), N389, IFERROR(DATEVALUE(LEFT(N389,10))+TIMEVALUE(MID(N389,12,8)), "texto")))</f>
        <v/>
      </c>
      <c r="R389" s="17">
        <f>IF(ISNUMBER(Q389), DATE(YEAR(Q389),MONTH(Q389),1), "")</f>
        <v/>
      </c>
      <c r="S389" s="18">
        <f>IF(A389="", 0, IF(AND(M389=Ajustes!$B$8, E389=Ajustes!$B$5, I389=Ajustes!$B$4, OR(C389=Ajustes!$B$6, C389=Ajustes!$B$7), ISNUMBER(D389), ISNUMBER(H389)), 1, 0))</f>
        <v/>
      </c>
      <c r="T389" s="19">
        <f>IF(S389&lt;&gt;1, 0, IF(N(J389)=0, 0, IF(K389=Ajustes!$B$5, J389, J389*F389)))</f>
        <v/>
      </c>
      <c r="U389" s="20">
        <f>IF(S389&lt;&gt;1, U388, IF(C389=Ajustes!$B$6, U388+H389, U388-H389))</f>
        <v/>
      </c>
      <c r="V389" s="19">
        <f>IF(S389&lt;&gt;1, V388, IF(C389=Ajustes!$B$6, V388+D389+N(O389)+T389, IF(U389&lt;=0, 0, V388-H389*W388)))</f>
        <v/>
      </c>
      <c r="W389" s="21">
        <f>IF(U389&gt;0, V389/U389, 0)</f>
        <v/>
      </c>
      <c r="X389" s="19">
        <f>IF(AND(S389=1, C389=Ajustes!$B$7), D389-N(O389)-T389-H389*W388, "")</f>
        <v/>
      </c>
      <c r="Y389" s="18">
        <f>IF(A389="", "", TRIM(IF(COUNTIFS($N$2:$N$3000,N389,$C$2:$C$3000,C389,$D$2:$D$3000,D389,$H$2:$H$3000,H389)&gt;1, "Orden repetida. ", "")&amp;IF(AND(S389=1, C389=Ajustes!$B$7, U388+0.000001&lt;H389), "Vendes más de lo registrado. ", "")&amp;IF(Q389="texto", "Fecha en texto. ", "")&amp;IF(OR(NOT(ISNUMBER(D389)), NOT(ISNUMBER(H389))), "Número en texto. ", "")&amp;IF(AND(ISNUMBER(Q389), ISNUMBER(Q388), Q389&lt;Q388), "Fuera de orden de fecha. ", "")))</f>
        <v/>
      </c>
      <c r="Z389" s="18">
        <f>IF(AND(S389=1, ISNUMBER(R389)), ROW(), 0)</f>
        <v/>
      </c>
      <c r="AA389" s="18">
        <f>IF(ISNUMBER(R389), R389, 0)</f>
        <v/>
      </c>
    </row>
    <row r="390">
      <c r="A390" s="13" t="n"/>
      <c r="B390" s="13" t="n"/>
      <c r="C390" s="13" t="n"/>
      <c r="D390" s="13" t="n"/>
      <c r="E390" s="13" t="n"/>
      <c r="F390" s="13" t="n"/>
      <c r="G390" s="13" t="n"/>
      <c r="H390" s="13" t="n"/>
      <c r="I390" s="13" t="n"/>
      <c r="J390" s="13" t="n"/>
      <c r="K390" s="13" t="n"/>
      <c r="L390" s="13" t="n"/>
      <c r="M390" s="13" t="n"/>
      <c r="N390" s="13" t="n"/>
      <c r="O390" s="14" t="n"/>
      <c r="P390" s="15" t="n"/>
      <c r="Q390" s="16">
        <f>IF(N390="", "", IF(ISNUMBER(N390), N390, IFERROR(DATEVALUE(LEFT(N390,10))+TIMEVALUE(MID(N390,12,8)), "texto")))</f>
        <v/>
      </c>
      <c r="R390" s="17">
        <f>IF(ISNUMBER(Q390), DATE(YEAR(Q390),MONTH(Q390),1), "")</f>
        <v/>
      </c>
      <c r="S390" s="18">
        <f>IF(A390="", 0, IF(AND(M390=Ajustes!$B$8, E390=Ajustes!$B$5, I390=Ajustes!$B$4, OR(C390=Ajustes!$B$6, C390=Ajustes!$B$7), ISNUMBER(D390), ISNUMBER(H390)), 1, 0))</f>
        <v/>
      </c>
      <c r="T390" s="19">
        <f>IF(S390&lt;&gt;1, 0, IF(N(J390)=0, 0, IF(K390=Ajustes!$B$5, J390, J390*F390)))</f>
        <v/>
      </c>
      <c r="U390" s="20">
        <f>IF(S390&lt;&gt;1, U389, IF(C390=Ajustes!$B$6, U389+H390, U389-H390))</f>
        <v/>
      </c>
      <c r="V390" s="19">
        <f>IF(S390&lt;&gt;1, V389, IF(C390=Ajustes!$B$6, V389+D390+N(O390)+T390, IF(U390&lt;=0, 0, V389-H390*W389)))</f>
        <v/>
      </c>
      <c r="W390" s="21">
        <f>IF(U390&gt;0, V390/U390, 0)</f>
        <v/>
      </c>
      <c r="X390" s="19">
        <f>IF(AND(S390=1, C390=Ajustes!$B$7), D390-N(O390)-T390-H390*W389, "")</f>
        <v/>
      </c>
      <c r="Y390" s="18">
        <f>IF(A390="", "", TRIM(IF(COUNTIFS($N$2:$N$3000,N390,$C$2:$C$3000,C390,$D$2:$D$3000,D390,$H$2:$H$3000,H390)&gt;1, "Orden repetida. ", "")&amp;IF(AND(S390=1, C390=Ajustes!$B$7, U389+0.000001&lt;H390), "Vendes más de lo registrado. ", "")&amp;IF(Q390="texto", "Fecha en texto. ", "")&amp;IF(OR(NOT(ISNUMBER(D390)), NOT(ISNUMBER(H390))), "Número en texto. ", "")&amp;IF(AND(ISNUMBER(Q390), ISNUMBER(Q389), Q390&lt;Q389), "Fuera de orden de fecha. ", "")))</f>
        <v/>
      </c>
      <c r="Z390" s="18">
        <f>IF(AND(S390=1, ISNUMBER(R390)), ROW(), 0)</f>
        <v/>
      </c>
      <c r="AA390" s="18">
        <f>IF(ISNUMBER(R390), R390, 0)</f>
        <v/>
      </c>
    </row>
    <row r="391">
      <c r="A391" s="13" t="n"/>
      <c r="B391" s="13" t="n"/>
      <c r="C391" s="13" t="n"/>
      <c r="D391" s="13" t="n"/>
      <c r="E391" s="13" t="n"/>
      <c r="F391" s="13" t="n"/>
      <c r="G391" s="13" t="n"/>
      <c r="H391" s="13" t="n"/>
      <c r="I391" s="13" t="n"/>
      <c r="J391" s="13" t="n"/>
      <c r="K391" s="13" t="n"/>
      <c r="L391" s="13" t="n"/>
      <c r="M391" s="13" t="n"/>
      <c r="N391" s="13" t="n"/>
      <c r="O391" s="14" t="n"/>
      <c r="P391" s="15" t="n"/>
      <c r="Q391" s="16">
        <f>IF(N391="", "", IF(ISNUMBER(N391), N391, IFERROR(DATEVALUE(LEFT(N391,10))+TIMEVALUE(MID(N391,12,8)), "texto")))</f>
        <v/>
      </c>
      <c r="R391" s="17">
        <f>IF(ISNUMBER(Q391), DATE(YEAR(Q391),MONTH(Q391),1), "")</f>
        <v/>
      </c>
      <c r="S391" s="18">
        <f>IF(A391="", 0, IF(AND(M391=Ajustes!$B$8, E391=Ajustes!$B$5, I391=Ajustes!$B$4, OR(C391=Ajustes!$B$6, C391=Ajustes!$B$7), ISNUMBER(D391), ISNUMBER(H391)), 1, 0))</f>
        <v/>
      </c>
      <c r="T391" s="19">
        <f>IF(S391&lt;&gt;1, 0, IF(N(J391)=0, 0, IF(K391=Ajustes!$B$5, J391, J391*F391)))</f>
        <v/>
      </c>
      <c r="U391" s="20">
        <f>IF(S391&lt;&gt;1, U390, IF(C391=Ajustes!$B$6, U390+H391, U390-H391))</f>
        <v/>
      </c>
      <c r="V391" s="19">
        <f>IF(S391&lt;&gt;1, V390, IF(C391=Ajustes!$B$6, V390+D391+N(O391)+T391, IF(U391&lt;=0, 0, V390-H391*W390)))</f>
        <v/>
      </c>
      <c r="W391" s="21">
        <f>IF(U391&gt;0, V391/U391, 0)</f>
        <v/>
      </c>
      <c r="X391" s="19">
        <f>IF(AND(S391=1, C391=Ajustes!$B$7), D391-N(O391)-T391-H391*W390, "")</f>
        <v/>
      </c>
      <c r="Y391" s="18">
        <f>IF(A391="", "", TRIM(IF(COUNTIFS($N$2:$N$3000,N391,$C$2:$C$3000,C391,$D$2:$D$3000,D391,$H$2:$H$3000,H391)&gt;1, "Orden repetida. ", "")&amp;IF(AND(S391=1, C391=Ajustes!$B$7, U390+0.000001&lt;H391), "Vendes más de lo registrado. ", "")&amp;IF(Q391="texto", "Fecha en texto. ", "")&amp;IF(OR(NOT(ISNUMBER(D391)), NOT(ISNUMBER(H391))), "Número en texto. ", "")&amp;IF(AND(ISNUMBER(Q391), ISNUMBER(Q390), Q391&lt;Q390), "Fuera de orden de fecha. ", "")))</f>
        <v/>
      </c>
      <c r="Z391" s="18">
        <f>IF(AND(S391=1, ISNUMBER(R391)), ROW(), 0)</f>
        <v/>
      </c>
      <c r="AA391" s="18">
        <f>IF(ISNUMBER(R391), R391, 0)</f>
        <v/>
      </c>
    </row>
    <row r="392">
      <c r="A392" s="13" t="n"/>
      <c r="B392" s="13" t="n"/>
      <c r="C392" s="13" t="n"/>
      <c r="D392" s="13" t="n"/>
      <c r="E392" s="13" t="n"/>
      <c r="F392" s="13" t="n"/>
      <c r="G392" s="13" t="n"/>
      <c r="H392" s="13" t="n"/>
      <c r="I392" s="13" t="n"/>
      <c r="J392" s="13" t="n"/>
      <c r="K392" s="13" t="n"/>
      <c r="L392" s="13" t="n"/>
      <c r="M392" s="13" t="n"/>
      <c r="N392" s="13" t="n"/>
      <c r="O392" s="14" t="n"/>
      <c r="P392" s="15" t="n"/>
      <c r="Q392" s="16">
        <f>IF(N392="", "", IF(ISNUMBER(N392), N392, IFERROR(DATEVALUE(LEFT(N392,10))+TIMEVALUE(MID(N392,12,8)), "texto")))</f>
        <v/>
      </c>
      <c r="R392" s="17">
        <f>IF(ISNUMBER(Q392), DATE(YEAR(Q392),MONTH(Q392),1), "")</f>
        <v/>
      </c>
      <c r="S392" s="18">
        <f>IF(A392="", 0, IF(AND(M392=Ajustes!$B$8, E392=Ajustes!$B$5, I392=Ajustes!$B$4, OR(C392=Ajustes!$B$6, C392=Ajustes!$B$7), ISNUMBER(D392), ISNUMBER(H392)), 1, 0))</f>
        <v/>
      </c>
      <c r="T392" s="19">
        <f>IF(S392&lt;&gt;1, 0, IF(N(J392)=0, 0, IF(K392=Ajustes!$B$5, J392, J392*F392)))</f>
        <v/>
      </c>
      <c r="U392" s="20">
        <f>IF(S392&lt;&gt;1, U391, IF(C392=Ajustes!$B$6, U391+H392, U391-H392))</f>
        <v/>
      </c>
      <c r="V392" s="19">
        <f>IF(S392&lt;&gt;1, V391, IF(C392=Ajustes!$B$6, V391+D392+N(O392)+T392, IF(U392&lt;=0, 0, V391-H392*W391)))</f>
        <v/>
      </c>
      <c r="W392" s="21">
        <f>IF(U392&gt;0, V392/U392, 0)</f>
        <v/>
      </c>
      <c r="X392" s="19">
        <f>IF(AND(S392=1, C392=Ajustes!$B$7), D392-N(O392)-T392-H392*W391, "")</f>
        <v/>
      </c>
      <c r="Y392" s="18">
        <f>IF(A392="", "", TRIM(IF(COUNTIFS($N$2:$N$3000,N392,$C$2:$C$3000,C392,$D$2:$D$3000,D392,$H$2:$H$3000,H392)&gt;1, "Orden repetida. ", "")&amp;IF(AND(S392=1, C392=Ajustes!$B$7, U391+0.000001&lt;H392), "Vendes más de lo registrado. ", "")&amp;IF(Q392="texto", "Fecha en texto. ", "")&amp;IF(OR(NOT(ISNUMBER(D392)), NOT(ISNUMBER(H392))), "Número en texto. ", "")&amp;IF(AND(ISNUMBER(Q392), ISNUMBER(Q391), Q392&lt;Q391), "Fuera de orden de fecha. ", "")))</f>
        <v/>
      </c>
      <c r="Z392" s="18">
        <f>IF(AND(S392=1, ISNUMBER(R392)), ROW(), 0)</f>
        <v/>
      </c>
      <c r="AA392" s="18">
        <f>IF(ISNUMBER(R392), R392, 0)</f>
        <v/>
      </c>
    </row>
    <row r="393">
      <c r="A393" s="13" t="n"/>
      <c r="B393" s="13" t="n"/>
      <c r="C393" s="13" t="n"/>
      <c r="D393" s="13" t="n"/>
      <c r="E393" s="13" t="n"/>
      <c r="F393" s="13" t="n"/>
      <c r="G393" s="13" t="n"/>
      <c r="H393" s="13" t="n"/>
      <c r="I393" s="13" t="n"/>
      <c r="J393" s="13" t="n"/>
      <c r="K393" s="13" t="n"/>
      <c r="L393" s="13" t="n"/>
      <c r="M393" s="13" t="n"/>
      <c r="N393" s="13" t="n"/>
      <c r="O393" s="14" t="n"/>
      <c r="P393" s="15" t="n"/>
      <c r="Q393" s="16">
        <f>IF(N393="", "", IF(ISNUMBER(N393), N393, IFERROR(DATEVALUE(LEFT(N393,10))+TIMEVALUE(MID(N393,12,8)), "texto")))</f>
        <v/>
      </c>
      <c r="R393" s="17">
        <f>IF(ISNUMBER(Q393), DATE(YEAR(Q393),MONTH(Q393),1), "")</f>
        <v/>
      </c>
      <c r="S393" s="18">
        <f>IF(A393="", 0, IF(AND(M393=Ajustes!$B$8, E393=Ajustes!$B$5, I393=Ajustes!$B$4, OR(C393=Ajustes!$B$6, C393=Ajustes!$B$7), ISNUMBER(D393), ISNUMBER(H393)), 1, 0))</f>
        <v/>
      </c>
      <c r="T393" s="19">
        <f>IF(S393&lt;&gt;1, 0, IF(N(J393)=0, 0, IF(K393=Ajustes!$B$5, J393, J393*F393)))</f>
        <v/>
      </c>
      <c r="U393" s="20">
        <f>IF(S393&lt;&gt;1, U392, IF(C393=Ajustes!$B$6, U392+H393, U392-H393))</f>
        <v/>
      </c>
      <c r="V393" s="19">
        <f>IF(S393&lt;&gt;1, V392, IF(C393=Ajustes!$B$6, V392+D393+N(O393)+T393, IF(U393&lt;=0, 0, V392-H393*W392)))</f>
        <v/>
      </c>
      <c r="W393" s="21">
        <f>IF(U393&gt;0, V393/U393, 0)</f>
        <v/>
      </c>
      <c r="X393" s="19">
        <f>IF(AND(S393=1, C393=Ajustes!$B$7), D393-N(O393)-T393-H393*W392, "")</f>
        <v/>
      </c>
      <c r="Y393" s="18">
        <f>IF(A393="", "", TRIM(IF(COUNTIFS($N$2:$N$3000,N393,$C$2:$C$3000,C393,$D$2:$D$3000,D393,$H$2:$H$3000,H393)&gt;1, "Orden repetida. ", "")&amp;IF(AND(S393=1, C393=Ajustes!$B$7, U392+0.000001&lt;H393), "Vendes más de lo registrado. ", "")&amp;IF(Q393="texto", "Fecha en texto. ", "")&amp;IF(OR(NOT(ISNUMBER(D393)), NOT(ISNUMBER(H393))), "Número en texto. ", "")&amp;IF(AND(ISNUMBER(Q393), ISNUMBER(Q392), Q393&lt;Q392), "Fuera de orden de fecha. ", "")))</f>
        <v/>
      </c>
      <c r="Z393" s="18">
        <f>IF(AND(S393=1, ISNUMBER(R393)), ROW(), 0)</f>
        <v/>
      </c>
      <c r="AA393" s="18">
        <f>IF(ISNUMBER(R393), R393, 0)</f>
        <v/>
      </c>
    </row>
    <row r="394">
      <c r="A394" s="13" t="n"/>
      <c r="B394" s="13" t="n"/>
      <c r="C394" s="13" t="n"/>
      <c r="D394" s="13" t="n"/>
      <c r="E394" s="13" t="n"/>
      <c r="F394" s="13" t="n"/>
      <c r="G394" s="13" t="n"/>
      <c r="H394" s="13" t="n"/>
      <c r="I394" s="13" t="n"/>
      <c r="J394" s="13" t="n"/>
      <c r="K394" s="13" t="n"/>
      <c r="L394" s="13" t="n"/>
      <c r="M394" s="13" t="n"/>
      <c r="N394" s="13" t="n"/>
      <c r="O394" s="14" t="n"/>
      <c r="P394" s="15" t="n"/>
      <c r="Q394" s="16">
        <f>IF(N394="", "", IF(ISNUMBER(N394), N394, IFERROR(DATEVALUE(LEFT(N394,10))+TIMEVALUE(MID(N394,12,8)), "texto")))</f>
        <v/>
      </c>
      <c r="R394" s="17">
        <f>IF(ISNUMBER(Q394), DATE(YEAR(Q394),MONTH(Q394),1), "")</f>
        <v/>
      </c>
      <c r="S394" s="18">
        <f>IF(A394="", 0, IF(AND(M394=Ajustes!$B$8, E394=Ajustes!$B$5, I394=Ajustes!$B$4, OR(C394=Ajustes!$B$6, C394=Ajustes!$B$7), ISNUMBER(D394), ISNUMBER(H394)), 1, 0))</f>
        <v/>
      </c>
      <c r="T394" s="19">
        <f>IF(S394&lt;&gt;1, 0, IF(N(J394)=0, 0, IF(K394=Ajustes!$B$5, J394, J394*F394)))</f>
        <v/>
      </c>
      <c r="U394" s="20">
        <f>IF(S394&lt;&gt;1, U393, IF(C394=Ajustes!$B$6, U393+H394, U393-H394))</f>
        <v/>
      </c>
      <c r="V394" s="19">
        <f>IF(S394&lt;&gt;1, V393, IF(C394=Ajustes!$B$6, V393+D394+N(O394)+T394, IF(U394&lt;=0, 0, V393-H394*W393)))</f>
        <v/>
      </c>
      <c r="W394" s="21">
        <f>IF(U394&gt;0, V394/U394, 0)</f>
        <v/>
      </c>
      <c r="X394" s="19">
        <f>IF(AND(S394=1, C394=Ajustes!$B$7), D394-N(O394)-T394-H394*W393, "")</f>
        <v/>
      </c>
      <c r="Y394" s="18">
        <f>IF(A394="", "", TRIM(IF(COUNTIFS($N$2:$N$3000,N394,$C$2:$C$3000,C394,$D$2:$D$3000,D394,$H$2:$H$3000,H394)&gt;1, "Orden repetida. ", "")&amp;IF(AND(S394=1, C394=Ajustes!$B$7, U393+0.000001&lt;H394), "Vendes más de lo registrado. ", "")&amp;IF(Q394="texto", "Fecha en texto. ", "")&amp;IF(OR(NOT(ISNUMBER(D394)), NOT(ISNUMBER(H394))), "Número en texto. ", "")&amp;IF(AND(ISNUMBER(Q394), ISNUMBER(Q393), Q394&lt;Q393), "Fuera de orden de fecha. ", "")))</f>
        <v/>
      </c>
      <c r="Z394" s="18">
        <f>IF(AND(S394=1, ISNUMBER(R394)), ROW(), 0)</f>
        <v/>
      </c>
      <c r="AA394" s="18">
        <f>IF(ISNUMBER(R394), R394, 0)</f>
        <v/>
      </c>
    </row>
    <row r="395">
      <c r="A395" s="13" t="n"/>
      <c r="B395" s="13" t="n"/>
      <c r="C395" s="13" t="n"/>
      <c r="D395" s="13" t="n"/>
      <c r="E395" s="13" t="n"/>
      <c r="F395" s="13" t="n"/>
      <c r="G395" s="13" t="n"/>
      <c r="H395" s="13" t="n"/>
      <c r="I395" s="13" t="n"/>
      <c r="J395" s="13" t="n"/>
      <c r="K395" s="13" t="n"/>
      <c r="L395" s="13" t="n"/>
      <c r="M395" s="13" t="n"/>
      <c r="N395" s="13" t="n"/>
      <c r="O395" s="14" t="n"/>
      <c r="P395" s="15" t="n"/>
      <c r="Q395" s="16">
        <f>IF(N395="", "", IF(ISNUMBER(N395), N395, IFERROR(DATEVALUE(LEFT(N395,10))+TIMEVALUE(MID(N395,12,8)), "texto")))</f>
        <v/>
      </c>
      <c r="R395" s="17">
        <f>IF(ISNUMBER(Q395), DATE(YEAR(Q395),MONTH(Q395),1), "")</f>
        <v/>
      </c>
      <c r="S395" s="18">
        <f>IF(A395="", 0, IF(AND(M395=Ajustes!$B$8, E395=Ajustes!$B$5, I395=Ajustes!$B$4, OR(C395=Ajustes!$B$6, C395=Ajustes!$B$7), ISNUMBER(D395), ISNUMBER(H395)), 1, 0))</f>
        <v/>
      </c>
      <c r="T395" s="19">
        <f>IF(S395&lt;&gt;1, 0, IF(N(J395)=0, 0, IF(K395=Ajustes!$B$5, J395, J395*F395)))</f>
        <v/>
      </c>
      <c r="U395" s="20">
        <f>IF(S395&lt;&gt;1, U394, IF(C395=Ajustes!$B$6, U394+H395, U394-H395))</f>
        <v/>
      </c>
      <c r="V395" s="19">
        <f>IF(S395&lt;&gt;1, V394, IF(C395=Ajustes!$B$6, V394+D395+N(O395)+T395, IF(U395&lt;=0, 0, V394-H395*W394)))</f>
        <v/>
      </c>
      <c r="W395" s="21">
        <f>IF(U395&gt;0, V395/U395, 0)</f>
        <v/>
      </c>
      <c r="X395" s="19">
        <f>IF(AND(S395=1, C395=Ajustes!$B$7), D395-N(O395)-T395-H395*W394, "")</f>
        <v/>
      </c>
      <c r="Y395" s="18">
        <f>IF(A395="", "", TRIM(IF(COUNTIFS($N$2:$N$3000,N395,$C$2:$C$3000,C395,$D$2:$D$3000,D395,$H$2:$H$3000,H395)&gt;1, "Orden repetida. ", "")&amp;IF(AND(S395=1, C395=Ajustes!$B$7, U394+0.000001&lt;H395), "Vendes más de lo registrado. ", "")&amp;IF(Q395="texto", "Fecha en texto. ", "")&amp;IF(OR(NOT(ISNUMBER(D395)), NOT(ISNUMBER(H395))), "Número en texto. ", "")&amp;IF(AND(ISNUMBER(Q395), ISNUMBER(Q394), Q395&lt;Q394), "Fuera de orden de fecha. ", "")))</f>
        <v/>
      </c>
      <c r="Z395" s="18">
        <f>IF(AND(S395=1, ISNUMBER(R395)), ROW(), 0)</f>
        <v/>
      </c>
      <c r="AA395" s="18">
        <f>IF(ISNUMBER(R395), R395, 0)</f>
        <v/>
      </c>
    </row>
    <row r="396">
      <c r="A396" s="13" t="n"/>
      <c r="B396" s="13" t="n"/>
      <c r="C396" s="13" t="n"/>
      <c r="D396" s="13" t="n"/>
      <c r="E396" s="13" t="n"/>
      <c r="F396" s="13" t="n"/>
      <c r="G396" s="13" t="n"/>
      <c r="H396" s="13" t="n"/>
      <c r="I396" s="13" t="n"/>
      <c r="J396" s="13" t="n"/>
      <c r="K396" s="13" t="n"/>
      <c r="L396" s="13" t="n"/>
      <c r="M396" s="13" t="n"/>
      <c r="N396" s="13" t="n"/>
      <c r="O396" s="14" t="n"/>
      <c r="P396" s="15" t="n"/>
      <c r="Q396" s="16">
        <f>IF(N396="", "", IF(ISNUMBER(N396), N396, IFERROR(DATEVALUE(LEFT(N396,10))+TIMEVALUE(MID(N396,12,8)), "texto")))</f>
        <v/>
      </c>
      <c r="R396" s="17">
        <f>IF(ISNUMBER(Q396), DATE(YEAR(Q396),MONTH(Q396),1), "")</f>
        <v/>
      </c>
      <c r="S396" s="18">
        <f>IF(A396="", 0, IF(AND(M396=Ajustes!$B$8, E396=Ajustes!$B$5, I396=Ajustes!$B$4, OR(C396=Ajustes!$B$6, C396=Ajustes!$B$7), ISNUMBER(D396), ISNUMBER(H396)), 1, 0))</f>
        <v/>
      </c>
      <c r="T396" s="19">
        <f>IF(S396&lt;&gt;1, 0, IF(N(J396)=0, 0, IF(K396=Ajustes!$B$5, J396, J396*F396)))</f>
        <v/>
      </c>
      <c r="U396" s="20">
        <f>IF(S396&lt;&gt;1, U395, IF(C396=Ajustes!$B$6, U395+H396, U395-H396))</f>
        <v/>
      </c>
      <c r="V396" s="19">
        <f>IF(S396&lt;&gt;1, V395, IF(C396=Ajustes!$B$6, V395+D396+N(O396)+T396, IF(U396&lt;=0, 0, V395-H396*W395)))</f>
        <v/>
      </c>
      <c r="W396" s="21">
        <f>IF(U396&gt;0, V396/U396, 0)</f>
        <v/>
      </c>
      <c r="X396" s="19">
        <f>IF(AND(S396=1, C396=Ajustes!$B$7), D396-N(O396)-T396-H396*W395, "")</f>
        <v/>
      </c>
      <c r="Y396" s="18">
        <f>IF(A396="", "", TRIM(IF(COUNTIFS($N$2:$N$3000,N396,$C$2:$C$3000,C396,$D$2:$D$3000,D396,$H$2:$H$3000,H396)&gt;1, "Orden repetida. ", "")&amp;IF(AND(S396=1, C396=Ajustes!$B$7, U395+0.000001&lt;H396), "Vendes más de lo registrado. ", "")&amp;IF(Q396="texto", "Fecha en texto. ", "")&amp;IF(OR(NOT(ISNUMBER(D396)), NOT(ISNUMBER(H396))), "Número en texto. ", "")&amp;IF(AND(ISNUMBER(Q396), ISNUMBER(Q395), Q396&lt;Q395), "Fuera de orden de fecha. ", "")))</f>
        <v/>
      </c>
      <c r="Z396" s="18">
        <f>IF(AND(S396=1, ISNUMBER(R396)), ROW(), 0)</f>
        <v/>
      </c>
      <c r="AA396" s="18">
        <f>IF(ISNUMBER(R396), R396, 0)</f>
        <v/>
      </c>
    </row>
    <row r="397">
      <c r="A397" s="13" t="n"/>
      <c r="B397" s="13" t="n"/>
      <c r="C397" s="13" t="n"/>
      <c r="D397" s="13" t="n"/>
      <c r="E397" s="13" t="n"/>
      <c r="F397" s="13" t="n"/>
      <c r="G397" s="13" t="n"/>
      <c r="H397" s="13" t="n"/>
      <c r="I397" s="13" t="n"/>
      <c r="J397" s="13" t="n"/>
      <c r="K397" s="13" t="n"/>
      <c r="L397" s="13" t="n"/>
      <c r="M397" s="13" t="n"/>
      <c r="N397" s="13" t="n"/>
      <c r="O397" s="14" t="n"/>
      <c r="P397" s="15" t="n"/>
      <c r="Q397" s="16">
        <f>IF(N397="", "", IF(ISNUMBER(N397), N397, IFERROR(DATEVALUE(LEFT(N397,10))+TIMEVALUE(MID(N397,12,8)), "texto")))</f>
        <v/>
      </c>
      <c r="R397" s="17">
        <f>IF(ISNUMBER(Q397), DATE(YEAR(Q397),MONTH(Q397),1), "")</f>
        <v/>
      </c>
      <c r="S397" s="18">
        <f>IF(A397="", 0, IF(AND(M397=Ajustes!$B$8, E397=Ajustes!$B$5, I397=Ajustes!$B$4, OR(C397=Ajustes!$B$6, C397=Ajustes!$B$7), ISNUMBER(D397), ISNUMBER(H397)), 1, 0))</f>
        <v/>
      </c>
      <c r="T397" s="19">
        <f>IF(S397&lt;&gt;1, 0, IF(N(J397)=0, 0, IF(K397=Ajustes!$B$5, J397, J397*F397)))</f>
        <v/>
      </c>
      <c r="U397" s="20">
        <f>IF(S397&lt;&gt;1, U396, IF(C397=Ajustes!$B$6, U396+H397, U396-H397))</f>
        <v/>
      </c>
      <c r="V397" s="19">
        <f>IF(S397&lt;&gt;1, V396, IF(C397=Ajustes!$B$6, V396+D397+N(O397)+T397, IF(U397&lt;=0, 0, V396-H397*W396)))</f>
        <v/>
      </c>
      <c r="W397" s="21">
        <f>IF(U397&gt;0, V397/U397, 0)</f>
        <v/>
      </c>
      <c r="X397" s="19">
        <f>IF(AND(S397=1, C397=Ajustes!$B$7), D397-N(O397)-T397-H397*W396, "")</f>
        <v/>
      </c>
      <c r="Y397" s="18">
        <f>IF(A397="", "", TRIM(IF(COUNTIFS($N$2:$N$3000,N397,$C$2:$C$3000,C397,$D$2:$D$3000,D397,$H$2:$H$3000,H397)&gt;1, "Orden repetida. ", "")&amp;IF(AND(S397=1, C397=Ajustes!$B$7, U396+0.000001&lt;H397), "Vendes más de lo registrado. ", "")&amp;IF(Q397="texto", "Fecha en texto. ", "")&amp;IF(OR(NOT(ISNUMBER(D397)), NOT(ISNUMBER(H397))), "Número en texto. ", "")&amp;IF(AND(ISNUMBER(Q397), ISNUMBER(Q396), Q397&lt;Q396), "Fuera de orden de fecha. ", "")))</f>
        <v/>
      </c>
      <c r="Z397" s="18">
        <f>IF(AND(S397=1, ISNUMBER(R397)), ROW(), 0)</f>
        <v/>
      </c>
      <c r="AA397" s="18">
        <f>IF(ISNUMBER(R397), R397, 0)</f>
        <v/>
      </c>
    </row>
    <row r="398">
      <c r="A398" s="13" t="n"/>
      <c r="B398" s="13" t="n"/>
      <c r="C398" s="13" t="n"/>
      <c r="D398" s="13" t="n"/>
      <c r="E398" s="13" t="n"/>
      <c r="F398" s="13" t="n"/>
      <c r="G398" s="13" t="n"/>
      <c r="H398" s="13" t="n"/>
      <c r="I398" s="13" t="n"/>
      <c r="J398" s="13" t="n"/>
      <c r="K398" s="13" t="n"/>
      <c r="L398" s="13" t="n"/>
      <c r="M398" s="13" t="n"/>
      <c r="N398" s="13" t="n"/>
      <c r="O398" s="14" t="n"/>
      <c r="P398" s="15" t="n"/>
      <c r="Q398" s="16">
        <f>IF(N398="", "", IF(ISNUMBER(N398), N398, IFERROR(DATEVALUE(LEFT(N398,10))+TIMEVALUE(MID(N398,12,8)), "texto")))</f>
        <v/>
      </c>
      <c r="R398" s="17">
        <f>IF(ISNUMBER(Q398), DATE(YEAR(Q398),MONTH(Q398),1), "")</f>
        <v/>
      </c>
      <c r="S398" s="18">
        <f>IF(A398="", 0, IF(AND(M398=Ajustes!$B$8, E398=Ajustes!$B$5, I398=Ajustes!$B$4, OR(C398=Ajustes!$B$6, C398=Ajustes!$B$7), ISNUMBER(D398), ISNUMBER(H398)), 1, 0))</f>
        <v/>
      </c>
      <c r="T398" s="19">
        <f>IF(S398&lt;&gt;1, 0, IF(N(J398)=0, 0, IF(K398=Ajustes!$B$5, J398, J398*F398)))</f>
        <v/>
      </c>
      <c r="U398" s="20">
        <f>IF(S398&lt;&gt;1, U397, IF(C398=Ajustes!$B$6, U397+H398, U397-H398))</f>
        <v/>
      </c>
      <c r="V398" s="19">
        <f>IF(S398&lt;&gt;1, V397, IF(C398=Ajustes!$B$6, V397+D398+N(O398)+T398, IF(U398&lt;=0, 0, V397-H398*W397)))</f>
        <v/>
      </c>
      <c r="W398" s="21">
        <f>IF(U398&gt;0, V398/U398, 0)</f>
        <v/>
      </c>
      <c r="X398" s="19">
        <f>IF(AND(S398=1, C398=Ajustes!$B$7), D398-N(O398)-T398-H398*W397, "")</f>
        <v/>
      </c>
      <c r="Y398" s="18">
        <f>IF(A398="", "", TRIM(IF(COUNTIFS($N$2:$N$3000,N398,$C$2:$C$3000,C398,$D$2:$D$3000,D398,$H$2:$H$3000,H398)&gt;1, "Orden repetida. ", "")&amp;IF(AND(S398=1, C398=Ajustes!$B$7, U397+0.000001&lt;H398), "Vendes más de lo registrado. ", "")&amp;IF(Q398="texto", "Fecha en texto. ", "")&amp;IF(OR(NOT(ISNUMBER(D398)), NOT(ISNUMBER(H398))), "Número en texto. ", "")&amp;IF(AND(ISNUMBER(Q398), ISNUMBER(Q397), Q398&lt;Q397), "Fuera de orden de fecha. ", "")))</f>
        <v/>
      </c>
      <c r="Z398" s="18">
        <f>IF(AND(S398=1, ISNUMBER(R398)), ROW(), 0)</f>
        <v/>
      </c>
      <c r="AA398" s="18">
        <f>IF(ISNUMBER(R398), R398, 0)</f>
        <v/>
      </c>
    </row>
    <row r="399">
      <c r="A399" s="13" t="n"/>
      <c r="B399" s="13" t="n"/>
      <c r="C399" s="13" t="n"/>
      <c r="D399" s="13" t="n"/>
      <c r="E399" s="13" t="n"/>
      <c r="F399" s="13" t="n"/>
      <c r="G399" s="13" t="n"/>
      <c r="H399" s="13" t="n"/>
      <c r="I399" s="13" t="n"/>
      <c r="J399" s="13" t="n"/>
      <c r="K399" s="13" t="n"/>
      <c r="L399" s="13" t="n"/>
      <c r="M399" s="13" t="n"/>
      <c r="N399" s="13" t="n"/>
      <c r="O399" s="14" t="n"/>
      <c r="P399" s="15" t="n"/>
      <c r="Q399" s="16">
        <f>IF(N399="", "", IF(ISNUMBER(N399), N399, IFERROR(DATEVALUE(LEFT(N399,10))+TIMEVALUE(MID(N399,12,8)), "texto")))</f>
        <v/>
      </c>
      <c r="R399" s="17">
        <f>IF(ISNUMBER(Q399), DATE(YEAR(Q399),MONTH(Q399),1), "")</f>
        <v/>
      </c>
      <c r="S399" s="18">
        <f>IF(A399="", 0, IF(AND(M399=Ajustes!$B$8, E399=Ajustes!$B$5, I399=Ajustes!$B$4, OR(C399=Ajustes!$B$6, C399=Ajustes!$B$7), ISNUMBER(D399), ISNUMBER(H399)), 1, 0))</f>
        <v/>
      </c>
      <c r="T399" s="19">
        <f>IF(S399&lt;&gt;1, 0, IF(N(J399)=0, 0, IF(K399=Ajustes!$B$5, J399, J399*F399)))</f>
        <v/>
      </c>
      <c r="U399" s="20">
        <f>IF(S399&lt;&gt;1, U398, IF(C399=Ajustes!$B$6, U398+H399, U398-H399))</f>
        <v/>
      </c>
      <c r="V399" s="19">
        <f>IF(S399&lt;&gt;1, V398, IF(C399=Ajustes!$B$6, V398+D399+N(O399)+T399, IF(U399&lt;=0, 0, V398-H399*W398)))</f>
        <v/>
      </c>
      <c r="W399" s="21">
        <f>IF(U399&gt;0, V399/U399, 0)</f>
        <v/>
      </c>
      <c r="X399" s="19">
        <f>IF(AND(S399=1, C399=Ajustes!$B$7), D399-N(O399)-T399-H399*W398, "")</f>
        <v/>
      </c>
      <c r="Y399" s="18">
        <f>IF(A399="", "", TRIM(IF(COUNTIFS($N$2:$N$3000,N399,$C$2:$C$3000,C399,$D$2:$D$3000,D399,$H$2:$H$3000,H399)&gt;1, "Orden repetida. ", "")&amp;IF(AND(S399=1, C399=Ajustes!$B$7, U398+0.000001&lt;H399), "Vendes más de lo registrado. ", "")&amp;IF(Q399="texto", "Fecha en texto. ", "")&amp;IF(OR(NOT(ISNUMBER(D399)), NOT(ISNUMBER(H399))), "Número en texto. ", "")&amp;IF(AND(ISNUMBER(Q399), ISNUMBER(Q398), Q399&lt;Q398), "Fuera de orden de fecha. ", "")))</f>
        <v/>
      </c>
      <c r="Z399" s="18">
        <f>IF(AND(S399=1, ISNUMBER(R399)), ROW(), 0)</f>
        <v/>
      </c>
      <c r="AA399" s="18">
        <f>IF(ISNUMBER(R399), R399, 0)</f>
        <v/>
      </c>
    </row>
    <row r="400">
      <c r="A400" s="13" t="n"/>
      <c r="B400" s="13" t="n"/>
      <c r="C400" s="13" t="n"/>
      <c r="D400" s="13" t="n"/>
      <c r="E400" s="13" t="n"/>
      <c r="F400" s="13" t="n"/>
      <c r="G400" s="13" t="n"/>
      <c r="H400" s="13" t="n"/>
      <c r="I400" s="13" t="n"/>
      <c r="J400" s="13" t="n"/>
      <c r="K400" s="13" t="n"/>
      <c r="L400" s="13" t="n"/>
      <c r="M400" s="13" t="n"/>
      <c r="N400" s="13" t="n"/>
      <c r="O400" s="14" t="n"/>
      <c r="P400" s="15" t="n"/>
      <c r="Q400" s="16">
        <f>IF(N400="", "", IF(ISNUMBER(N400), N400, IFERROR(DATEVALUE(LEFT(N400,10))+TIMEVALUE(MID(N400,12,8)), "texto")))</f>
        <v/>
      </c>
      <c r="R400" s="17">
        <f>IF(ISNUMBER(Q400), DATE(YEAR(Q400),MONTH(Q400),1), "")</f>
        <v/>
      </c>
      <c r="S400" s="18">
        <f>IF(A400="", 0, IF(AND(M400=Ajustes!$B$8, E400=Ajustes!$B$5, I400=Ajustes!$B$4, OR(C400=Ajustes!$B$6, C400=Ajustes!$B$7), ISNUMBER(D400), ISNUMBER(H400)), 1, 0))</f>
        <v/>
      </c>
      <c r="T400" s="19">
        <f>IF(S400&lt;&gt;1, 0, IF(N(J400)=0, 0, IF(K400=Ajustes!$B$5, J400, J400*F400)))</f>
        <v/>
      </c>
      <c r="U400" s="20">
        <f>IF(S400&lt;&gt;1, U399, IF(C400=Ajustes!$B$6, U399+H400, U399-H400))</f>
        <v/>
      </c>
      <c r="V400" s="19">
        <f>IF(S400&lt;&gt;1, V399, IF(C400=Ajustes!$B$6, V399+D400+N(O400)+T400, IF(U400&lt;=0, 0, V399-H400*W399)))</f>
        <v/>
      </c>
      <c r="W400" s="21">
        <f>IF(U400&gt;0, V400/U400, 0)</f>
        <v/>
      </c>
      <c r="X400" s="19">
        <f>IF(AND(S400=1, C400=Ajustes!$B$7), D400-N(O400)-T400-H400*W399, "")</f>
        <v/>
      </c>
      <c r="Y400" s="18">
        <f>IF(A400="", "", TRIM(IF(COUNTIFS($N$2:$N$3000,N400,$C$2:$C$3000,C400,$D$2:$D$3000,D400,$H$2:$H$3000,H400)&gt;1, "Orden repetida. ", "")&amp;IF(AND(S400=1, C400=Ajustes!$B$7, U399+0.000001&lt;H400), "Vendes más de lo registrado. ", "")&amp;IF(Q400="texto", "Fecha en texto. ", "")&amp;IF(OR(NOT(ISNUMBER(D400)), NOT(ISNUMBER(H400))), "Número en texto. ", "")&amp;IF(AND(ISNUMBER(Q400), ISNUMBER(Q399), Q400&lt;Q399), "Fuera de orden de fecha. ", "")))</f>
        <v/>
      </c>
      <c r="Z400" s="18">
        <f>IF(AND(S400=1, ISNUMBER(R400)), ROW(), 0)</f>
        <v/>
      </c>
      <c r="AA400" s="18">
        <f>IF(ISNUMBER(R400), R400, 0)</f>
        <v/>
      </c>
    </row>
    <row r="401">
      <c r="A401" s="13" t="n"/>
      <c r="B401" s="13" t="n"/>
      <c r="C401" s="13" t="n"/>
      <c r="D401" s="13" t="n"/>
      <c r="E401" s="13" t="n"/>
      <c r="F401" s="13" t="n"/>
      <c r="G401" s="13" t="n"/>
      <c r="H401" s="13" t="n"/>
      <c r="I401" s="13" t="n"/>
      <c r="J401" s="13" t="n"/>
      <c r="K401" s="13" t="n"/>
      <c r="L401" s="13" t="n"/>
      <c r="M401" s="13" t="n"/>
      <c r="N401" s="13" t="n"/>
      <c r="O401" s="14" t="n"/>
      <c r="P401" s="15" t="n"/>
      <c r="Q401" s="16">
        <f>IF(N401="", "", IF(ISNUMBER(N401), N401, IFERROR(DATEVALUE(LEFT(N401,10))+TIMEVALUE(MID(N401,12,8)), "texto")))</f>
        <v/>
      </c>
      <c r="R401" s="17">
        <f>IF(ISNUMBER(Q401), DATE(YEAR(Q401),MONTH(Q401),1), "")</f>
        <v/>
      </c>
      <c r="S401" s="18">
        <f>IF(A401="", 0, IF(AND(M401=Ajustes!$B$8, E401=Ajustes!$B$5, I401=Ajustes!$B$4, OR(C401=Ajustes!$B$6, C401=Ajustes!$B$7), ISNUMBER(D401), ISNUMBER(H401)), 1, 0))</f>
        <v/>
      </c>
      <c r="T401" s="19">
        <f>IF(S401&lt;&gt;1, 0, IF(N(J401)=0, 0, IF(K401=Ajustes!$B$5, J401, J401*F401)))</f>
        <v/>
      </c>
      <c r="U401" s="20">
        <f>IF(S401&lt;&gt;1, U400, IF(C401=Ajustes!$B$6, U400+H401, U400-H401))</f>
        <v/>
      </c>
      <c r="V401" s="19">
        <f>IF(S401&lt;&gt;1, V400, IF(C401=Ajustes!$B$6, V400+D401+N(O401)+T401, IF(U401&lt;=0, 0, V400-H401*W400)))</f>
        <v/>
      </c>
      <c r="W401" s="21">
        <f>IF(U401&gt;0, V401/U401, 0)</f>
        <v/>
      </c>
      <c r="X401" s="19">
        <f>IF(AND(S401=1, C401=Ajustes!$B$7), D401-N(O401)-T401-H401*W400, "")</f>
        <v/>
      </c>
      <c r="Y401" s="18">
        <f>IF(A401="", "", TRIM(IF(COUNTIFS($N$2:$N$3000,N401,$C$2:$C$3000,C401,$D$2:$D$3000,D401,$H$2:$H$3000,H401)&gt;1, "Orden repetida. ", "")&amp;IF(AND(S401=1, C401=Ajustes!$B$7, U400+0.000001&lt;H401), "Vendes más de lo registrado. ", "")&amp;IF(Q401="texto", "Fecha en texto. ", "")&amp;IF(OR(NOT(ISNUMBER(D401)), NOT(ISNUMBER(H401))), "Número en texto. ", "")&amp;IF(AND(ISNUMBER(Q401), ISNUMBER(Q400), Q401&lt;Q400), "Fuera de orden de fecha. ", "")))</f>
        <v/>
      </c>
      <c r="Z401" s="18">
        <f>IF(AND(S401=1, ISNUMBER(R401)), ROW(), 0)</f>
        <v/>
      </c>
      <c r="AA401" s="18">
        <f>IF(ISNUMBER(R401), R401, 0)</f>
        <v/>
      </c>
    </row>
    <row r="402">
      <c r="A402" s="13" t="n"/>
      <c r="B402" s="13" t="n"/>
      <c r="C402" s="13" t="n"/>
      <c r="D402" s="13" t="n"/>
      <c r="E402" s="13" t="n"/>
      <c r="F402" s="13" t="n"/>
      <c r="G402" s="13" t="n"/>
      <c r="H402" s="13" t="n"/>
      <c r="I402" s="13" t="n"/>
      <c r="J402" s="13" t="n"/>
      <c r="K402" s="13" t="n"/>
      <c r="L402" s="13" t="n"/>
      <c r="M402" s="13" t="n"/>
      <c r="N402" s="13" t="n"/>
      <c r="O402" s="14" t="n"/>
      <c r="P402" s="15" t="n"/>
      <c r="Q402" s="16">
        <f>IF(N402="", "", IF(ISNUMBER(N402), N402, IFERROR(DATEVALUE(LEFT(N402,10))+TIMEVALUE(MID(N402,12,8)), "texto")))</f>
        <v/>
      </c>
      <c r="R402" s="17">
        <f>IF(ISNUMBER(Q402), DATE(YEAR(Q402),MONTH(Q402),1), "")</f>
        <v/>
      </c>
      <c r="S402" s="18">
        <f>IF(A402="", 0, IF(AND(M402=Ajustes!$B$8, E402=Ajustes!$B$5, I402=Ajustes!$B$4, OR(C402=Ajustes!$B$6, C402=Ajustes!$B$7), ISNUMBER(D402), ISNUMBER(H402)), 1, 0))</f>
        <v/>
      </c>
      <c r="T402" s="19">
        <f>IF(S402&lt;&gt;1, 0, IF(N(J402)=0, 0, IF(K402=Ajustes!$B$5, J402, J402*F402)))</f>
        <v/>
      </c>
      <c r="U402" s="20">
        <f>IF(S402&lt;&gt;1, U401, IF(C402=Ajustes!$B$6, U401+H402, U401-H402))</f>
        <v/>
      </c>
      <c r="V402" s="19">
        <f>IF(S402&lt;&gt;1, V401, IF(C402=Ajustes!$B$6, V401+D402+N(O402)+T402, IF(U402&lt;=0, 0, V401-H402*W401)))</f>
        <v/>
      </c>
      <c r="W402" s="21">
        <f>IF(U402&gt;0, V402/U402, 0)</f>
        <v/>
      </c>
      <c r="X402" s="19">
        <f>IF(AND(S402=1, C402=Ajustes!$B$7), D402-N(O402)-T402-H402*W401, "")</f>
        <v/>
      </c>
      <c r="Y402" s="18">
        <f>IF(A402="", "", TRIM(IF(COUNTIFS($N$2:$N$3000,N402,$C$2:$C$3000,C402,$D$2:$D$3000,D402,$H$2:$H$3000,H402)&gt;1, "Orden repetida. ", "")&amp;IF(AND(S402=1, C402=Ajustes!$B$7, U401+0.000001&lt;H402), "Vendes más de lo registrado. ", "")&amp;IF(Q402="texto", "Fecha en texto. ", "")&amp;IF(OR(NOT(ISNUMBER(D402)), NOT(ISNUMBER(H402))), "Número en texto. ", "")&amp;IF(AND(ISNUMBER(Q402), ISNUMBER(Q401), Q402&lt;Q401), "Fuera de orden de fecha. ", "")))</f>
        <v/>
      </c>
      <c r="Z402" s="18">
        <f>IF(AND(S402=1, ISNUMBER(R402)), ROW(), 0)</f>
        <v/>
      </c>
      <c r="AA402" s="18">
        <f>IF(ISNUMBER(R402), R402, 0)</f>
        <v/>
      </c>
    </row>
    <row r="403">
      <c r="A403" s="13" t="n"/>
      <c r="B403" s="13" t="n"/>
      <c r="C403" s="13" t="n"/>
      <c r="D403" s="13" t="n"/>
      <c r="E403" s="13" t="n"/>
      <c r="F403" s="13" t="n"/>
      <c r="G403" s="13" t="n"/>
      <c r="H403" s="13" t="n"/>
      <c r="I403" s="13" t="n"/>
      <c r="J403" s="13" t="n"/>
      <c r="K403" s="13" t="n"/>
      <c r="L403" s="13" t="n"/>
      <c r="M403" s="13" t="n"/>
      <c r="N403" s="13" t="n"/>
      <c r="O403" s="14" t="n"/>
      <c r="P403" s="15" t="n"/>
      <c r="Q403" s="16">
        <f>IF(N403="", "", IF(ISNUMBER(N403), N403, IFERROR(DATEVALUE(LEFT(N403,10))+TIMEVALUE(MID(N403,12,8)), "texto")))</f>
        <v/>
      </c>
      <c r="R403" s="17">
        <f>IF(ISNUMBER(Q403), DATE(YEAR(Q403),MONTH(Q403),1), "")</f>
        <v/>
      </c>
      <c r="S403" s="18">
        <f>IF(A403="", 0, IF(AND(M403=Ajustes!$B$8, E403=Ajustes!$B$5, I403=Ajustes!$B$4, OR(C403=Ajustes!$B$6, C403=Ajustes!$B$7), ISNUMBER(D403), ISNUMBER(H403)), 1, 0))</f>
        <v/>
      </c>
      <c r="T403" s="19">
        <f>IF(S403&lt;&gt;1, 0, IF(N(J403)=0, 0, IF(K403=Ajustes!$B$5, J403, J403*F403)))</f>
        <v/>
      </c>
      <c r="U403" s="20">
        <f>IF(S403&lt;&gt;1, U402, IF(C403=Ajustes!$B$6, U402+H403, U402-H403))</f>
        <v/>
      </c>
      <c r="V403" s="19">
        <f>IF(S403&lt;&gt;1, V402, IF(C403=Ajustes!$B$6, V402+D403+N(O403)+T403, IF(U403&lt;=0, 0, V402-H403*W402)))</f>
        <v/>
      </c>
      <c r="W403" s="21">
        <f>IF(U403&gt;0, V403/U403, 0)</f>
        <v/>
      </c>
      <c r="X403" s="19">
        <f>IF(AND(S403=1, C403=Ajustes!$B$7), D403-N(O403)-T403-H403*W402, "")</f>
        <v/>
      </c>
      <c r="Y403" s="18">
        <f>IF(A403="", "", TRIM(IF(COUNTIFS($N$2:$N$3000,N403,$C$2:$C$3000,C403,$D$2:$D$3000,D403,$H$2:$H$3000,H403)&gt;1, "Orden repetida. ", "")&amp;IF(AND(S403=1, C403=Ajustes!$B$7, U402+0.000001&lt;H403), "Vendes más de lo registrado. ", "")&amp;IF(Q403="texto", "Fecha en texto. ", "")&amp;IF(OR(NOT(ISNUMBER(D403)), NOT(ISNUMBER(H403))), "Número en texto. ", "")&amp;IF(AND(ISNUMBER(Q403), ISNUMBER(Q402), Q403&lt;Q402), "Fuera de orden de fecha. ", "")))</f>
        <v/>
      </c>
      <c r="Z403" s="18">
        <f>IF(AND(S403=1, ISNUMBER(R403)), ROW(), 0)</f>
        <v/>
      </c>
      <c r="AA403" s="18">
        <f>IF(ISNUMBER(R403), R403, 0)</f>
        <v/>
      </c>
    </row>
    <row r="404">
      <c r="A404" s="13" t="n"/>
      <c r="B404" s="13" t="n"/>
      <c r="C404" s="13" t="n"/>
      <c r="D404" s="13" t="n"/>
      <c r="E404" s="13" t="n"/>
      <c r="F404" s="13" t="n"/>
      <c r="G404" s="13" t="n"/>
      <c r="H404" s="13" t="n"/>
      <c r="I404" s="13" t="n"/>
      <c r="J404" s="13" t="n"/>
      <c r="K404" s="13" t="n"/>
      <c r="L404" s="13" t="n"/>
      <c r="M404" s="13" t="n"/>
      <c r="N404" s="13" t="n"/>
      <c r="O404" s="14" t="n"/>
      <c r="P404" s="15" t="n"/>
      <c r="Q404" s="16">
        <f>IF(N404="", "", IF(ISNUMBER(N404), N404, IFERROR(DATEVALUE(LEFT(N404,10))+TIMEVALUE(MID(N404,12,8)), "texto")))</f>
        <v/>
      </c>
      <c r="R404" s="17">
        <f>IF(ISNUMBER(Q404), DATE(YEAR(Q404),MONTH(Q404),1), "")</f>
        <v/>
      </c>
      <c r="S404" s="18">
        <f>IF(A404="", 0, IF(AND(M404=Ajustes!$B$8, E404=Ajustes!$B$5, I404=Ajustes!$B$4, OR(C404=Ajustes!$B$6, C404=Ajustes!$B$7), ISNUMBER(D404), ISNUMBER(H404)), 1, 0))</f>
        <v/>
      </c>
      <c r="T404" s="19">
        <f>IF(S404&lt;&gt;1, 0, IF(N(J404)=0, 0, IF(K404=Ajustes!$B$5, J404, J404*F404)))</f>
        <v/>
      </c>
      <c r="U404" s="20">
        <f>IF(S404&lt;&gt;1, U403, IF(C404=Ajustes!$B$6, U403+H404, U403-H404))</f>
        <v/>
      </c>
      <c r="V404" s="19">
        <f>IF(S404&lt;&gt;1, V403, IF(C404=Ajustes!$B$6, V403+D404+N(O404)+T404, IF(U404&lt;=0, 0, V403-H404*W403)))</f>
        <v/>
      </c>
      <c r="W404" s="21">
        <f>IF(U404&gt;0, V404/U404, 0)</f>
        <v/>
      </c>
      <c r="X404" s="19">
        <f>IF(AND(S404=1, C404=Ajustes!$B$7), D404-N(O404)-T404-H404*W403, "")</f>
        <v/>
      </c>
      <c r="Y404" s="18">
        <f>IF(A404="", "", TRIM(IF(COUNTIFS($N$2:$N$3000,N404,$C$2:$C$3000,C404,$D$2:$D$3000,D404,$H$2:$H$3000,H404)&gt;1, "Orden repetida. ", "")&amp;IF(AND(S404=1, C404=Ajustes!$B$7, U403+0.000001&lt;H404), "Vendes más de lo registrado. ", "")&amp;IF(Q404="texto", "Fecha en texto. ", "")&amp;IF(OR(NOT(ISNUMBER(D404)), NOT(ISNUMBER(H404))), "Número en texto. ", "")&amp;IF(AND(ISNUMBER(Q404), ISNUMBER(Q403), Q404&lt;Q403), "Fuera de orden de fecha. ", "")))</f>
        <v/>
      </c>
      <c r="Z404" s="18">
        <f>IF(AND(S404=1, ISNUMBER(R404)), ROW(), 0)</f>
        <v/>
      </c>
      <c r="AA404" s="18">
        <f>IF(ISNUMBER(R404), R404, 0)</f>
        <v/>
      </c>
    </row>
    <row r="405">
      <c r="A405" s="13" t="n"/>
      <c r="B405" s="13" t="n"/>
      <c r="C405" s="13" t="n"/>
      <c r="D405" s="13" t="n"/>
      <c r="E405" s="13" t="n"/>
      <c r="F405" s="13" t="n"/>
      <c r="G405" s="13" t="n"/>
      <c r="H405" s="13" t="n"/>
      <c r="I405" s="13" t="n"/>
      <c r="J405" s="13" t="n"/>
      <c r="K405" s="13" t="n"/>
      <c r="L405" s="13" t="n"/>
      <c r="M405" s="13" t="n"/>
      <c r="N405" s="13" t="n"/>
      <c r="O405" s="14" t="n"/>
      <c r="P405" s="15" t="n"/>
      <c r="Q405" s="16">
        <f>IF(N405="", "", IF(ISNUMBER(N405), N405, IFERROR(DATEVALUE(LEFT(N405,10))+TIMEVALUE(MID(N405,12,8)), "texto")))</f>
        <v/>
      </c>
      <c r="R405" s="17">
        <f>IF(ISNUMBER(Q405), DATE(YEAR(Q405),MONTH(Q405),1), "")</f>
        <v/>
      </c>
      <c r="S405" s="18">
        <f>IF(A405="", 0, IF(AND(M405=Ajustes!$B$8, E405=Ajustes!$B$5, I405=Ajustes!$B$4, OR(C405=Ajustes!$B$6, C405=Ajustes!$B$7), ISNUMBER(D405), ISNUMBER(H405)), 1, 0))</f>
        <v/>
      </c>
      <c r="T405" s="19">
        <f>IF(S405&lt;&gt;1, 0, IF(N(J405)=0, 0, IF(K405=Ajustes!$B$5, J405, J405*F405)))</f>
        <v/>
      </c>
      <c r="U405" s="20">
        <f>IF(S405&lt;&gt;1, U404, IF(C405=Ajustes!$B$6, U404+H405, U404-H405))</f>
        <v/>
      </c>
      <c r="V405" s="19">
        <f>IF(S405&lt;&gt;1, V404, IF(C405=Ajustes!$B$6, V404+D405+N(O405)+T405, IF(U405&lt;=0, 0, V404-H405*W404)))</f>
        <v/>
      </c>
      <c r="W405" s="21">
        <f>IF(U405&gt;0, V405/U405, 0)</f>
        <v/>
      </c>
      <c r="X405" s="19">
        <f>IF(AND(S405=1, C405=Ajustes!$B$7), D405-N(O405)-T405-H405*W404, "")</f>
        <v/>
      </c>
      <c r="Y405" s="18">
        <f>IF(A405="", "", TRIM(IF(COUNTIFS($N$2:$N$3000,N405,$C$2:$C$3000,C405,$D$2:$D$3000,D405,$H$2:$H$3000,H405)&gt;1, "Orden repetida. ", "")&amp;IF(AND(S405=1, C405=Ajustes!$B$7, U404+0.000001&lt;H405), "Vendes más de lo registrado. ", "")&amp;IF(Q405="texto", "Fecha en texto. ", "")&amp;IF(OR(NOT(ISNUMBER(D405)), NOT(ISNUMBER(H405))), "Número en texto. ", "")&amp;IF(AND(ISNUMBER(Q405), ISNUMBER(Q404), Q405&lt;Q404), "Fuera de orden de fecha. ", "")))</f>
        <v/>
      </c>
      <c r="Z405" s="18">
        <f>IF(AND(S405=1, ISNUMBER(R405)), ROW(), 0)</f>
        <v/>
      </c>
      <c r="AA405" s="18">
        <f>IF(ISNUMBER(R405), R405, 0)</f>
        <v/>
      </c>
    </row>
    <row r="406">
      <c r="A406" s="13" t="n"/>
      <c r="B406" s="13" t="n"/>
      <c r="C406" s="13" t="n"/>
      <c r="D406" s="13" t="n"/>
      <c r="E406" s="13" t="n"/>
      <c r="F406" s="13" t="n"/>
      <c r="G406" s="13" t="n"/>
      <c r="H406" s="13" t="n"/>
      <c r="I406" s="13" t="n"/>
      <c r="J406" s="13" t="n"/>
      <c r="K406" s="13" t="n"/>
      <c r="L406" s="13" t="n"/>
      <c r="M406" s="13" t="n"/>
      <c r="N406" s="13" t="n"/>
      <c r="O406" s="14" t="n"/>
      <c r="P406" s="15" t="n"/>
      <c r="Q406" s="16">
        <f>IF(N406="", "", IF(ISNUMBER(N406), N406, IFERROR(DATEVALUE(LEFT(N406,10))+TIMEVALUE(MID(N406,12,8)), "texto")))</f>
        <v/>
      </c>
      <c r="R406" s="17">
        <f>IF(ISNUMBER(Q406), DATE(YEAR(Q406),MONTH(Q406),1), "")</f>
        <v/>
      </c>
      <c r="S406" s="18">
        <f>IF(A406="", 0, IF(AND(M406=Ajustes!$B$8, E406=Ajustes!$B$5, I406=Ajustes!$B$4, OR(C406=Ajustes!$B$6, C406=Ajustes!$B$7), ISNUMBER(D406), ISNUMBER(H406)), 1, 0))</f>
        <v/>
      </c>
      <c r="T406" s="19">
        <f>IF(S406&lt;&gt;1, 0, IF(N(J406)=0, 0, IF(K406=Ajustes!$B$5, J406, J406*F406)))</f>
        <v/>
      </c>
      <c r="U406" s="20">
        <f>IF(S406&lt;&gt;1, U405, IF(C406=Ajustes!$B$6, U405+H406, U405-H406))</f>
        <v/>
      </c>
      <c r="V406" s="19">
        <f>IF(S406&lt;&gt;1, V405, IF(C406=Ajustes!$B$6, V405+D406+N(O406)+T406, IF(U406&lt;=0, 0, V405-H406*W405)))</f>
        <v/>
      </c>
      <c r="W406" s="21">
        <f>IF(U406&gt;0, V406/U406, 0)</f>
        <v/>
      </c>
      <c r="X406" s="19">
        <f>IF(AND(S406=1, C406=Ajustes!$B$7), D406-N(O406)-T406-H406*W405, "")</f>
        <v/>
      </c>
      <c r="Y406" s="18">
        <f>IF(A406="", "", TRIM(IF(COUNTIFS($N$2:$N$3000,N406,$C$2:$C$3000,C406,$D$2:$D$3000,D406,$H$2:$H$3000,H406)&gt;1, "Orden repetida. ", "")&amp;IF(AND(S406=1, C406=Ajustes!$B$7, U405+0.000001&lt;H406), "Vendes más de lo registrado. ", "")&amp;IF(Q406="texto", "Fecha en texto. ", "")&amp;IF(OR(NOT(ISNUMBER(D406)), NOT(ISNUMBER(H406))), "Número en texto. ", "")&amp;IF(AND(ISNUMBER(Q406), ISNUMBER(Q405), Q406&lt;Q405), "Fuera de orden de fecha. ", "")))</f>
        <v/>
      </c>
      <c r="Z406" s="18">
        <f>IF(AND(S406=1, ISNUMBER(R406)), ROW(), 0)</f>
        <v/>
      </c>
      <c r="AA406" s="18">
        <f>IF(ISNUMBER(R406), R406, 0)</f>
        <v/>
      </c>
    </row>
    <row r="407">
      <c r="A407" s="13" t="n"/>
      <c r="B407" s="13" t="n"/>
      <c r="C407" s="13" t="n"/>
      <c r="D407" s="13" t="n"/>
      <c r="E407" s="13" t="n"/>
      <c r="F407" s="13" t="n"/>
      <c r="G407" s="13" t="n"/>
      <c r="H407" s="13" t="n"/>
      <c r="I407" s="13" t="n"/>
      <c r="J407" s="13" t="n"/>
      <c r="K407" s="13" t="n"/>
      <c r="L407" s="13" t="n"/>
      <c r="M407" s="13" t="n"/>
      <c r="N407" s="13" t="n"/>
      <c r="O407" s="14" t="n"/>
      <c r="P407" s="15" t="n"/>
      <c r="Q407" s="16">
        <f>IF(N407="", "", IF(ISNUMBER(N407), N407, IFERROR(DATEVALUE(LEFT(N407,10))+TIMEVALUE(MID(N407,12,8)), "texto")))</f>
        <v/>
      </c>
      <c r="R407" s="17">
        <f>IF(ISNUMBER(Q407), DATE(YEAR(Q407),MONTH(Q407),1), "")</f>
        <v/>
      </c>
      <c r="S407" s="18">
        <f>IF(A407="", 0, IF(AND(M407=Ajustes!$B$8, E407=Ajustes!$B$5, I407=Ajustes!$B$4, OR(C407=Ajustes!$B$6, C407=Ajustes!$B$7), ISNUMBER(D407), ISNUMBER(H407)), 1, 0))</f>
        <v/>
      </c>
      <c r="T407" s="19">
        <f>IF(S407&lt;&gt;1, 0, IF(N(J407)=0, 0, IF(K407=Ajustes!$B$5, J407, J407*F407)))</f>
        <v/>
      </c>
      <c r="U407" s="20">
        <f>IF(S407&lt;&gt;1, U406, IF(C407=Ajustes!$B$6, U406+H407, U406-H407))</f>
        <v/>
      </c>
      <c r="V407" s="19">
        <f>IF(S407&lt;&gt;1, V406, IF(C407=Ajustes!$B$6, V406+D407+N(O407)+T407, IF(U407&lt;=0, 0, V406-H407*W406)))</f>
        <v/>
      </c>
      <c r="W407" s="21">
        <f>IF(U407&gt;0, V407/U407, 0)</f>
        <v/>
      </c>
      <c r="X407" s="19">
        <f>IF(AND(S407=1, C407=Ajustes!$B$7), D407-N(O407)-T407-H407*W406, "")</f>
        <v/>
      </c>
      <c r="Y407" s="18">
        <f>IF(A407="", "", TRIM(IF(COUNTIFS($N$2:$N$3000,N407,$C$2:$C$3000,C407,$D$2:$D$3000,D407,$H$2:$H$3000,H407)&gt;1, "Orden repetida. ", "")&amp;IF(AND(S407=1, C407=Ajustes!$B$7, U406+0.000001&lt;H407), "Vendes más de lo registrado. ", "")&amp;IF(Q407="texto", "Fecha en texto. ", "")&amp;IF(OR(NOT(ISNUMBER(D407)), NOT(ISNUMBER(H407))), "Número en texto. ", "")&amp;IF(AND(ISNUMBER(Q407), ISNUMBER(Q406), Q407&lt;Q406), "Fuera de orden de fecha. ", "")))</f>
        <v/>
      </c>
      <c r="Z407" s="18">
        <f>IF(AND(S407=1, ISNUMBER(R407)), ROW(), 0)</f>
        <v/>
      </c>
      <c r="AA407" s="18">
        <f>IF(ISNUMBER(R407), R407, 0)</f>
        <v/>
      </c>
    </row>
    <row r="408">
      <c r="A408" s="13" t="n"/>
      <c r="B408" s="13" t="n"/>
      <c r="C408" s="13" t="n"/>
      <c r="D408" s="13" t="n"/>
      <c r="E408" s="13" t="n"/>
      <c r="F408" s="13" t="n"/>
      <c r="G408" s="13" t="n"/>
      <c r="H408" s="13" t="n"/>
      <c r="I408" s="13" t="n"/>
      <c r="J408" s="13" t="n"/>
      <c r="K408" s="13" t="n"/>
      <c r="L408" s="13" t="n"/>
      <c r="M408" s="13" t="n"/>
      <c r="N408" s="13" t="n"/>
      <c r="O408" s="14" t="n"/>
      <c r="P408" s="15" t="n"/>
      <c r="Q408" s="16">
        <f>IF(N408="", "", IF(ISNUMBER(N408), N408, IFERROR(DATEVALUE(LEFT(N408,10))+TIMEVALUE(MID(N408,12,8)), "texto")))</f>
        <v/>
      </c>
      <c r="R408" s="17">
        <f>IF(ISNUMBER(Q408), DATE(YEAR(Q408),MONTH(Q408),1), "")</f>
        <v/>
      </c>
      <c r="S408" s="18">
        <f>IF(A408="", 0, IF(AND(M408=Ajustes!$B$8, E408=Ajustes!$B$5, I408=Ajustes!$B$4, OR(C408=Ajustes!$B$6, C408=Ajustes!$B$7), ISNUMBER(D408), ISNUMBER(H408)), 1, 0))</f>
        <v/>
      </c>
      <c r="T408" s="19">
        <f>IF(S408&lt;&gt;1, 0, IF(N(J408)=0, 0, IF(K408=Ajustes!$B$5, J408, J408*F408)))</f>
        <v/>
      </c>
      <c r="U408" s="20">
        <f>IF(S408&lt;&gt;1, U407, IF(C408=Ajustes!$B$6, U407+H408, U407-H408))</f>
        <v/>
      </c>
      <c r="V408" s="19">
        <f>IF(S408&lt;&gt;1, V407, IF(C408=Ajustes!$B$6, V407+D408+N(O408)+T408, IF(U408&lt;=0, 0, V407-H408*W407)))</f>
        <v/>
      </c>
      <c r="W408" s="21">
        <f>IF(U408&gt;0, V408/U408, 0)</f>
        <v/>
      </c>
      <c r="X408" s="19">
        <f>IF(AND(S408=1, C408=Ajustes!$B$7), D408-N(O408)-T408-H408*W407, "")</f>
        <v/>
      </c>
      <c r="Y408" s="18">
        <f>IF(A408="", "", TRIM(IF(COUNTIFS($N$2:$N$3000,N408,$C$2:$C$3000,C408,$D$2:$D$3000,D408,$H$2:$H$3000,H408)&gt;1, "Orden repetida. ", "")&amp;IF(AND(S408=1, C408=Ajustes!$B$7, U407+0.000001&lt;H408), "Vendes más de lo registrado. ", "")&amp;IF(Q408="texto", "Fecha en texto. ", "")&amp;IF(OR(NOT(ISNUMBER(D408)), NOT(ISNUMBER(H408))), "Número en texto. ", "")&amp;IF(AND(ISNUMBER(Q408), ISNUMBER(Q407), Q408&lt;Q407), "Fuera de orden de fecha. ", "")))</f>
        <v/>
      </c>
      <c r="Z408" s="18">
        <f>IF(AND(S408=1, ISNUMBER(R408)), ROW(), 0)</f>
        <v/>
      </c>
      <c r="AA408" s="18">
        <f>IF(ISNUMBER(R408), R408, 0)</f>
        <v/>
      </c>
    </row>
    <row r="409">
      <c r="A409" s="13" t="n"/>
      <c r="B409" s="13" t="n"/>
      <c r="C409" s="13" t="n"/>
      <c r="D409" s="13" t="n"/>
      <c r="E409" s="13" t="n"/>
      <c r="F409" s="13" t="n"/>
      <c r="G409" s="13" t="n"/>
      <c r="H409" s="13" t="n"/>
      <c r="I409" s="13" t="n"/>
      <c r="J409" s="13" t="n"/>
      <c r="K409" s="13" t="n"/>
      <c r="L409" s="13" t="n"/>
      <c r="M409" s="13" t="n"/>
      <c r="N409" s="13" t="n"/>
      <c r="O409" s="14" t="n"/>
      <c r="P409" s="15" t="n"/>
      <c r="Q409" s="16">
        <f>IF(N409="", "", IF(ISNUMBER(N409), N409, IFERROR(DATEVALUE(LEFT(N409,10))+TIMEVALUE(MID(N409,12,8)), "texto")))</f>
        <v/>
      </c>
      <c r="R409" s="17">
        <f>IF(ISNUMBER(Q409), DATE(YEAR(Q409),MONTH(Q409),1), "")</f>
        <v/>
      </c>
      <c r="S409" s="18">
        <f>IF(A409="", 0, IF(AND(M409=Ajustes!$B$8, E409=Ajustes!$B$5, I409=Ajustes!$B$4, OR(C409=Ajustes!$B$6, C409=Ajustes!$B$7), ISNUMBER(D409), ISNUMBER(H409)), 1, 0))</f>
        <v/>
      </c>
      <c r="T409" s="19">
        <f>IF(S409&lt;&gt;1, 0, IF(N(J409)=0, 0, IF(K409=Ajustes!$B$5, J409, J409*F409)))</f>
        <v/>
      </c>
      <c r="U409" s="20">
        <f>IF(S409&lt;&gt;1, U408, IF(C409=Ajustes!$B$6, U408+H409, U408-H409))</f>
        <v/>
      </c>
      <c r="V409" s="19">
        <f>IF(S409&lt;&gt;1, V408, IF(C409=Ajustes!$B$6, V408+D409+N(O409)+T409, IF(U409&lt;=0, 0, V408-H409*W408)))</f>
        <v/>
      </c>
      <c r="W409" s="21">
        <f>IF(U409&gt;0, V409/U409, 0)</f>
        <v/>
      </c>
      <c r="X409" s="19">
        <f>IF(AND(S409=1, C409=Ajustes!$B$7), D409-N(O409)-T409-H409*W408, "")</f>
        <v/>
      </c>
      <c r="Y409" s="18">
        <f>IF(A409="", "", TRIM(IF(COUNTIFS($N$2:$N$3000,N409,$C$2:$C$3000,C409,$D$2:$D$3000,D409,$H$2:$H$3000,H409)&gt;1, "Orden repetida. ", "")&amp;IF(AND(S409=1, C409=Ajustes!$B$7, U408+0.000001&lt;H409), "Vendes más de lo registrado. ", "")&amp;IF(Q409="texto", "Fecha en texto. ", "")&amp;IF(OR(NOT(ISNUMBER(D409)), NOT(ISNUMBER(H409))), "Número en texto. ", "")&amp;IF(AND(ISNUMBER(Q409), ISNUMBER(Q408), Q409&lt;Q408), "Fuera de orden de fecha. ", "")))</f>
        <v/>
      </c>
      <c r="Z409" s="18">
        <f>IF(AND(S409=1, ISNUMBER(R409)), ROW(), 0)</f>
        <v/>
      </c>
      <c r="AA409" s="18">
        <f>IF(ISNUMBER(R409), R409, 0)</f>
        <v/>
      </c>
    </row>
    <row r="410">
      <c r="A410" s="13" t="n"/>
      <c r="B410" s="13" t="n"/>
      <c r="C410" s="13" t="n"/>
      <c r="D410" s="13" t="n"/>
      <c r="E410" s="13" t="n"/>
      <c r="F410" s="13" t="n"/>
      <c r="G410" s="13" t="n"/>
      <c r="H410" s="13" t="n"/>
      <c r="I410" s="13" t="n"/>
      <c r="J410" s="13" t="n"/>
      <c r="K410" s="13" t="n"/>
      <c r="L410" s="13" t="n"/>
      <c r="M410" s="13" t="n"/>
      <c r="N410" s="13" t="n"/>
      <c r="O410" s="14" t="n"/>
      <c r="P410" s="15" t="n"/>
      <c r="Q410" s="16">
        <f>IF(N410="", "", IF(ISNUMBER(N410), N410, IFERROR(DATEVALUE(LEFT(N410,10))+TIMEVALUE(MID(N410,12,8)), "texto")))</f>
        <v/>
      </c>
      <c r="R410" s="17">
        <f>IF(ISNUMBER(Q410), DATE(YEAR(Q410),MONTH(Q410),1), "")</f>
        <v/>
      </c>
      <c r="S410" s="18">
        <f>IF(A410="", 0, IF(AND(M410=Ajustes!$B$8, E410=Ajustes!$B$5, I410=Ajustes!$B$4, OR(C410=Ajustes!$B$6, C410=Ajustes!$B$7), ISNUMBER(D410), ISNUMBER(H410)), 1, 0))</f>
        <v/>
      </c>
      <c r="T410" s="19">
        <f>IF(S410&lt;&gt;1, 0, IF(N(J410)=0, 0, IF(K410=Ajustes!$B$5, J410, J410*F410)))</f>
        <v/>
      </c>
      <c r="U410" s="20">
        <f>IF(S410&lt;&gt;1, U409, IF(C410=Ajustes!$B$6, U409+H410, U409-H410))</f>
        <v/>
      </c>
      <c r="V410" s="19">
        <f>IF(S410&lt;&gt;1, V409, IF(C410=Ajustes!$B$6, V409+D410+N(O410)+T410, IF(U410&lt;=0, 0, V409-H410*W409)))</f>
        <v/>
      </c>
      <c r="W410" s="21">
        <f>IF(U410&gt;0, V410/U410, 0)</f>
        <v/>
      </c>
      <c r="X410" s="19">
        <f>IF(AND(S410=1, C410=Ajustes!$B$7), D410-N(O410)-T410-H410*W409, "")</f>
        <v/>
      </c>
      <c r="Y410" s="18">
        <f>IF(A410="", "", TRIM(IF(COUNTIFS($N$2:$N$3000,N410,$C$2:$C$3000,C410,$D$2:$D$3000,D410,$H$2:$H$3000,H410)&gt;1, "Orden repetida. ", "")&amp;IF(AND(S410=1, C410=Ajustes!$B$7, U409+0.000001&lt;H410), "Vendes más de lo registrado. ", "")&amp;IF(Q410="texto", "Fecha en texto. ", "")&amp;IF(OR(NOT(ISNUMBER(D410)), NOT(ISNUMBER(H410))), "Número en texto. ", "")&amp;IF(AND(ISNUMBER(Q410), ISNUMBER(Q409), Q410&lt;Q409), "Fuera de orden de fecha. ", "")))</f>
        <v/>
      </c>
      <c r="Z410" s="18">
        <f>IF(AND(S410=1, ISNUMBER(R410)), ROW(), 0)</f>
        <v/>
      </c>
      <c r="AA410" s="18">
        <f>IF(ISNUMBER(R410), R410, 0)</f>
        <v/>
      </c>
    </row>
    <row r="411">
      <c r="A411" s="13" t="n"/>
      <c r="B411" s="13" t="n"/>
      <c r="C411" s="13" t="n"/>
      <c r="D411" s="13" t="n"/>
      <c r="E411" s="13" t="n"/>
      <c r="F411" s="13" t="n"/>
      <c r="G411" s="13" t="n"/>
      <c r="H411" s="13" t="n"/>
      <c r="I411" s="13" t="n"/>
      <c r="J411" s="13" t="n"/>
      <c r="K411" s="13" t="n"/>
      <c r="L411" s="13" t="n"/>
      <c r="M411" s="13" t="n"/>
      <c r="N411" s="13" t="n"/>
      <c r="O411" s="14" t="n"/>
      <c r="P411" s="15" t="n"/>
      <c r="Q411" s="16">
        <f>IF(N411="", "", IF(ISNUMBER(N411), N411, IFERROR(DATEVALUE(LEFT(N411,10))+TIMEVALUE(MID(N411,12,8)), "texto")))</f>
        <v/>
      </c>
      <c r="R411" s="17">
        <f>IF(ISNUMBER(Q411), DATE(YEAR(Q411),MONTH(Q411),1), "")</f>
        <v/>
      </c>
      <c r="S411" s="18">
        <f>IF(A411="", 0, IF(AND(M411=Ajustes!$B$8, E411=Ajustes!$B$5, I411=Ajustes!$B$4, OR(C411=Ajustes!$B$6, C411=Ajustes!$B$7), ISNUMBER(D411), ISNUMBER(H411)), 1, 0))</f>
        <v/>
      </c>
      <c r="T411" s="19">
        <f>IF(S411&lt;&gt;1, 0, IF(N(J411)=0, 0, IF(K411=Ajustes!$B$5, J411, J411*F411)))</f>
        <v/>
      </c>
      <c r="U411" s="20">
        <f>IF(S411&lt;&gt;1, U410, IF(C411=Ajustes!$B$6, U410+H411, U410-H411))</f>
        <v/>
      </c>
      <c r="V411" s="19">
        <f>IF(S411&lt;&gt;1, V410, IF(C411=Ajustes!$B$6, V410+D411+N(O411)+T411, IF(U411&lt;=0, 0, V410-H411*W410)))</f>
        <v/>
      </c>
      <c r="W411" s="21">
        <f>IF(U411&gt;0, V411/U411, 0)</f>
        <v/>
      </c>
      <c r="X411" s="19">
        <f>IF(AND(S411=1, C411=Ajustes!$B$7), D411-N(O411)-T411-H411*W410, "")</f>
        <v/>
      </c>
      <c r="Y411" s="18">
        <f>IF(A411="", "", TRIM(IF(COUNTIFS($N$2:$N$3000,N411,$C$2:$C$3000,C411,$D$2:$D$3000,D411,$H$2:$H$3000,H411)&gt;1, "Orden repetida. ", "")&amp;IF(AND(S411=1, C411=Ajustes!$B$7, U410+0.000001&lt;H411), "Vendes más de lo registrado. ", "")&amp;IF(Q411="texto", "Fecha en texto. ", "")&amp;IF(OR(NOT(ISNUMBER(D411)), NOT(ISNUMBER(H411))), "Número en texto. ", "")&amp;IF(AND(ISNUMBER(Q411), ISNUMBER(Q410), Q411&lt;Q410), "Fuera de orden de fecha. ", "")))</f>
        <v/>
      </c>
      <c r="Z411" s="18">
        <f>IF(AND(S411=1, ISNUMBER(R411)), ROW(), 0)</f>
        <v/>
      </c>
      <c r="AA411" s="18">
        <f>IF(ISNUMBER(R411), R411, 0)</f>
        <v/>
      </c>
    </row>
    <row r="412">
      <c r="A412" s="13" t="n"/>
      <c r="B412" s="13" t="n"/>
      <c r="C412" s="13" t="n"/>
      <c r="D412" s="13" t="n"/>
      <c r="E412" s="13" t="n"/>
      <c r="F412" s="13" t="n"/>
      <c r="G412" s="13" t="n"/>
      <c r="H412" s="13" t="n"/>
      <c r="I412" s="13" t="n"/>
      <c r="J412" s="13" t="n"/>
      <c r="K412" s="13" t="n"/>
      <c r="L412" s="13" t="n"/>
      <c r="M412" s="13" t="n"/>
      <c r="N412" s="13" t="n"/>
      <c r="O412" s="14" t="n"/>
      <c r="P412" s="15" t="n"/>
      <c r="Q412" s="16">
        <f>IF(N412="", "", IF(ISNUMBER(N412), N412, IFERROR(DATEVALUE(LEFT(N412,10))+TIMEVALUE(MID(N412,12,8)), "texto")))</f>
        <v/>
      </c>
      <c r="R412" s="17">
        <f>IF(ISNUMBER(Q412), DATE(YEAR(Q412),MONTH(Q412),1), "")</f>
        <v/>
      </c>
      <c r="S412" s="18">
        <f>IF(A412="", 0, IF(AND(M412=Ajustes!$B$8, E412=Ajustes!$B$5, I412=Ajustes!$B$4, OR(C412=Ajustes!$B$6, C412=Ajustes!$B$7), ISNUMBER(D412), ISNUMBER(H412)), 1, 0))</f>
        <v/>
      </c>
      <c r="T412" s="19">
        <f>IF(S412&lt;&gt;1, 0, IF(N(J412)=0, 0, IF(K412=Ajustes!$B$5, J412, J412*F412)))</f>
        <v/>
      </c>
      <c r="U412" s="20">
        <f>IF(S412&lt;&gt;1, U411, IF(C412=Ajustes!$B$6, U411+H412, U411-H412))</f>
        <v/>
      </c>
      <c r="V412" s="19">
        <f>IF(S412&lt;&gt;1, V411, IF(C412=Ajustes!$B$6, V411+D412+N(O412)+T412, IF(U412&lt;=0, 0, V411-H412*W411)))</f>
        <v/>
      </c>
      <c r="W412" s="21">
        <f>IF(U412&gt;0, V412/U412, 0)</f>
        <v/>
      </c>
      <c r="X412" s="19">
        <f>IF(AND(S412=1, C412=Ajustes!$B$7), D412-N(O412)-T412-H412*W411, "")</f>
        <v/>
      </c>
      <c r="Y412" s="18">
        <f>IF(A412="", "", TRIM(IF(COUNTIFS($N$2:$N$3000,N412,$C$2:$C$3000,C412,$D$2:$D$3000,D412,$H$2:$H$3000,H412)&gt;1, "Orden repetida. ", "")&amp;IF(AND(S412=1, C412=Ajustes!$B$7, U411+0.000001&lt;H412), "Vendes más de lo registrado. ", "")&amp;IF(Q412="texto", "Fecha en texto. ", "")&amp;IF(OR(NOT(ISNUMBER(D412)), NOT(ISNUMBER(H412))), "Número en texto. ", "")&amp;IF(AND(ISNUMBER(Q412), ISNUMBER(Q411), Q412&lt;Q411), "Fuera de orden de fecha. ", "")))</f>
        <v/>
      </c>
      <c r="Z412" s="18">
        <f>IF(AND(S412=1, ISNUMBER(R412)), ROW(), 0)</f>
        <v/>
      </c>
      <c r="AA412" s="18">
        <f>IF(ISNUMBER(R412), R412, 0)</f>
        <v/>
      </c>
    </row>
    <row r="413">
      <c r="A413" s="13" t="n"/>
      <c r="B413" s="13" t="n"/>
      <c r="C413" s="13" t="n"/>
      <c r="D413" s="13" t="n"/>
      <c r="E413" s="13" t="n"/>
      <c r="F413" s="13" t="n"/>
      <c r="G413" s="13" t="n"/>
      <c r="H413" s="13" t="n"/>
      <c r="I413" s="13" t="n"/>
      <c r="J413" s="13" t="n"/>
      <c r="K413" s="13" t="n"/>
      <c r="L413" s="13" t="n"/>
      <c r="M413" s="13" t="n"/>
      <c r="N413" s="13" t="n"/>
      <c r="O413" s="14" t="n"/>
      <c r="P413" s="15" t="n"/>
      <c r="Q413" s="16">
        <f>IF(N413="", "", IF(ISNUMBER(N413), N413, IFERROR(DATEVALUE(LEFT(N413,10))+TIMEVALUE(MID(N413,12,8)), "texto")))</f>
        <v/>
      </c>
      <c r="R413" s="17">
        <f>IF(ISNUMBER(Q413), DATE(YEAR(Q413),MONTH(Q413),1), "")</f>
        <v/>
      </c>
      <c r="S413" s="18">
        <f>IF(A413="", 0, IF(AND(M413=Ajustes!$B$8, E413=Ajustes!$B$5, I413=Ajustes!$B$4, OR(C413=Ajustes!$B$6, C413=Ajustes!$B$7), ISNUMBER(D413), ISNUMBER(H413)), 1, 0))</f>
        <v/>
      </c>
      <c r="T413" s="19">
        <f>IF(S413&lt;&gt;1, 0, IF(N(J413)=0, 0, IF(K413=Ajustes!$B$5, J413, J413*F413)))</f>
        <v/>
      </c>
      <c r="U413" s="20">
        <f>IF(S413&lt;&gt;1, U412, IF(C413=Ajustes!$B$6, U412+H413, U412-H413))</f>
        <v/>
      </c>
      <c r="V413" s="19">
        <f>IF(S413&lt;&gt;1, V412, IF(C413=Ajustes!$B$6, V412+D413+N(O413)+T413, IF(U413&lt;=0, 0, V412-H413*W412)))</f>
        <v/>
      </c>
      <c r="W413" s="21">
        <f>IF(U413&gt;0, V413/U413, 0)</f>
        <v/>
      </c>
      <c r="X413" s="19">
        <f>IF(AND(S413=1, C413=Ajustes!$B$7), D413-N(O413)-T413-H413*W412, "")</f>
        <v/>
      </c>
      <c r="Y413" s="18">
        <f>IF(A413="", "", TRIM(IF(COUNTIFS($N$2:$N$3000,N413,$C$2:$C$3000,C413,$D$2:$D$3000,D413,$H$2:$H$3000,H413)&gt;1, "Orden repetida. ", "")&amp;IF(AND(S413=1, C413=Ajustes!$B$7, U412+0.000001&lt;H413), "Vendes más de lo registrado. ", "")&amp;IF(Q413="texto", "Fecha en texto. ", "")&amp;IF(OR(NOT(ISNUMBER(D413)), NOT(ISNUMBER(H413))), "Número en texto. ", "")&amp;IF(AND(ISNUMBER(Q413), ISNUMBER(Q412), Q413&lt;Q412), "Fuera de orden de fecha. ", "")))</f>
        <v/>
      </c>
      <c r="Z413" s="18">
        <f>IF(AND(S413=1, ISNUMBER(R413)), ROW(), 0)</f>
        <v/>
      </c>
      <c r="AA413" s="18">
        <f>IF(ISNUMBER(R413), R413, 0)</f>
        <v/>
      </c>
    </row>
    <row r="414">
      <c r="A414" s="13" t="n"/>
      <c r="B414" s="13" t="n"/>
      <c r="C414" s="13" t="n"/>
      <c r="D414" s="13" t="n"/>
      <c r="E414" s="13" t="n"/>
      <c r="F414" s="13" t="n"/>
      <c r="G414" s="13" t="n"/>
      <c r="H414" s="13" t="n"/>
      <c r="I414" s="13" t="n"/>
      <c r="J414" s="13" t="n"/>
      <c r="K414" s="13" t="n"/>
      <c r="L414" s="13" t="n"/>
      <c r="M414" s="13" t="n"/>
      <c r="N414" s="13" t="n"/>
      <c r="O414" s="14" t="n"/>
      <c r="P414" s="15" t="n"/>
      <c r="Q414" s="16">
        <f>IF(N414="", "", IF(ISNUMBER(N414), N414, IFERROR(DATEVALUE(LEFT(N414,10))+TIMEVALUE(MID(N414,12,8)), "texto")))</f>
        <v/>
      </c>
      <c r="R414" s="17">
        <f>IF(ISNUMBER(Q414), DATE(YEAR(Q414),MONTH(Q414),1), "")</f>
        <v/>
      </c>
      <c r="S414" s="18">
        <f>IF(A414="", 0, IF(AND(M414=Ajustes!$B$8, E414=Ajustes!$B$5, I414=Ajustes!$B$4, OR(C414=Ajustes!$B$6, C414=Ajustes!$B$7), ISNUMBER(D414), ISNUMBER(H414)), 1, 0))</f>
        <v/>
      </c>
      <c r="T414" s="19">
        <f>IF(S414&lt;&gt;1, 0, IF(N(J414)=0, 0, IF(K414=Ajustes!$B$5, J414, J414*F414)))</f>
        <v/>
      </c>
      <c r="U414" s="20">
        <f>IF(S414&lt;&gt;1, U413, IF(C414=Ajustes!$B$6, U413+H414, U413-H414))</f>
        <v/>
      </c>
      <c r="V414" s="19">
        <f>IF(S414&lt;&gt;1, V413, IF(C414=Ajustes!$B$6, V413+D414+N(O414)+T414, IF(U414&lt;=0, 0, V413-H414*W413)))</f>
        <v/>
      </c>
      <c r="W414" s="21">
        <f>IF(U414&gt;0, V414/U414, 0)</f>
        <v/>
      </c>
      <c r="X414" s="19">
        <f>IF(AND(S414=1, C414=Ajustes!$B$7), D414-N(O414)-T414-H414*W413, "")</f>
        <v/>
      </c>
      <c r="Y414" s="18">
        <f>IF(A414="", "", TRIM(IF(COUNTIFS($N$2:$N$3000,N414,$C$2:$C$3000,C414,$D$2:$D$3000,D414,$H$2:$H$3000,H414)&gt;1, "Orden repetida. ", "")&amp;IF(AND(S414=1, C414=Ajustes!$B$7, U413+0.000001&lt;H414), "Vendes más de lo registrado. ", "")&amp;IF(Q414="texto", "Fecha en texto. ", "")&amp;IF(OR(NOT(ISNUMBER(D414)), NOT(ISNUMBER(H414))), "Número en texto. ", "")&amp;IF(AND(ISNUMBER(Q414), ISNUMBER(Q413), Q414&lt;Q413), "Fuera de orden de fecha. ", "")))</f>
        <v/>
      </c>
      <c r="Z414" s="18">
        <f>IF(AND(S414=1, ISNUMBER(R414)), ROW(), 0)</f>
        <v/>
      </c>
      <c r="AA414" s="18">
        <f>IF(ISNUMBER(R414), R414, 0)</f>
        <v/>
      </c>
    </row>
    <row r="415">
      <c r="A415" s="13" t="n"/>
      <c r="B415" s="13" t="n"/>
      <c r="C415" s="13" t="n"/>
      <c r="D415" s="13" t="n"/>
      <c r="E415" s="13" t="n"/>
      <c r="F415" s="13" t="n"/>
      <c r="G415" s="13" t="n"/>
      <c r="H415" s="13" t="n"/>
      <c r="I415" s="13" t="n"/>
      <c r="J415" s="13" t="n"/>
      <c r="K415" s="13" t="n"/>
      <c r="L415" s="13" t="n"/>
      <c r="M415" s="13" t="n"/>
      <c r="N415" s="13" t="n"/>
      <c r="O415" s="14" t="n"/>
      <c r="P415" s="15" t="n"/>
      <c r="Q415" s="16">
        <f>IF(N415="", "", IF(ISNUMBER(N415), N415, IFERROR(DATEVALUE(LEFT(N415,10))+TIMEVALUE(MID(N415,12,8)), "texto")))</f>
        <v/>
      </c>
      <c r="R415" s="17">
        <f>IF(ISNUMBER(Q415), DATE(YEAR(Q415),MONTH(Q415),1), "")</f>
        <v/>
      </c>
      <c r="S415" s="18">
        <f>IF(A415="", 0, IF(AND(M415=Ajustes!$B$8, E415=Ajustes!$B$5, I415=Ajustes!$B$4, OR(C415=Ajustes!$B$6, C415=Ajustes!$B$7), ISNUMBER(D415), ISNUMBER(H415)), 1, 0))</f>
        <v/>
      </c>
      <c r="T415" s="19">
        <f>IF(S415&lt;&gt;1, 0, IF(N(J415)=0, 0, IF(K415=Ajustes!$B$5, J415, J415*F415)))</f>
        <v/>
      </c>
      <c r="U415" s="20">
        <f>IF(S415&lt;&gt;1, U414, IF(C415=Ajustes!$B$6, U414+H415, U414-H415))</f>
        <v/>
      </c>
      <c r="V415" s="19">
        <f>IF(S415&lt;&gt;1, V414, IF(C415=Ajustes!$B$6, V414+D415+N(O415)+T415, IF(U415&lt;=0, 0, V414-H415*W414)))</f>
        <v/>
      </c>
      <c r="W415" s="21">
        <f>IF(U415&gt;0, V415/U415, 0)</f>
        <v/>
      </c>
      <c r="X415" s="19">
        <f>IF(AND(S415=1, C415=Ajustes!$B$7), D415-N(O415)-T415-H415*W414, "")</f>
        <v/>
      </c>
      <c r="Y415" s="18">
        <f>IF(A415="", "", TRIM(IF(COUNTIFS($N$2:$N$3000,N415,$C$2:$C$3000,C415,$D$2:$D$3000,D415,$H$2:$H$3000,H415)&gt;1, "Orden repetida. ", "")&amp;IF(AND(S415=1, C415=Ajustes!$B$7, U414+0.000001&lt;H415), "Vendes más de lo registrado. ", "")&amp;IF(Q415="texto", "Fecha en texto. ", "")&amp;IF(OR(NOT(ISNUMBER(D415)), NOT(ISNUMBER(H415))), "Número en texto. ", "")&amp;IF(AND(ISNUMBER(Q415), ISNUMBER(Q414), Q415&lt;Q414), "Fuera de orden de fecha. ", "")))</f>
        <v/>
      </c>
      <c r="Z415" s="18">
        <f>IF(AND(S415=1, ISNUMBER(R415)), ROW(), 0)</f>
        <v/>
      </c>
      <c r="AA415" s="18">
        <f>IF(ISNUMBER(R415), R415, 0)</f>
        <v/>
      </c>
    </row>
    <row r="416">
      <c r="A416" s="13" t="n"/>
      <c r="B416" s="13" t="n"/>
      <c r="C416" s="13" t="n"/>
      <c r="D416" s="13" t="n"/>
      <c r="E416" s="13" t="n"/>
      <c r="F416" s="13" t="n"/>
      <c r="G416" s="13" t="n"/>
      <c r="H416" s="13" t="n"/>
      <c r="I416" s="13" t="n"/>
      <c r="J416" s="13" t="n"/>
      <c r="K416" s="13" t="n"/>
      <c r="L416" s="13" t="n"/>
      <c r="M416" s="13" t="n"/>
      <c r="N416" s="13" t="n"/>
      <c r="O416" s="14" t="n"/>
      <c r="P416" s="15" t="n"/>
      <c r="Q416" s="16">
        <f>IF(N416="", "", IF(ISNUMBER(N416), N416, IFERROR(DATEVALUE(LEFT(N416,10))+TIMEVALUE(MID(N416,12,8)), "texto")))</f>
        <v/>
      </c>
      <c r="R416" s="17">
        <f>IF(ISNUMBER(Q416), DATE(YEAR(Q416),MONTH(Q416),1), "")</f>
        <v/>
      </c>
      <c r="S416" s="18">
        <f>IF(A416="", 0, IF(AND(M416=Ajustes!$B$8, E416=Ajustes!$B$5, I416=Ajustes!$B$4, OR(C416=Ajustes!$B$6, C416=Ajustes!$B$7), ISNUMBER(D416), ISNUMBER(H416)), 1, 0))</f>
        <v/>
      </c>
      <c r="T416" s="19">
        <f>IF(S416&lt;&gt;1, 0, IF(N(J416)=0, 0, IF(K416=Ajustes!$B$5, J416, J416*F416)))</f>
        <v/>
      </c>
      <c r="U416" s="20">
        <f>IF(S416&lt;&gt;1, U415, IF(C416=Ajustes!$B$6, U415+H416, U415-H416))</f>
        <v/>
      </c>
      <c r="V416" s="19">
        <f>IF(S416&lt;&gt;1, V415, IF(C416=Ajustes!$B$6, V415+D416+N(O416)+T416, IF(U416&lt;=0, 0, V415-H416*W415)))</f>
        <v/>
      </c>
      <c r="W416" s="21">
        <f>IF(U416&gt;0, V416/U416, 0)</f>
        <v/>
      </c>
      <c r="X416" s="19">
        <f>IF(AND(S416=1, C416=Ajustes!$B$7), D416-N(O416)-T416-H416*W415, "")</f>
        <v/>
      </c>
      <c r="Y416" s="18">
        <f>IF(A416="", "", TRIM(IF(COUNTIFS($N$2:$N$3000,N416,$C$2:$C$3000,C416,$D$2:$D$3000,D416,$H$2:$H$3000,H416)&gt;1, "Orden repetida. ", "")&amp;IF(AND(S416=1, C416=Ajustes!$B$7, U415+0.000001&lt;H416), "Vendes más de lo registrado. ", "")&amp;IF(Q416="texto", "Fecha en texto. ", "")&amp;IF(OR(NOT(ISNUMBER(D416)), NOT(ISNUMBER(H416))), "Número en texto. ", "")&amp;IF(AND(ISNUMBER(Q416), ISNUMBER(Q415), Q416&lt;Q415), "Fuera de orden de fecha. ", "")))</f>
        <v/>
      </c>
      <c r="Z416" s="18">
        <f>IF(AND(S416=1, ISNUMBER(R416)), ROW(), 0)</f>
        <v/>
      </c>
      <c r="AA416" s="18">
        <f>IF(ISNUMBER(R416), R416, 0)</f>
        <v/>
      </c>
    </row>
    <row r="417">
      <c r="A417" s="13" t="n"/>
      <c r="B417" s="13" t="n"/>
      <c r="C417" s="13" t="n"/>
      <c r="D417" s="13" t="n"/>
      <c r="E417" s="13" t="n"/>
      <c r="F417" s="13" t="n"/>
      <c r="G417" s="13" t="n"/>
      <c r="H417" s="13" t="n"/>
      <c r="I417" s="13" t="n"/>
      <c r="J417" s="13" t="n"/>
      <c r="K417" s="13" t="n"/>
      <c r="L417" s="13" t="n"/>
      <c r="M417" s="13" t="n"/>
      <c r="N417" s="13" t="n"/>
      <c r="O417" s="14" t="n"/>
      <c r="P417" s="15" t="n"/>
      <c r="Q417" s="16">
        <f>IF(N417="", "", IF(ISNUMBER(N417), N417, IFERROR(DATEVALUE(LEFT(N417,10))+TIMEVALUE(MID(N417,12,8)), "texto")))</f>
        <v/>
      </c>
      <c r="R417" s="17">
        <f>IF(ISNUMBER(Q417), DATE(YEAR(Q417),MONTH(Q417),1), "")</f>
        <v/>
      </c>
      <c r="S417" s="18">
        <f>IF(A417="", 0, IF(AND(M417=Ajustes!$B$8, E417=Ajustes!$B$5, I417=Ajustes!$B$4, OR(C417=Ajustes!$B$6, C417=Ajustes!$B$7), ISNUMBER(D417), ISNUMBER(H417)), 1, 0))</f>
        <v/>
      </c>
      <c r="T417" s="19">
        <f>IF(S417&lt;&gt;1, 0, IF(N(J417)=0, 0, IF(K417=Ajustes!$B$5, J417, J417*F417)))</f>
        <v/>
      </c>
      <c r="U417" s="20">
        <f>IF(S417&lt;&gt;1, U416, IF(C417=Ajustes!$B$6, U416+H417, U416-H417))</f>
        <v/>
      </c>
      <c r="V417" s="19">
        <f>IF(S417&lt;&gt;1, V416, IF(C417=Ajustes!$B$6, V416+D417+N(O417)+T417, IF(U417&lt;=0, 0, V416-H417*W416)))</f>
        <v/>
      </c>
      <c r="W417" s="21">
        <f>IF(U417&gt;0, V417/U417, 0)</f>
        <v/>
      </c>
      <c r="X417" s="19">
        <f>IF(AND(S417=1, C417=Ajustes!$B$7), D417-N(O417)-T417-H417*W416, "")</f>
        <v/>
      </c>
      <c r="Y417" s="18">
        <f>IF(A417="", "", TRIM(IF(COUNTIFS($N$2:$N$3000,N417,$C$2:$C$3000,C417,$D$2:$D$3000,D417,$H$2:$H$3000,H417)&gt;1, "Orden repetida. ", "")&amp;IF(AND(S417=1, C417=Ajustes!$B$7, U416+0.000001&lt;H417), "Vendes más de lo registrado. ", "")&amp;IF(Q417="texto", "Fecha en texto. ", "")&amp;IF(OR(NOT(ISNUMBER(D417)), NOT(ISNUMBER(H417))), "Número en texto. ", "")&amp;IF(AND(ISNUMBER(Q417), ISNUMBER(Q416), Q417&lt;Q416), "Fuera de orden de fecha. ", "")))</f>
        <v/>
      </c>
      <c r="Z417" s="18">
        <f>IF(AND(S417=1, ISNUMBER(R417)), ROW(), 0)</f>
        <v/>
      </c>
      <c r="AA417" s="18">
        <f>IF(ISNUMBER(R417), R417, 0)</f>
        <v/>
      </c>
    </row>
    <row r="418">
      <c r="A418" s="13" t="n"/>
      <c r="B418" s="13" t="n"/>
      <c r="C418" s="13" t="n"/>
      <c r="D418" s="13" t="n"/>
      <c r="E418" s="13" t="n"/>
      <c r="F418" s="13" t="n"/>
      <c r="G418" s="13" t="n"/>
      <c r="H418" s="13" t="n"/>
      <c r="I418" s="13" t="n"/>
      <c r="J418" s="13" t="n"/>
      <c r="K418" s="13" t="n"/>
      <c r="L418" s="13" t="n"/>
      <c r="M418" s="13" t="n"/>
      <c r="N418" s="13" t="n"/>
      <c r="O418" s="14" t="n"/>
      <c r="P418" s="15" t="n"/>
      <c r="Q418" s="16">
        <f>IF(N418="", "", IF(ISNUMBER(N418), N418, IFERROR(DATEVALUE(LEFT(N418,10))+TIMEVALUE(MID(N418,12,8)), "texto")))</f>
        <v/>
      </c>
      <c r="R418" s="17">
        <f>IF(ISNUMBER(Q418), DATE(YEAR(Q418),MONTH(Q418),1), "")</f>
        <v/>
      </c>
      <c r="S418" s="18">
        <f>IF(A418="", 0, IF(AND(M418=Ajustes!$B$8, E418=Ajustes!$B$5, I418=Ajustes!$B$4, OR(C418=Ajustes!$B$6, C418=Ajustes!$B$7), ISNUMBER(D418), ISNUMBER(H418)), 1, 0))</f>
        <v/>
      </c>
      <c r="T418" s="19">
        <f>IF(S418&lt;&gt;1, 0, IF(N(J418)=0, 0, IF(K418=Ajustes!$B$5, J418, J418*F418)))</f>
        <v/>
      </c>
      <c r="U418" s="20">
        <f>IF(S418&lt;&gt;1, U417, IF(C418=Ajustes!$B$6, U417+H418, U417-H418))</f>
        <v/>
      </c>
      <c r="V418" s="19">
        <f>IF(S418&lt;&gt;1, V417, IF(C418=Ajustes!$B$6, V417+D418+N(O418)+T418, IF(U418&lt;=0, 0, V417-H418*W417)))</f>
        <v/>
      </c>
      <c r="W418" s="21">
        <f>IF(U418&gt;0, V418/U418, 0)</f>
        <v/>
      </c>
      <c r="X418" s="19">
        <f>IF(AND(S418=1, C418=Ajustes!$B$7), D418-N(O418)-T418-H418*W417, "")</f>
        <v/>
      </c>
      <c r="Y418" s="18">
        <f>IF(A418="", "", TRIM(IF(COUNTIFS($N$2:$N$3000,N418,$C$2:$C$3000,C418,$D$2:$D$3000,D418,$H$2:$H$3000,H418)&gt;1, "Orden repetida. ", "")&amp;IF(AND(S418=1, C418=Ajustes!$B$7, U417+0.000001&lt;H418), "Vendes más de lo registrado. ", "")&amp;IF(Q418="texto", "Fecha en texto. ", "")&amp;IF(OR(NOT(ISNUMBER(D418)), NOT(ISNUMBER(H418))), "Número en texto. ", "")&amp;IF(AND(ISNUMBER(Q418), ISNUMBER(Q417), Q418&lt;Q417), "Fuera de orden de fecha. ", "")))</f>
        <v/>
      </c>
      <c r="Z418" s="18">
        <f>IF(AND(S418=1, ISNUMBER(R418)), ROW(), 0)</f>
        <v/>
      </c>
      <c r="AA418" s="18">
        <f>IF(ISNUMBER(R418), R418, 0)</f>
        <v/>
      </c>
    </row>
    <row r="419">
      <c r="A419" s="13" t="n"/>
      <c r="B419" s="13" t="n"/>
      <c r="C419" s="13" t="n"/>
      <c r="D419" s="13" t="n"/>
      <c r="E419" s="13" t="n"/>
      <c r="F419" s="13" t="n"/>
      <c r="G419" s="13" t="n"/>
      <c r="H419" s="13" t="n"/>
      <c r="I419" s="13" t="n"/>
      <c r="J419" s="13" t="n"/>
      <c r="K419" s="13" t="n"/>
      <c r="L419" s="13" t="n"/>
      <c r="M419" s="13" t="n"/>
      <c r="N419" s="13" t="n"/>
      <c r="O419" s="14" t="n"/>
      <c r="P419" s="15" t="n"/>
      <c r="Q419" s="16">
        <f>IF(N419="", "", IF(ISNUMBER(N419), N419, IFERROR(DATEVALUE(LEFT(N419,10))+TIMEVALUE(MID(N419,12,8)), "texto")))</f>
        <v/>
      </c>
      <c r="R419" s="17">
        <f>IF(ISNUMBER(Q419), DATE(YEAR(Q419),MONTH(Q419),1), "")</f>
        <v/>
      </c>
      <c r="S419" s="18">
        <f>IF(A419="", 0, IF(AND(M419=Ajustes!$B$8, E419=Ajustes!$B$5, I419=Ajustes!$B$4, OR(C419=Ajustes!$B$6, C419=Ajustes!$B$7), ISNUMBER(D419), ISNUMBER(H419)), 1, 0))</f>
        <v/>
      </c>
      <c r="T419" s="19">
        <f>IF(S419&lt;&gt;1, 0, IF(N(J419)=0, 0, IF(K419=Ajustes!$B$5, J419, J419*F419)))</f>
        <v/>
      </c>
      <c r="U419" s="20">
        <f>IF(S419&lt;&gt;1, U418, IF(C419=Ajustes!$B$6, U418+H419, U418-H419))</f>
        <v/>
      </c>
      <c r="V419" s="19">
        <f>IF(S419&lt;&gt;1, V418, IF(C419=Ajustes!$B$6, V418+D419+N(O419)+T419, IF(U419&lt;=0, 0, V418-H419*W418)))</f>
        <v/>
      </c>
      <c r="W419" s="21">
        <f>IF(U419&gt;0, V419/U419, 0)</f>
        <v/>
      </c>
      <c r="X419" s="19">
        <f>IF(AND(S419=1, C419=Ajustes!$B$7), D419-N(O419)-T419-H419*W418, "")</f>
        <v/>
      </c>
      <c r="Y419" s="18">
        <f>IF(A419="", "", TRIM(IF(COUNTIFS($N$2:$N$3000,N419,$C$2:$C$3000,C419,$D$2:$D$3000,D419,$H$2:$H$3000,H419)&gt;1, "Orden repetida. ", "")&amp;IF(AND(S419=1, C419=Ajustes!$B$7, U418+0.000001&lt;H419), "Vendes más de lo registrado. ", "")&amp;IF(Q419="texto", "Fecha en texto. ", "")&amp;IF(OR(NOT(ISNUMBER(D419)), NOT(ISNUMBER(H419))), "Número en texto. ", "")&amp;IF(AND(ISNUMBER(Q419), ISNUMBER(Q418), Q419&lt;Q418), "Fuera de orden de fecha. ", "")))</f>
        <v/>
      </c>
      <c r="Z419" s="18">
        <f>IF(AND(S419=1, ISNUMBER(R419)), ROW(), 0)</f>
        <v/>
      </c>
      <c r="AA419" s="18">
        <f>IF(ISNUMBER(R419), R419, 0)</f>
        <v/>
      </c>
    </row>
    <row r="420">
      <c r="A420" s="13" t="n"/>
      <c r="B420" s="13" t="n"/>
      <c r="C420" s="13" t="n"/>
      <c r="D420" s="13" t="n"/>
      <c r="E420" s="13" t="n"/>
      <c r="F420" s="13" t="n"/>
      <c r="G420" s="13" t="n"/>
      <c r="H420" s="13" t="n"/>
      <c r="I420" s="13" t="n"/>
      <c r="J420" s="13" t="n"/>
      <c r="K420" s="13" t="n"/>
      <c r="L420" s="13" t="n"/>
      <c r="M420" s="13" t="n"/>
      <c r="N420" s="13" t="n"/>
      <c r="O420" s="14" t="n"/>
      <c r="P420" s="15" t="n"/>
      <c r="Q420" s="16">
        <f>IF(N420="", "", IF(ISNUMBER(N420), N420, IFERROR(DATEVALUE(LEFT(N420,10))+TIMEVALUE(MID(N420,12,8)), "texto")))</f>
        <v/>
      </c>
      <c r="R420" s="17">
        <f>IF(ISNUMBER(Q420), DATE(YEAR(Q420),MONTH(Q420),1), "")</f>
        <v/>
      </c>
      <c r="S420" s="18">
        <f>IF(A420="", 0, IF(AND(M420=Ajustes!$B$8, E420=Ajustes!$B$5, I420=Ajustes!$B$4, OR(C420=Ajustes!$B$6, C420=Ajustes!$B$7), ISNUMBER(D420), ISNUMBER(H420)), 1, 0))</f>
        <v/>
      </c>
      <c r="T420" s="19">
        <f>IF(S420&lt;&gt;1, 0, IF(N(J420)=0, 0, IF(K420=Ajustes!$B$5, J420, J420*F420)))</f>
        <v/>
      </c>
      <c r="U420" s="20">
        <f>IF(S420&lt;&gt;1, U419, IF(C420=Ajustes!$B$6, U419+H420, U419-H420))</f>
        <v/>
      </c>
      <c r="V420" s="19">
        <f>IF(S420&lt;&gt;1, V419, IF(C420=Ajustes!$B$6, V419+D420+N(O420)+T420, IF(U420&lt;=0, 0, V419-H420*W419)))</f>
        <v/>
      </c>
      <c r="W420" s="21">
        <f>IF(U420&gt;0, V420/U420, 0)</f>
        <v/>
      </c>
      <c r="X420" s="19">
        <f>IF(AND(S420=1, C420=Ajustes!$B$7), D420-N(O420)-T420-H420*W419, "")</f>
        <v/>
      </c>
      <c r="Y420" s="18">
        <f>IF(A420="", "", TRIM(IF(COUNTIFS($N$2:$N$3000,N420,$C$2:$C$3000,C420,$D$2:$D$3000,D420,$H$2:$H$3000,H420)&gt;1, "Orden repetida. ", "")&amp;IF(AND(S420=1, C420=Ajustes!$B$7, U419+0.000001&lt;H420), "Vendes más de lo registrado. ", "")&amp;IF(Q420="texto", "Fecha en texto. ", "")&amp;IF(OR(NOT(ISNUMBER(D420)), NOT(ISNUMBER(H420))), "Número en texto. ", "")&amp;IF(AND(ISNUMBER(Q420), ISNUMBER(Q419), Q420&lt;Q419), "Fuera de orden de fecha. ", "")))</f>
        <v/>
      </c>
      <c r="Z420" s="18">
        <f>IF(AND(S420=1, ISNUMBER(R420)), ROW(), 0)</f>
        <v/>
      </c>
      <c r="AA420" s="18">
        <f>IF(ISNUMBER(R420), R420, 0)</f>
        <v/>
      </c>
    </row>
    <row r="421">
      <c r="A421" s="13" t="n"/>
      <c r="B421" s="13" t="n"/>
      <c r="C421" s="13" t="n"/>
      <c r="D421" s="13" t="n"/>
      <c r="E421" s="13" t="n"/>
      <c r="F421" s="13" t="n"/>
      <c r="G421" s="13" t="n"/>
      <c r="H421" s="13" t="n"/>
      <c r="I421" s="13" t="n"/>
      <c r="J421" s="13" t="n"/>
      <c r="K421" s="13" t="n"/>
      <c r="L421" s="13" t="n"/>
      <c r="M421" s="13" t="n"/>
      <c r="N421" s="13" t="n"/>
      <c r="O421" s="14" t="n"/>
      <c r="P421" s="15" t="n"/>
      <c r="Q421" s="16">
        <f>IF(N421="", "", IF(ISNUMBER(N421), N421, IFERROR(DATEVALUE(LEFT(N421,10))+TIMEVALUE(MID(N421,12,8)), "texto")))</f>
        <v/>
      </c>
      <c r="R421" s="17">
        <f>IF(ISNUMBER(Q421), DATE(YEAR(Q421),MONTH(Q421),1), "")</f>
        <v/>
      </c>
      <c r="S421" s="18">
        <f>IF(A421="", 0, IF(AND(M421=Ajustes!$B$8, E421=Ajustes!$B$5, I421=Ajustes!$B$4, OR(C421=Ajustes!$B$6, C421=Ajustes!$B$7), ISNUMBER(D421), ISNUMBER(H421)), 1, 0))</f>
        <v/>
      </c>
      <c r="T421" s="19">
        <f>IF(S421&lt;&gt;1, 0, IF(N(J421)=0, 0, IF(K421=Ajustes!$B$5, J421, J421*F421)))</f>
        <v/>
      </c>
      <c r="U421" s="20">
        <f>IF(S421&lt;&gt;1, U420, IF(C421=Ajustes!$B$6, U420+H421, U420-H421))</f>
        <v/>
      </c>
      <c r="V421" s="19">
        <f>IF(S421&lt;&gt;1, V420, IF(C421=Ajustes!$B$6, V420+D421+N(O421)+T421, IF(U421&lt;=0, 0, V420-H421*W420)))</f>
        <v/>
      </c>
      <c r="W421" s="21">
        <f>IF(U421&gt;0, V421/U421, 0)</f>
        <v/>
      </c>
      <c r="X421" s="19">
        <f>IF(AND(S421=1, C421=Ajustes!$B$7), D421-N(O421)-T421-H421*W420, "")</f>
        <v/>
      </c>
      <c r="Y421" s="18">
        <f>IF(A421="", "", TRIM(IF(COUNTIFS($N$2:$N$3000,N421,$C$2:$C$3000,C421,$D$2:$D$3000,D421,$H$2:$H$3000,H421)&gt;1, "Orden repetida. ", "")&amp;IF(AND(S421=1, C421=Ajustes!$B$7, U420+0.000001&lt;H421), "Vendes más de lo registrado. ", "")&amp;IF(Q421="texto", "Fecha en texto. ", "")&amp;IF(OR(NOT(ISNUMBER(D421)), NOT(ISNUMBER(H421))), "Número en texto. ", "")&amp;IF(AND(ISNUMBER(Q421), ISNUMBER(Q420), Q421&lt;Q420), "Fuera de orden de fecha. ", "")))</f>
        <v/>
      </c>
      <c r="Z421" s="18">
        <f>IF(AND(S421=1, ISNUMBER(R421)), ROW(), 0)</f>
        <v/>
      </c>
      <c r="AA421" s="18">
        <f>IF(ISNUMBER(R421), R421, 0)</f>
        <v/>
      </c>
    </row>
    <row r="422">
      <c r="A422" s="13" t="n"/>
      <c r="B422" s="13" t="n"/>
      <c r="C422" s="13" t="n"/>
      <c r="D422" s="13" t="n"/>
      <c r="E422" s="13" t="n"/>
      <c r="F422" s="13" t="n"/>
      <c r="G422" s="13" t="n"/>
      <c r="H422" s="13" t="n"/>
      <c r="I422" s="13" t="n"/>
      <c r="J422" s="13" t="n"/>
      <c r="K422" s="13" t="n"/>
      <c r="L422" s="13" t="n"/>
      <c r="M422" s="13" t="n"/>
      <c r="N422" s="13" t="n"/>
      <c r="O422" s="14" t="n"/>
      <c r="P422" s="15" t="n"/>
      <c r="Q422" s="16">
        <f>IF(N422="", "", IF(ISNUMBER(N422), N422, IFERROR(DATEVALUE(LEFT(N422,10))+TIMEVALUE(MID(N422,12,8)), "texto")))</f>
        <v/>
      </c>
      <c r="R422" s="17">
        <f>IF(ISNUMBER(Q422), DATE(YEAR(Q422),MONTH(Q422),1), "")</f>
        <v/>
      </c>
      <c r="S422" s="18">
        <f>IF(A422="", 0, IF(AND(M422=Ajustes!$B$8, E422=Ajustes!$B$5, I422=Ajustes!$B$4, OR(C422=Ajustes!$B$6, C422=Ajustes!$B$7), ISNUMBER(D422), ISNUMBER(H422)), 1, 0))</f>
        <v/>
      </c>
      <c r="T422" s="19">
        <f>IF(S422&lt;&gt;1, 0, IF(N(J422)=0, 0, IF(K422=Ajustes!$B$5, J422, J422*F422)))</f>
        <v/>
      </c>
      <c r="U422" s="20">
        <f>IF(S422&lt;&gt;1, U421, IF(C422=Ajustes!$B$6, U421+H422, U421-H422))</f>
        <v/>
      </c>
      <c r="V422" s="19">
        <f>IF(S422&lt;&gt;1, V421, IF(C422=Ajustes!$B$6, V421+D422+N(O422)+T422, IF(U422&lt;=0, 0, V421-H422*W421)))</f>
        <v/>
      </c>
      <c r="W422" s="21">
        <f>IF(U422&gt;0, V422/U422, 0)</f>
        <v/>
      </c>
      <c r="X422" s="19">
        <f>IF(AND(S422=1, C422=Ajustes!$B$7), D422-N(O422)-T422-H422*W421, "")</f>
        <v/>
      </c>
      <c r="Y422" s="18">
        <f>IF(A422="", "", TRIM(IF(COUNTIFS($N$2:$N$3000,N422,$C$2:$C$3000,C422,$D$2:$D$3000,D422,$H$2:$H$3000,H422)&gt;1, "Orden repetida. ", "")&amp;IF(AND(S422=1, C422=Ajustes!$B$7, U421+0.000001&lt;H422), "Vendes más de lo registrado. ", "")&amp;IF(Q422="texto", "Fecha en texto. ", "")&amp;IF(OR(NOT(ISNUMBER(D422)), NOT(ISNUMBER(H422))), "Número en texto. ", "")&amp;IF(AND(ISNUMBER(Q422), ISNUMBER(Q421), Q422&lt;Q421), "Fuera de orden de fecha. ", "")))</f>
        <v/>
      </c>
      <c r="Z422" s="18">
        <f>IF(AND(S422=1, ISNUMBER(R422)), ROW(), 0)</f>
        <v/>
      </c>
      <c r="AA422" s="18">
        <f>IF(ISNUMBER(R422), R422, 0)</f>
        <v/>
      </c>
    </row>
    <row r="423">
      <c r="A423" s="13" t="n"/>
      <c r="B423" s="13" t="n"/>
      <c r="C423" s="13" t="n"/>
      <c r="D423" s="13" t="n"/>
      <c r="E423" s="13" t="n"/>
      <c r="F423" s="13" t="n"/>
      <c r="G423" s="13" t="n"/>
      <c r="H423" s="13" t="n"/>
      <c r="I423" s="13" t="n"/>
      <c r="J423" s="13" t="n"/>
      <c r="K423" s="13" t="n"/>
      <c r="L423" s="13" t="n"/>
      <c r="M423" s="13" t="n"/>
      <c r="N423" s="13" t="n"/>
      <c r="O423" s="14" t="n"/>
      <c r="P423" s="15" t="n"/>
      <c r="Q423" s="16">
        <f>IF(N423="", "", IF(ISNUMBER(N423), N423, IFERROR(DATEVALUE(LEFT(N423,10))+TIMEVALUE(MID(N423,12,8)), "texto")))</f>
        <v/>
      </c>
      <c r="R423" s="17">
        <f>IF(ISNUMBER(Q423), DATE(YEAR(Q423),MONTH(Q423),1), "")</f>
        <v/>
      </c>
      <c r="S423" s="18">
        <f>IF(A423="", 0, IF(AND(M423=Ajustes!$B$8, E423=Ajustes!$B$5, I423=Ajustes!$B$4, OR(C423=Ajustes!$B$6, C423=Ajustes!$B$7), ISNUMBER(D423), ISNUMBER(H423)), 1, 0))</f>
        <v/>
      </c>
      <c r="T423" s="19">
        <f>IF(S423&lt;&gt;1, 0, IF(N(J423)=0, 0, IF(K423=Ajustes!$B$5, J423, J423*F423)))</f>
        <v/>
      </c>
      <c r="U423" s="20">
        <f>IF(S423&lt;&gt;1, U422, IF(C423=Ajustes!$B$6, U422+H423, U422-H423))</f>
        <v/>
      </c>
      <c r="V423" s="19">
        <f>IF(S423&lt;&gt;1, V422, IF(C423=Ajustes!$B$6, V422+D423+N(O423)+T423, IF(U423&lt;=0, 0, V422-H423*W422)))</f>
        <v/>
      </c>
      <c r="W423" s="21">
        <f>IF(U423&gt;0, V423/U423, 0)</f>
        <v/>
      </c>
      <c r="X423" s="19">
        <f>IF(AND(S423=1, C423=Ajustes!$B$7), D423-N(O423)-T423-H423*W422, "")</f>
        <v/>
      </c>
      <c r="Y423" s="18">
        <f>IF(A423="", "", TRIM(IF(COUNTIFS($N$2:$N$3000,N423,$C$2:$C$3000,C423,$D$2:$D$3000,D423,$H$2:$H$3000,H423)&gt;1, "Orden repetida. ", "")&amp;IF(AND(S423=1, C423=Ajustes!$B$7, U422+0.000001&lt;H423), "Vendes más de lo registrado. ", "")&amp;IF(Q423="texto", "Fecha en texto. ", "")&amp;IF(OR(NOT(ISNUMBER(D423)), NOT(ISNUMBER(H423))), "Número en texto. ", "")&amp;IF(AND(ISNUMBER(Q423), ISNUMBER(Q422), Q423&lt;Q422), "Fuera de orden de fecha. ", "")))</f>
        <v/>
      </c>
      <c r="Z423" s="18">
        <f>IF(AND(S423=1, ISNUMBER(R423)), ROW(), 0)</f>
        <v/>
      </c>
      <c r="AA423" s="18">
        <f>IF(ISNUMBER(R423), R423, 0)</f>
        <v/>
      </c>
    </row>
    <row r="424">
      <c r="A424" s="13" t="n"/>
      <c r="B424" s="13" t="n"/>
      <c r="C424" s="13" t="n"/>
      <c r="D424" s="13" t="n"/>
      <c r="E424" s="13" t="n"/>
      <c r="F424" s="13" t="n"/>
      <c r="G424" s="13" t="n"/>
      <c r="H424" s="13" t="n"/>
      <c r="I424" s="13" t="n"/>
      <c r="J424" s="13" t="n"/>
      <c r="K424" s="13" t="n"/>
      <c r="L424" s="13" t="n"/>
      <c r="M424" s="13" t="n"/>
      <c r="N424" s="13" t="n"/>
      <c r="O424" s="14" t="n"/>
      <c r="P424" s="15" t="n"/>
      <c r="Q424" s="16">
        <f>IF(N424="", "", IF(ISNUMBER(N424), N424, IFERROR(DATEVALUE(LEFT(N424,10))+TIMEVALUE(MID(N424,12,8)), "texto")))</f>
        <v/>
      </c>
      <c r="R424" s="17">
        <f>IF(ISNUMBER(Q424), DATE(YEAR(Q424),MONTH(Q424),1), "")</f>
        <v/>
      </c>
      <c r="S424" s="18">
        <f>IF(A424="", 0, IF(AND(M424=Ajustes!$B$8, E424=Ajustes!$B$5, I424=Ajustes!$B$4, OR(C424=Ajustes!$B$6, C424=Ajustes!$B$7), ISNUMBER(D424), ISNUMBER(H424)), 1, 0))</f>
        <v/>
      </c>
      <c r="T424" s="19">
        <f>IF(S424&lt;&gt;1, 0, IF(N(J424)=0, 0, IF(K424=Ajustes!$B$5, J424, J424*F424)))</f>
        <v/>
      </c>
      <c r="U424" s="20">
        <f>IF(S424&lt;&gt;1, U423, IF(C424=Ajustes!$B$6, U423+H424, U423-H424))</f>
        <v/>
      </c>
      <c r="V424" s="19">
        <f>IF(S424&lt;&gt;1, V423, IF(C424=Ajustes!$B$6, V423+D424+N(O424)+T424, IF(U424&lt;=0, 0, V423-H424*W423)))</f>
        <v/>
      </c>
      <c r="W424" s="21">
        <f>IF(U424&gt;0, V424/U424, 0)</f>
        <v/>
      </c>
      <c r="X424" s="19">
        <f>IF(AND(S424=1, C424=Ajustes!$B$7), D424-N(O424)-T424-H424*W423, "")</f>
        <v/>
      </c>
      <c r="Y424" s="18">
        <f>IF(A424="", "", TRIM(IF(COUNTIFS($N$2:$N$3000,N424,$C$2:$C$3000,C424,$D$2:$D$3000,D424,$H$2:$H$3000,H424)&gt;1, "Orden repetida. ", "")&amp;IF(AND(S424=1, C424=Ajustes!$B$7, U423+0.000001&lt;H424), "Vendes más de lo registrado. ", "")&amp;IF(Q424="texto", "Fecha en texto. ", "")&amp;IF(OR(NOT(ISNUMBER(D424)), NOT(ISNUMBER(H424))), "Número en texto. ", "")&amp;IF(AND(ISNUMBER(Q424), ISNUMBER(Q423), Q424&lt;Q423), "Fuera de orden de fecha. ", "")))</f>
        <v/>
      </c>
      <c r="Z424" s="18">
        <f>IF(AND(S424=1, ISNUMBER(R424)), ROW(), 0)</f>
        <v/>
      </c>
      <c r="AA424" s="18">
        <f>IF(ISNUMBER(R424), R424, 0)</f>
        <v/>
      </c>
    </row>
    <row r="425">
      <c r="A425" s="13" t="n"/>
      <c r="B425" s="13" t="n"/>
      <c r="C425" s="13" t="n"/>
      <c r="D425" s="13" t="n"/>
      <c r="E425" s="13" t="n"/>
      <c r="F425" s="13" t="n"/>
      <c r="G425" s="13" t="n"/>
      <c r="H425" s="13" t="n"/>
      <c r="I425" s="13" t="n"/>
      <c r="J425" s="13" t="n"/>
      <c r="K425" s="13" t="n"/>
      <c r="L425" s="13" t="n"/>
      <c r="M425" s="13" t="n"/>
      <c r="N425" s="13" t="n"/>
      <c r="O425" s="14" t="n"/>
      <c r="P425" s="15" t="n"/>
      <c r="Q425" s="16">
        <f>IF(N425="", "", IF(ISNUMBER(N425), N425, IFERROR(DATEVALUE(LEFT(N425,10))+TIMEVALUE(MID(N425,12,8)), "texto")))</f>
        <v/>
      </c>
      <c r="R425" s="17">
        <f>IF(ISNUMBER(Q425), DATE(YEAR(Q425),MONTH(Q425),1), "")</f>
        <v/>
      </c>
      <c r="S425" s="18">
        <f>IF(A425="", 0, IF(AND(M425=Ajustes!$B$8, E425=Ajustes!$B$5, I425=Ajustes!$B$4, OR(C425=Ajustes!$B$6, C425=Ajustes!$B$7), ISNUMBER(D425), ISNUMBER(H425)), 1, 0))</f>
        <v/>
      </c>
      <c r="T425" s="19">
        <f>IF(S425&lt;&gt;1, 0, IF(N(J425)=0, 0, IF(K425=Ajustes!$B$5, J425, J425*F425)))</f>
        <v/>
      </c>
      <c r="U425" s="20">
        <f>IF(S425&lt;&gt;1, U424, IF(C425=Ajustes!$B$6, U424+H425, U424-H425))</f>
        <v/>
      </c>
      <c r="V425" s="19">
        <f>IF(S425&lt;&gt;1, V424, IF(C425=Ajustes!$B$6, V424+D425+N(O425)+T425, IF(U425&lt;=0, 0, V424-H425*W424)))</f>
        <v/>
      </c>
      <c r="W425" s="21">
        <f>IF(U425&gt;0, V425/U425, 0)</f>
        <v/>
      </c>
      <c r="X425" s="19">
        <f>IF(AND(S425=1, C425=Ajustes!$B$7), D425-N(O425)-T425-H425*W424, "")</f>
        <v/>
      </c>
      <c r="Y425" s="18">
        <f>IF(A425="", "", TRIM(IF(COUNTIFS($N$2:$N$3000,N425,$C$2:$C$3000,C425,$D$2:$D$3000,D425,$H$2:$H$3000,H425)&gt;1, "Orden repetida. ", "")&amp;IF(AND(S425=1, C425=Ajustes!$B$7, U424+0.000001&lt;H425), "Vendes más de lo registrado. ", "")&amp;IF(Q425="texto", "Fecha en texto. ", "")&amp;IF(OR(NOT(ISNUMBER(D425)), NOT(ISNUMBER(H425))), "Número en texto. ", "")&amp;IF(AND(ISNUMBER(Q425), ISNUMBER(Q424), Q425&lt;Q424), "Fuera de orden de fecha. ", "")))</f>
        <v/>
      </c>
      <c r="Z425" s="18">
        <f>IF(AND(S425=1, ISNUMBER(R425)), ROW(), 0)</f>
        <v/>
      </c>
      <c r="AA425" s="18">
        <f>IF(ISNUMBER(R425), R425, 0)</f>
        <v/>
      </c>
    </row>
    <row r="426">
      <c r="A426" s="13" t="n"/>
      <c r="B426" s="13" t="n"/>
      <c r="C426" s="13" t="n"/>
      <c r="D426" s="13" t="n"/>
      <c r="E426" s="13" t="n"/>
      <c r="F426" s="13" t="n"/>
      <c r="G426" s="13" t="n"/>
      <c r="H426" s="13" t="n"/>
      <c r="I426" s="13" t="n"/>
      <c r="J426" s="13" t="n"/>
      <c r="K426" s="13" t="n"/>
      <c r="L426" s="13" t="n"/>
      <c r="M426" s="13" t="n"/>
      <c r="N426" s="13" t="n"/>
      <c r="O426" s="14" t="n"/>
      <c r="P426" s="15" t="n"/>
      <c r="Q426" s="16">
        <f>IF(N426="", "", IF(ISNUMBER(N426), N426, IFERROR(DATEVALUE(LEFT(N426,10))+TIMEVALUE(MID(N426,12,8)), "texto")))</f>
        <v/>
      </c>
      <c r="R426" s="17">
        <f>IF(ISNUMBER(Q426), DATE(YEAR(Q426),MONTH(Q426),1), "")</f>
        <v/>
      </c>
      <c r="S426" s="18">
        <f>IF(A426="", 0, IF(AND(M426=Ajustes!$B$8, E426=Ajustes!$B$5, I426=Ajustes!$B$4, OR(C426=Ajustes!$B$6, C426=Ajustes!$B$7), ISNUMBER(D426), ISNUMBER(H426)), 1, 0))</f>
        <v/>
      </c>
      <c r="T426" s="19">
        <f>IF(S426&lt;&gt;1, 0, IF(N(J426)=0, 0, IF(K426=Ajustes!$B$5, J426, J426*F426)))</f>
        <v/>
      </c>
      <c r="U426" s="20">
        <f>IF(S426&lt;&gt;1, U425, IF(C426=Ajustes!$B$6, U425+H426, U425-H426))</f>
        <v/>
      </c>
      <c r="V426" s="19">
        <f>IF(S426&lt;&gt;1, V425, IF(C426=Ajustes!$B$6, V425+D426+N(O426)+T426, IF(U426&lt;=0, 0, V425-H426*W425)))</f>
        <v/>
      </c>
      <c r="W426" s="21">
        <f>IF(U426&gt;0, V426/U426, 0)</f>
        <v/>
      </c>
      <c r="X426" s="19">
        <f>IF(AND(S426=1, C426=Ajustes!$B$7), D426-N(O426)-T426-H426*W425, "")</f>
        <v/>
      </c>
      <c r="Y426" s="18">
        <f>IF(A426="", "", TRIM(IF(COUNTIFS($N$2:$N$3000,N426,$C$2:$C$3000,C426,$D$2:$D$3000,D426,$H$2:$H$3000,H426)&gt;1, "Orden repetida. ", "")&amp;IF(AND(S426=1, C426=Ajustes!$B$7, U425+0.000001&lt;H426), "Vendes más de lo registrado. ", "")&amp;IF(Q426="texto", "Fecha en texto. ", "")&amp;IF(OR(NOT(ISNUMBER(D426)), NOT(ISNUMBER(H426))), "Número en texto. ", "")&amp;IF(AND(ISNUMBER(Q426), ISNUMBER(Q425), Q426&lt;Q425), "Fuera de orden de fecha. ", "")))</f>
        <v/>
      </c>
      <c r="Z426" s="18">
        <f>IF(AND(S426=1, ISNUMBER(R426)), ROW(), 0)</f>
        <v/>
      </c>
      <c r="AA426" s="18">
        <f>IF(ISNUMBER(R426), R426, 0)</f>
        <v/>
      </c>
    </row>
    <row r="427">
      <c r="A427" s="13" t="n"/>
      <c r="B427" s="13" t="n"/>
      <c r="C427" s="13" t="n"/>
      <c r="D427" s="13" t="n"/>
      <c r="E427" s="13" t="n"/>
      <c r="F427" s="13" t="n"/>
      <c r="G427" s="13" t="n"/>
      <c r="H427" s="13" t="n"/>
      <c r="I427" s="13" t="n"/>
      <c r="J427" s="13" t="n"/>
      <c r="K427" s="13" t="n"/>
      <c r="L427" s="13" t="n"/>
      <c r="M427" s="13" t="n"/>
      <c r="N427" s="13" t="n"/>
      <c r="O427" s="14" t="n"/>
      <c r="P427" s="15" t="n"/>
      <c r="Q427" s="16">
        <f>IF(N427="", "", IF(ISNUMBER(N427), N427, IFERROR(DATEVALUE(LEFT(N427,10))+TIMEVALUE(MID(N427,12,8)), "texto")))</f>
        <v/>
      </c>
      <c r="R427" s="17">
        <f>IF(ISNUMBER(Q427), DATE(YEAR(Q427),MONTH(Q427),1), "")</f>
        <v/>
      </c>
      <c r="S427" s="18">
        <f>IF(A427="", 0, IF(AND(M427=Ajustes!$B$8, E427=Ajustes!$B$5, I427=Ajustes!$B$4, OR(C427=Ajustes!$B$6, C427=Ajustes!$B$7), ISNUMBER(D427), ISNUMBER(H427)), 1, 0))</f>
        <v/>
      </c>
      <c r="T427" s="19">
        <f>IF(S427&lt;&gt;1, 0, IF(N(J427)=0, 0, IF(K427=Ajustes!$B$5, J427, J427*F427)))</f>
        <v/>
      </c>
      <c r="U427" s="20">
        <f>IF(S427&lt;&gt;1, U426, IF(C427=Ajustes!$B$6, U426+H427, U426-H427))</f>
        <v/>
      </c>
      <c r="V427" s="19">
        <f>IF(S427&lt;&gt;1, V426, IF(C427=Ajustes!$B$6, V426+D427+N(O427)+T427, IF(U427&lt;=0, 0, V426-H427*W426)))</f>
        <v/>
      </c>
      <c r="W427" s="21">
        <f>IF(U427&gt;0, V427/U427, 0)</f>
        <v/>
      </c>
      <c r="X427" s="19">
        <f>IF(AND(S427=1, C427=Ajustes!$B$7), D427-N(O427)-T427-H427*W426, "")</f>
        <v/>
      </c>
      <c r="Y427" s="18">
        <f>IF(A427="", "", TRIM(IF(COUNTIFS($N$2:$N$3000,N427,$C$2:$C$3000,C427,$D$2:$D$3000,D427,$H$2:$H$3000,H427)&gt;1, "Orden repetida. ", "")&amp;IF(AND(S427=1, C427=Ajustes!$B$7, U426+0.000001&lt;H427), "Vendes más de lo registrado. ", "")&amp;IF(Q427="texto", "Fecha en texto. ", "")&amp;IF(OR(NOT(ISNUMBER(D427)), NOT(ISNUMBER(H427))), "Número en texto. ", "")&amp;IF(AND(ISNUMBER(Q427), ISNUMBER(Q426), Q427&lt;Q426), "Fuera de orden de fecha. ", "")))</f>
        <v/>
      </c>
      <c r="Z427" s="18">
        <f>IF(AND(S427=1, ISNUMBER(R427)), ROW(), 0)</f>
        <v/>
      </c>
      <c r="AA427" s="18">
        <f>IF(ISNUMBER(R427), R427, 0)</f>
        <v/>
      </c>
    </row>
    <row r="428">
      <c r="A428" s="13" t="n"/>
      <c r="B428" s="13" t="n"/>
      <c r="C428" s="13" t="n"/>
      <c r="D428" s="13" t="n"/>
      <c r="E428" s="13" t="n"/>
      <c r="F428" s="13" t="n"/>
      <c r="G428" s="13" t="n"/>
      <c r="H428" s="13" t="n"/>
      <c r="I428" s="13" t="n"/>
      <c r="J428" s="13" t="n"/>
      <c r="K428" s="13" t="n"/>
      <c r="L428" s="13" t="n"/>
      <c r="M428" s="13" t="n"/>
      <c r="N428" s="13" t="n"/>
      <c r="O428" s="14" t="n"/>
      <c r="P428" s="15" t="n"/>
      <c r="Q428" s="16">
        <f>IF(N428="", "", IF(ISNUMBER(N428), N428, IFERROR(DATEVALUE(LEFT(N428,10))+TIMEVALUE(MID(N428,12,8)), "texto")))</f>
        <v/>
      </c>
      <c r="R428" s="17">
        <f>IF(ISNUMBER(Q428), DATE(YEAR(Q428),MONTH(Q428),1), "")</f>
        <v/>
      </c>
      <c r="S428" s="18">
        <f>IF(A428="", 0, IF(AND(M428=Ajustes!$B$8, E428=Ajustes!$B$5, I428=Ajustes!$B$4, OR(C428=Ajustes!$B$6, C428=Ajustes!$B$7), ISNUMBER(D428), ISNUMBER(H428)), 1, 0))</f>
        <v/>
      </c>
      <c r="T428" s="19">
        <f>IF(S428&lt;&gt;1, 0, IF(N(J428)=0, 0, IF(K428=Ajustes!$B$5, J428, J428*F428)))</f>
        <v/>
      </c>
      <c r="U428" s="20">
        <f>IF(S428&lt;&gt;1, U427, IF(C428=Ajustes!$B$6, U427+H428, U427-H428))</f>
        <v/>
      </c>
      <c r="V428" s="19">
        <f>IF(S428&lt;&gt;1, V427, IF(C428=Ajustes!$B$6, V427+D428+N(O428)+T428, IF(U428&lt;=0, 0, V427-H428*W427)))</f>
        <v/>
      </c>
      <c r="W428" s="21">
        <f>IF(U428&gt;0, V428/U428, 0)</f>
        <v/>
      </c>
      <c r="X428" s="19">
        <f>IF(AND(S428=1, C428=Ajustes!$B$7), D428-N(O428)-T428-H428*W427, "")</f>
        <v/>
      </c>
      <c r="Y428" s="18">
        <f>IF(A428="", "", TRIM(IF(COUNTIFS($N$2:$N$3000,N428,$C$2:$C$3000,C428,$D$2:$D$3000,D428,$H$2:$H$3000,H428)&gt;1, "Orden repetida. ", "")&amp;IF(AND(S428=1, C428=Ajustes!$B$7, U427+0.000001&lt;H428), "Vendes más de lo registrado. ", "")&amp;IF(Q428="texto", "Fecha en texto. ", "")&amp;IF(OR(NOT(ISNUMBER(D428)), NOT(ISNUMBER(H428))), "Número en texto. ", "")&amp;IF(AND(ISNUMBER(Q428), ISNUMBER(Q427), Q428&lt;Q427), "Fuera de orden de fecha. ", "")))</f>
        <v/>
      </c>
      <c r="Z428" s="18">
        <f>IF(AND(S428=1, ISNUMBER(R428)), ROW(), 0)</f>
        <v/>
      </c>
      <c r="AA428" s="18">
        <f>IF(ISNUMBER(R428), R428, 0)</f>
        <v/>
      </c>
    </row>
    <row r="429">
      <c r="A429" s="13" t="n"/>
      <c r="B429" s="13" t="n"/>
      <c r="C429" s="13" t="n"/>
      <c r="D429" s="13" t="n"/>
      <c r="E429" s="13" t="n"/>
      <c r="F429" s="13" t="n"/>
      <c r="G429" s="13" t="n"/>
      <c r="H429" s="13" t="n"/>
      <c r="I429" s="13" t="n"/>
      <c r="J429" s="13" t="n"/>
      <c r="K429" s="13" t="n"/>
      <c r="L429" s="13" t="n"/>
      <c r="M429" s="13" t="n"/>
      <c r="N429" s="13" t="n"/>
      <c r="O429" s="14" t="n"/>
      <c r="P429" s="15" t="n"/>
      <c r="Q429" s="16">
        <f>IF(N429="", "", IF(ISNUMBER(N429), N429, IFERROR(DATEVALUE(LEFT(N429,10))+TIMEVALUE(MID(N429,12,8)), "texto")))</f>
        <v/>
      </c>
      <c r="R429" s="17">
        <f>IF(ISNUMBER(Q429), DATE(YEAR(Q429),MONTH(Q429),1), "")</f>
        <v/>
      </c>
      <c r="S429" s="18">
        <f>IF(A429="", 0, IF(AND(M429=Ajustes!$B$8, E429=Ajustes!$B$5, I429=Ajustes!$B$4, OR(C429=Ajustes!$B$6, C429=Ajustes!$B$7), ISNUMBER(D429), ISNUMBER(H429)), 1, 0))</f>
        <v/>
      </c>
      <c r="T429" s="19">
        <f>IF(S429&lt;&gt;1, 0, IF(N(J429)=0, 0, IF(K429=Ajustes!$B$5, J429, J429*F429)))</f>
        <v/>
      </c>
      <c r="U429" s="20">
        <f>IF(S429&lt;&gt;1, U428, IF(C429=Ajustes!$B$6, U428+H429, U428-H429))</f>
        <v/>
      </c>
      <c r="V429" s="19">
        <f>IF(S429&lt;&gt;1, V428, IF(C429=Ajustes!$B$6, V428+D429+N(O429)+T429, IF(U429&lt;=0, 0, V428-H429*W428)))</f>
        <v/>
      </c>
      <c r="W429" s="21">
        <f>IF(U429&gt;0, V429/U429, 0)</f>
        <v/>
      </c>
      <c r="X429" s="19">
        <f>IF(AND(S429=1, C429=Ajustes!$B$7), D429-N(O429)-T429-H429*W428, "")</f>
        <v/>
      </c>
      <c r="Y429" s="18">
        <f>IF(A429="", "", TRIM(IF(COUNTIFS($N$2:$N$3000,N429,$C$2:$C$3000,C429,$D$2:$D$3000,D429,$H$2:$H$3000,H429)&gt;1, "Orden repetida. ", "")&amp;IF(AND(S429=1, C429=Ajustes!$B$7, U428+0.000001&lt;H429), "Vendes más de lo registrado. ", "")&amp;IF(Q429="texto", "Fecha en texto. ", "")&amp;IF(OR(NOT(ISNUMBER(D429)), NOT(ISNUMBER(H429))), "Número en texto. ", "")&amp;IF(AND(ISNUMBER(Q429), ISNUMBER(Q428), Q429&lt;Q428), "Fuera de orden de fecha. ", "")))</f>
        <v/>
      </c>
      <c r="Z429" s="18">
        <f>IF(AND(S429=1, ISNUMBER(R429)), ROW(), 0)</f>
        <v/>
      </c>
      <c r="AA429" s="18">
        <f>IF(ISNUMBER(R429), R429, 0)</f>
        <v/>
      </c>
    </row>
    <row r="430">
      <c r="A430" s="13" t="n"/>
      <c r="B430" s="13" t="n"/>
      <c r="C430" s="13" t="n"/>
      <c r="D430" s="13" t="n"/>
      <c r="E430" s="13" t="n"/>
      <c r="F430" s="13" t="n"/>
      <c r="G430" s="13" t="n"/>
      <c r="H430" s="13" t="n"/>
      <c r="I430" s="13" t="n"/>
      <c r="J430" s="13" t="n"/>
      <c r="K430" s="13" t="n"/>
      <c r="L430" s="13" t="n"/>
      <c r="M430" s="13" t="n"/>
      <c r="N430" s="13" t="n"/>
      <c r="O430" s="14" t="n"/>
      <c r="P430" s="15" t="n"/>
      <c r="Q430" s="16">
        <f>IF(N430="", "", IF(ISNUMBER(N430), N430, IFERROR(DATEVALUE(LEFT(N430,10))+TIMEVALUE(MID(N430,12,8)), "texto")))</f>
        <v/>
      </c>
      <c r="R430" s="17">
        <f>IF(ISNUMBER(Q430), DATE(YEAR(Q430),MONTH(Q430),1), "")</f>
        <v/>
      </c>
      <c r="S430" s="18">
        <f>IF(A430="", 0, IF(AND(M430=Ajustes!$B$8, E430=Ajustes!$B$5, I430=Ajustes!$B$4, OR(C430=Ajustes!$B$6, C430=Ajustes!$B$7), ISNUMBER(D430), ISNUMBER(H430)), 1, 0))</f>
        <v/>
      </c>
      <c r="T430" s="19">
        <f>IF(S430&lt;&gt;1, 0, IF(N(J430)=0, 0, IF(K430=Ajustes!$B$5, J430, J430*F430)))</f>
        <v/>
      </c>
      <c r="U430" s="20">
        <f>IF(S430&lt;&gt;1, U429, IF(C430=Ajustes!$B$6, U429+H430, U429-H430))</f>
        <v/>
      </c>
      <c r="V430" s="19">
        <f>IF(S430&lt;&gt;1, V429, IF(C430=Ajustes!$B$6, V429+D430+N(O430)+T430, IF(U430&lt;=0, 0, V429-H430*W429)))</f>
        <v/>
      </c>
      <c r="W430" s="21">
        <f>IF(U430&gt;0, V430/U430, 0)</f>
        <v/>
      </c>
      <c r="X430" s="19">
        <f>IF(AND(S430=1, C430=Ajustes!$B$7), D430-N(O430)-T430-H430*W429, "")</f>
        <v/>
      </c>
      <c r="Y430" s="18">
        <f>IF(A430="", "", TRIM(IF(COUNTIFS($N$2:$N$3000,N430,$C$2:$C$3000,C430,$D$2:$D$3000,D430,$H$2:$H$3000,H430)&gt;1, "Orden repetida. ", "")&amp;IF(AND(S430=1, C430=Ajustes!$B$7, U429+0.000001&lt;H430), "Vendes más de lo registrado. ", "")&amp;IF(Q430="texto", "Fecha en texto. ", "")&amp;IF(OR(NOT(ISNUMBER(D430)), NOT(ISNUMBER(H430))), "Número en texto. ", "")&amp;IF(AND(ISNUMBER(Q430), ISNUMBER(Q429), Q430&lt;Q429), "Fuera de orden de fecha. ", "")))</f>
        <v/>
      </c>
      <c r="Z430" s="18">
        <f>IF(AND(S430=1, ISNUMBER(R430)), ROW(), 0)</f>
        <v/>
      </c>
      <c r="AA430" s="18">
        <f>IF(ISNUMBER(R430), R430, 0)</f>
        <v/>
      </c>
    </row>
    <row r="431">
      <c r="A431" s="13" t="n"/>
      <c r="B431" s="13" t="n"/>
      <c r="C431" s="13" t="n"/>
      <c r="D431" s="13" t="n"/>
      <c r="E431" s="13" t="n"/>
      <c r="F431" s="13" t="n"/>
      <c r="G431" s="13" t="n"/>
      <c r="H431" s="13" t="n"/>
      <c r="I431" s="13" t="n"/>
      <c r="J431" s="13" t="n"/>
      <c r="K431" s="13" t="n"/>
      <c r="L431" s="13" t="n"/>
      <c r="M431" s="13" t="n"/>
      <c r="N431" s="13" t="n"/>
      <c r="O431" s="14" t="n"/>
      <c r="P431" s="15" t="n"/>
      <c r="Q431" s="16">
        <f>IF(N431="", "", IF(ISNUMBER(N431), N431, IFERROR(DATEVALUE(LEFT(N431,10))+TIMEVALUE(MID(N431,12,8)), "texto")))</f>
        <v/>
      </c>
      <c r="R431" s="17">
        <f>IF(ISNUMBER(Q431), DATE(YEAR(Q431),MONTH(Q431),1), "")</f>
        <v/>
      </c>
      <c r="S431" s="18">
        <f>IF(A431="", 0, IF(AND(M431=Ajustes!$B$8, E431=Ajustes!$B$5, I431=Ajustes!$B$4, OR(C431=Ajustes!$B$6, C431=Ajustes!$B$7), ISNUMBER(D431), ISNUMBER(H431)), 1, 0))</f>
        <v/>
      </c>
      <c r="T431" s="19">
        <f>IF(S431&lt;&gt;1, 0, IF(N(J431)=0, 0, IF(K431=Ajustes!$B$5, J431, J431*F431)))</f>
        <v/>
      </c>
      <c r="U431" s="20">
        <f>IF(S431&lt;&gt;1, U430, IF(C431=Ajustes!$B$6, U430+H431, U430-H431))</f>
        <v/>
      </c>
      <c r="V431" s="19">
        <f>IF(S431&lt;&gt;1, V430, IF(C431=Ajustes!$B$6, V430+D431+N(O431)+T431, IF(U431&lt;=0, 0, V430-H431*W430)))</f>
        <v/>
      </c>
      <c r="W431" s="21">
        <f>IF(U431&gt;0, V431/U431, 0)</f>
        <v/>
      </c>
      <c r="X431" s="19">
        <f>IF(AND(S431=1, C431=Ajustes!$B$7), D431-N(O431)-T431-H431*W430, "")</f>
        <v/>
      </c>
      <c r="Y431" s="18">
        <f>IF(A431="", "", TRIM(IF(COUNTIFS($N$2:$N$3000,N431,$C$2:$C$3000,C431,$D$2:$D$3000,D431,$H$2:$H$3000,H431)&gt;1, "Orden repetida. ", "")&amp;IF(AND(S431=1, C431=Ajustes!$B$7, U430+0.000001&lt;H431), "Vendes más de lo registrado. ", "")&amp;IF(Q431="texto", "Fecha en texto. ", "")&amp;IF(OR(NOT(ISNUMBER(D431)), NOT(ISNUMBER(H431))), "Número en texto. ", "")&amp;IF(AND(ISNUMBER(Q431), ISNUMBER(Q430), Q431&lt;Q430), "Fuera de orden de fecha. ", "")))</f>
        <v/>
      </c>
      <c r="Z431" s="18">
        <f>IF(AND(S431=1, ISNUMBER(R431)), ROW(), 0)</f>
        <v/>
      </c>
      <c r="AA431" s="18">
        <f>IF(ISNUMBER(R431), R431, 0)</f>
        <v/>
      </c>
    </row>
    <row r="432">
      <c r="A432" s="13" t="n"/>
      <c r="B432" s="13" t="n"/>
      <c r="C432" s="13" t="n"/>
      <c r="D432" s="13" t="n"/>
      <c r="E432" s="13" t="n"/>
      <c r="F432" s="13" t="n"/>
      <c r="G432" s="13" t="n"/>
      <c r="H432" s="13" t="n"/>
      <c r="I432" s="13" t="n"/>
      <c r="J432" s="13" t="n"/>
      <c r="K432" s="13" t="n"/>
      <c r="L432" s="13" t="n"/>
      <c r="M432" s="13" t="n"/>
      <c r="N432" s="13" t="n"/>
      <c r="O432" s="14" t="n"/>
      <c r="P432" s="15" t="n"/>
      <c r="Q432" s="16">
        <f>IF(N432="", "", IF(ISNUMBER(N432), N432, IFERROR(DATEVALUE(LEFT(N432,10))+TIMEVALUE(MID(N432,12,8)), "texto")))</f>
        <v/>
      </c>
      <c r="R432" s="17">
        <f>IF(ISNUMBER(Q432), DATE(YEAR(Q432),MONTH(Q432),1), "")</f>
        <v/>
      </c>
      <c r="S432" s="18">
        <f>IF(A432="", 0, IF(AND(M432=Ajustes!$B$8, E432=Ajustes!$B$5, I432=Ajustes!$B$4, OR(C432=Ajustes!$B$6, C432=Ajustes!$B$7), ISNUMBER(D432), ISNUMBER(H432)), 1, 0))</f>
        <v/>
      </c>
      <c r="T432" s="19">
        <f>IF(S432&lt;&gt;1, 0, IF(N(J432)=0, 0, IF(K432=Ajustes!$B$5, J432, J432*F432)))</f>
        <v/>
      </c>
      <c r="U432" s="20">
        <f>IF(S432&lt;&gt;1, U431, IF(C432=Ajustes!$B$6, U431+H432, U431-H432))</f>
        <v/>
      </c>
      <c r="V432" s="19">
        <f>IF(S432&lt;&gt;1, V431, IF(C432=Ajustes!$B$6, V431+D432+N(O432)+T432, IF(U432&lt;=0, 0, V431-H432*W431)))</f>
        <v/>
      </c>
      <c r="W432" s="21">
        <f>IF(U432&gt;0, V432/U432, 0)</f>
        <v/>
      </c>
      <c r="X432" s="19">
        <f>IF(AND(S432=1, C432=Ajustes!$B$7), D432-N(O432)-T432-H432*W431, "")</f>
        <v/>
      </c>
      <c r="Y432" s="18">
        <f>IF(A432="", "", TRIM(IF(COUNTIFS($N$2:$N$3000,N432,$C$2:$C$3000,C432,$D$2:$D$3000,D432,$H$2:$H$3000,H432)&gt;1, "Orden repetida. ", "")&amp;IF(AND(S432=1, C432=Ajustes!$B$7, U431+0.000001&lt;H432), "Vendes más de lo registrado. ", "")&amp;IF(Q432="texto", "Fecha en texto. ", "")&amp;IF(OR(NOT(ISNUMBER(D432)), NOT(ISNUMBER(H432))), "Número en texto. ", "")&amp;IF(AND(ISNUMBER(Q432), ISNUMBER(Q431), Q432&lt;Q431), "Fuera de orden de fecha. ", "")))</f>
        <v/>
      </c>
      <c r="Z432" s="18">
        <f>IF(AND(S432=1, ISNUMBER(R432)), ROW(), 0)</f>
        <v/>
      </c>
      <c r="AA432" s="18">
        <f>IF(ISNUMBER(R432), R432, 0)</f>
        <v/>
      </c>
    </row>
    <row r="433">
      <c r="A433" s="13" t="n"/>
      <c r="B433" s="13" t="n"/>
      <c r="C433" s="13" t="n"/>
      <c r="D433" s="13" t="n"/>
      <c r="E433" s="13" t="n"/>
      <c r="F433" s="13" t="n"/>
      <c r="G433" s="13" t="n"/>
      <c r="H433" s="13" t="n"/>
      <c r="I433" s="13" t="n"/>
      <c r="J433" s="13" t="n"/>
      <c r="K433" s="13" t="n"/>
      <c r="L433" s="13" t="n"/>
      <c r="M433" s="13" t="n"/>
      <c r="N433" s="13" t="n"/>
      <c r="O433" s="14" t="n"/>
      <c r="P433" s="15" t="n"/>
      <c r="Q433" s="16">
        <f>IF(N433="", "", IF(ISNUMBER(N433), N433, IFERROR(DATEVALUE(LEFT(N433,10))+TIMEVALUE(MID(N433,12,8)), "texto")))</f>
        <v/>
      </c>
      <c r="R433" s="17">
        <f>IF(ISNUMBER(Q433), DATE(YEAR(Q433),MONTH(Q433),1), "")</f>
        <v/>
      </c>
      <c r="S433" s="18">
        <f>IF(A433="", 0, IF(AND(M433=Ajustes!$B$8, E433=Ajustes!$B$5, I433=Ajustes!$B$4, OR(C433=Ajustes!$B$6, C433=Ajustes!$B$7), ISNUMBER(D433), ISNUMBER(H433)), 1, 0))</f>
        <v/>
      </c>
      <c r="T433" s="19">
        <f>IF(S433&lt;&gt;1, 0, IF(N(J433)=0, 0, IF(K433=Ajustes!$B$5, J433, J433*F433)))</f>
        <v/>
      </c>
      <c r="U433" s="20">
        <f>IF(S433&lt;&gt;1, U432, IF(C433=Ajustes!$B$6, U432+H433, U432-H433))</f>
        <v/>
      </c>
      <c r="V433" s="19">
        <f>IF(S433&lt;&gt;1, V432, IF(C433=Ajustes!$B$6, V432+D433+N(O433)+T433, IF(U433&lt;=0, 0, V432-H433*W432)))</f>
        <v/>
      </c>
      <c r="W433" s="21">
        <f>IF(U433&gt;0, V433/U433, 0)</f>
        <v/>
      </c>
      <c r="X433" s="19">
        <f>IF(AND(S433=1, C433=Ajustes!$B$7), D433-N(O433)-T433-H433*W432, "")</f>
        <v/>
      </c>
      <c r="Y433" s="18">
        <f>IF(A433="", "", TRIM(IF(COUNTIFS($N$2:$N$3000,N433,$C$2:$C$3000,C433,$D$2:$D$3000,D433,$H$2:$H$3000,H433)&gt;1, "Orden repetida. ", "")&amp;IF(AND(S433=1, C433=Ajustes!$B$7, U432+0.000001&lt;H433), "Vendes más de lo registrado. ", "")&amp;IF(Q433="texto", "Fecha en texto. ", "")&amp;IF(OR(NOT(ISNUMBER(D433)), NOT(ISNUMBER(H433))), "Número en texto. ", "")&amp;IF(AND(ISNUMBER(Q433), ISNUMBER(Q432), Q433&lt;Q432), "Fuera de orden de fecha. ", "")))</f>
        <v/>
      </c>
      <c r="Z433" s="18">
        <f>IF(AND(S433=1, ISNUMBER(R433)), ROW(), 0)</f>
        <v/>
      </c>
      <c r="AA433" s="18">
        <f>IF(ISNUMBER(R433), R433, 0)</f>
        <v/>
      </c>
    </row>
    <row r="434">
      <c r="A434" s="13" t="n"/>
      <c r="B434" s="13" t="n"/>
      <c r="C434" s="13" t="n"/>
      <c r="D434" s="13" t="n"/>
      <c r="E434" s="13" t="n"/>
      <c r="F434" s="13" t="n"/>
      <c r="G434" s="13" t="n"/>
      <c r="H434" s="13" t="n"/>
      <c r="I434" s="13" t="n"/>
      <c r="J434" s="13" t="n"/>
      <c r="K434" s="13" t="n"/>
      <c r="L434" s="13" t="n"/>
      <c r="M434" s="13" t="n"/>
      <c r="N434" s="13" t="n"/>
      <c r="O434" s="14" t="n"/>
      <c r="P434" s="15" t="n"/>
      <c r="Q434" s="16">
        <f>IF(N434="", "", IF(ISNUMBER(N434), N434, IFERROR(DATEVALUE(LEFT(N434,10))+TIMEVALUE(MID(N434,12,8)), "texto")))</f>
        <v/>
      </c>
      <c r="R434" s="17">
        <f>IF(ISNUMBER(Q434), DATE(YEAR(Q434),MONTH(Q434),1), "")</f>
        <v/>
      </c>
      <c r="S434" s="18">
        <f>IF(A434="", 0, IF(AND(M434=Ajustes!$B$8, E434=Ajustes!$B$5, I434=Ajustes!$B$4, OR(C434=Ajustes!$B$6, C434=Ajustes!$B$7), ISNUMBER(D434), ISNUMBER(H434)), 1, 0))</f>
        <v/>
      </c>
      <c r="T434" s="19">
        <f>IF(S434&lt;&gt;1, 0, IF(N(J434)=0, 0, IF(K434=Ajustes!$B$5, J434, J434*F434)))</f>
        <v/>
      </c>
      <c r="U434" s="20">
        <f>IF(S434&lt;&gt;1, U433, IF(C434=Ajustes!$B$6, U433+H434, U433-H434))</f>
        <v/>
      </c>
      <c r="V434" s="19">
        <f>IF(S434&lt;&gt;1, V433, IF(C434=Ajustes!$B$6, V433+D434+N(O434)+T434, IF(U434&lt;=0, 0, V433-H434*W433)))</f>
        <v/>
      </c>
      <c r="W434" s="21">
        <f>IF(U434&gt;0, V434/U434, 0)</f>
        <v/>
      </c>
      <c r="X434" s="19">
        <f>IF(AND(S434=1, C434=Ajustes!$B$7), D434-N(O434)-T434-H434*W433, "")</f>
        <v/>
      </c>
      <c r="Y434" s="18">
        <f>IF(A434="", "", TRIM(IF(COUNTIFS($N$2:$N$3000,N434,$C$2:$C$3000,C434,$D$2:$D$3000,D434,$H$2:$H$3000,H434)&gt;1, "Orden repetida. ", "")&amp;IF(AND(S434=1, C434=Ajustes!$B$7, U433+0.000001&lt;H434), "Vendes más de lo registrado. ", "")&amp;IF(Q434="texto", "Fecha en texto. ", "")&amp;IF(OR(NOT(ISNUMBER(D434)), NOT(ISNUMBER(H434))), "Número en texto. ", "")&amp;IF(AND(ISNUMBER(Q434), ISNUMBER(Q433), Q434&lt;Q433), "Fuera de orden de fecha. ", "")))</f>
        <v/>
      </c>
      <c r="Z434" s="18">
        <f>IF(AND(S434=1, ISNUMBER(R434)), ROW(), 0)</f>
        <v/>
      </c>
      <c r="AA434" s="18">
        <f>IF(ISNUMBER(R434), R434, 0)</f>
        <v/>
      </c>
    </row>
    <row r="435">
      <c r="A435" s="13" t="n"/>
      <c r="B435" s="13" t="n"/>
      <c r="C435" s="13" t="n"/>
      <c r="D435" s="13" t="n"/>
      <c r="E435" s="13" t="n"/>
      <c r="F435" s="13" t="n"/>
      <c r="G435" s="13" t="n"/>
      <c r="H435" s="13" t="n"/>
      <c r="I435" s="13" t="n"/>
      <c r="J435" s="13" t="n"/>
      <c r="K435" s="13" t="n"/>
      <c r="L435" s="13" t="n"/>
      <c r="M435" s="13" t="n"/>
      <c r="N435" s="13" t="n"/>
      <c r="O435" s="14" t="n"/>
      <c r="P435" s="15" t="n"/>
      <c r="Q435" s="16">
        <f>IF(N435="", "", IF(ISNUMBER(N435), N435, IFERROR(DATEVALUE(LEFT(N435,10))+TIMEVALUE(MID(N435,12,8)), "texto")))</f>
        <v/>
      </c>
      <c r="R435" s="17">
        <f>IF(ISNUMBER(Q435), DATE(YEAR(Q435),MONTH(Q435),1), "")</f>
        <v/>
      </c>
      <c r="S435" s="18">
        <f>IF(A435="", 0, IF(AND(M435=Ajustes!$B$8, E435=Ajustes!$B$5, I435=Ajustes!$B$4, OR(C435=Ajustes!$B$6, C435=Ajustes!$B$7), ISNUMBER(D435), ISNUMBER(H435)), 1, 0))</f>
        <v/>
      </c>
      <c r="T435" s="19">
        <f>IF(S435&lt;&gt;1, 0, IF(N(J435)=0, 0, IF(K435=Ajustes!$B$5, J435, J435*F435)))</f>
        <v/>
      </c>
      <c r="U435" s="20">
        <f>IF(S435&lt;&gt;1, U434, IF(C435=Ajustes!$B$6, U434+H435, U434-H435))</f>
        <v/>
      </c>
      <c r="V435" s="19">
        <f>IF(S435&lt;&gt;1, V434, IF(C435=Ajustes!$B$6, V434+D435+N(O435)+T435, IF(U435&lt;=0, 0, V434-H435*W434)))</f>
        <v/>
      </c>
      <c r="W435" s="21">
        <f>IF(U435&gt;0, V435/U435, 0)</f>
        <v/>
      </c>
      <c r="X435" s="19">
        <f>IF(AND(S435=1, C435=Ajustes!$B$7), D435-N(O435)-T435-H435*W434, "")</f>
        <v/>
      </c>
      <c r="Y435" s="18">
        <f>IF(A435="", "", TRIM(IF(COUNTIFS($N$2:$N$3000,N435,$C$2:$C$3000,C435,$D$2:$D$3000,D435,$H$2:$H$3000,H435)&gt;1, "Orden repetida. ", "")&amp;IF(AND(S435=1, C435=Ajustes!$B$7, U434+0.000001&lt;H435), "Vendes más de lo registrado. ", "")&amp;IF(Q435="texto", "Fecha en texto. ", "")&amp;IF(OR(NOT(ISNUMBER(D435)), NOT(ISNUMBER(H435))), "Número en texto. ", "")&amp;IF(AND(ISNUMBER(Q435), ISNUMBER(Q434), Q435&lt;Q434), "Fuera de orden de fecha. ", "")))</f>
        <v/>
      </c>
      <c r="Z435" s="18">
        <f>IF(AND(S435=1, ISNUMBER(R435)), ROW(), 0)</f>
        <v/>
      </c>
      <c r="AA435" s="18">
        <f>IF(ISNUMBER(R435), R435, 0)</f>
        <v/>
      </c>
    </row>
    <row r="436">
      <c r="A436" s="13" t="n"/>
      <c r="B436" s="13" t="n"/>
      <c r="C436" s="13" t="n"/>
      <c r="D436" s="13" t="n"/>
      <c r="E436" s="13" t="n"/>
      <c r="F436" s="13" t="n"/>
      <c r="G436" s="13" t="n"/>
      <c r="H436" s="13" t="n"/>
      <c r="I436" s="13" t="n"/>
      <c r="J436" s="13" t="n"/>
      <c r="K436" s="13" t="n"/>
      <c r="L436" s="13" t="n"/>
      <c r="M436" s="13" t="n"/>
      <c r="N436" s="13" t="n"/>
      <c r="O436" s="14" t="n"/>
      <c r="P436" s="15" t="n"/>
      <c r="Q436" s="16">
        <f>IF(N436="", "", IF(ISNUMBER(N436), N436, IFERROR(DATEVALUE(LEFT(N436,10))+TIMEVALUE(MID(N436,12,8)), "texto")))</f>
        <v/>
      </c>
      <c r="R436" s="17">
        <f>IF(ISNUMBER(Q436), DATE(YEAR(Q436),MONTH(Q436),1), "")</f>
        <v/>
      </c>
      <c r="S436" s="18">
        <f>IF(A436="", 0, IF(AND(M436=Ajustes!$B$8, E436=Ajustes!$B$5, I436=Ajustes!$B$4, OR(C436=Ajustes!$B$6, C436=Ajustes!$B$7), ISNUMBER(D436), ISNUMBER(H436)), 1, 0))</f>
        <v/>
      </c>
      <c r="T436" s="19">
        <f>IF(S436&lt;&gt;1, 0, IF(N(J436)=0, 0, IF(K436=Ajustes!$B$5, J436, J436*F436)))</f>
        <v/>
      </c>
      <c r="U436" s="20">
        <f>IF(S436&lt;&gt;1, U435, IF(C436=Ajustes!$B$6, U435+H436, U435-H436))</f>
        <v/>
      </c>
      <c r="V436" s="19">
        <f>IF(S436&lt;&gt;1, V435, IF(C436=Ajustes!$B$6, V435+D436+N(O436)+T436, IF(U436&lt;=0, 0, V435-H436*W435)))</f>
        <v/>
      </c>
      <c r="W436" s="21">
        <f>IF(U436&gt;0, V436/U436, 0)</f>
        <v/>
      </c>
      <c r="X436" s="19">
        <f>IF(AND(S436=1, C436=Ajustes!$B$7), D436-N(O436)-T436-H436*W435, "")</f>
        <v/>
      </c>
      <c r="Y436" s="18">
        <f>IF(A436="", "", TRIM(IF(COUNTIFS($N$2:$N$3000,N436,$C$2:$C$3000,C436,$D$2:$D$3000,D436,$H$2:$H$3000,H436)&gt;1, "Orden repetida. ", "")&amp;IF(AND(S436=1, C436=Ajustes!$B$7, U435+0.000001&lt;H436), "Vendes más de lo registrado. ", "")&amp;IF(Q436="texto", "Fecha en texto. ", "")&amp;IF(OR(NOT(ISNUMBER(D436)), NOT(ISNUMBER(H436))), "Número en texto. ", "")&amp;IF(AND(ISNUMBER(Q436), ISNUMBER(Q435), Q436&lt;Q435), "Fuera de orden de fecha. ", "")))</f>
        <v/>
      </c>
      <c r="Z436" s="18">
        <f>IF(AND(S436=1, ISNUMBER(R436)), ROW(), 0)</f>
        <v/>
      </c>
      <c r="AA436" s="18">
        <f>IF(ISNUMBER(R436), R436, 0)</f>
        <v/>
      </c>
    </row>
    <row r="437">
      <c r="A437" s="13" t="n"/>
      <c r="B437" s="13" t="n"/>
      <c r="C437" s="13" t="n"/>
      <c r="D437" s="13" t="n"/>
      <c r="E437" s="13" t="n"/>
      <c r="F437" s="13" t="n"/>
      <c r="G437" s="13" t="n"/>
      <c r="H437" s="13" t="n"/>
      <c r="I437" s="13" t="n"/>
      <c r="J437" s="13" t="n"/>
      <c r="K437" s="13" t="n"/>
      <c r="L437" s="13" t="n"/>
      <c r="M437" s="13" t="n"/>
      <c r="N437" s="13" t="n"/>
      <c r="O437" s="14" t="n"/>
      <c r="P437" s="15" t="n"/>
      <c r="Q437" s="16">
        <f>IF(N437="", "", IF(ISNUMBER(N437), N437, IFERROR(DATEVALUE(LEFT(N437,10))+TIMEVALUE(MID(N437,12,8)), "texto")))</f>
        <v/>
      </c>
      <c r="R437" s="17">
        <f>IF(ISNUMBER(Q437), DATE(YEAR(Q437),MONTH(Q437),1), "")</f>
        <v/>
      </c>
      <c r="S437" s="18">
        <f>IF(A437="", 0, IF(AND(M437=Ajustes!$B$8, E437=Ajustes!$B$5, I437=Ajustes!$B$4, OR(C437=Ajustes!$B$6, C437=Ajustes!$B$7), ISNUMBER(D437), ISNUMBER(H437)), 1, 0))</f>
        <v/>
      </c>
      <c r="T437" s="19">
        <f>IF(S437&lt;&gt;1, 0, IF(N(J437)=0, 0, IF(K437=Ajustes!$B$5, J437, J437*F437)))</f>
        <v/>
      </c>
      <c r="U437" s="20">
        <f>IF(S437&lt;&gt;1, U436, IF(C437=Ajustes!$B$6, U436+H437, U436-H437))</f>
        <v/>
      </c>
      <c r="V437" s="19">
        <f>IF(S437&lt;&gt;1, V436, IF(C437=Ajustes!$B$6, V436+D437+N(O437)+T437, IF(U437&lt;=0, 0, V436-H437*W436)))</f>
        <v/>
      </c>
      <c r="W437" s="21">
        <f>IF(U437&gt;0, V437/U437, 0)</f>
        <v/>
      </c>
      <c r="X437" s="19">
        <f>IF(AND(S437=1, C437=Ajustes!$B$7), D437-N(O437)-T437-H437*W436, "")</f>
        <v/>
      </c>
      <c r="Y437" s="18">
        <f>IF(A437="", "", TRIM(IF(COUNTIFS($N$2:$N$3000,N437,$C$2:$C$3000,C437,$D$2:$D$3000,D437,$H$2:$H$3000,H437)&gt;1, "Orden repetida. ", "")&amp;IF(AND(S437=1, C437=Ajustes!$B$7, U436+0.000001&lt;H437), "Vendes más de lo registrado. ", "")&amp;IF(Q437="texto", "Fecha en texto. ", "")&amp;IF(OR(NOT(ISNUMBER(D437)), NOT(ISNUMBER(H437))), "Número en texto. ", "")&amp;IF(AND(ISNUMBER(Q437), ISNUMBER(Q436), Q437&lt;Q436), "Fuera de orden de fecha. ", "")))</f>
        <v/>
      </c>
      <c r="Z437" s="18">
        <f>IF(AND(S437=1, ISNUMBER(R437)), ROW(), 0)</f>
        <v/>
      </c>
      <c r="AA437" s="18">
        <f>IF(ISNUMBER(R437), R437, 0)</f>
        <v/>
      </c>
    </row>
    <row r="438">
      <c r="A438" s="13" t="n"/>
      <c r="B438" s="13" t="n"/>
      <c r="C438" s="13" t="n"/>
      <c r="D438" s="13" t="n"/>
      <c r="E438" s="13" t="n"/>
      <c r="F438" s="13" t="n"/>
      <c r="G438" s="13" t="n"/>
      <c r="H438" s="13" t="n"/>
      <c r="I438" s="13" t="n"/>
      <c r="J438" s="13" t="n"/>
      <c r="K438" s="13" t="n"/>
      <c r="L438" s="13" t="n"/>
      <c r="M438" s="13" t="n"/>
      <c r="N438" s="13" t="n"/>
      <c r="O438" s="14" t="n"/>
      <c r="P438" s="15" t="n"/>
      <c r="Q438" s="16">
        <f>IF(N438="", "", IF(ISNUMBER(N438), N438, IFERROR(DATEVALUE(LEFT(N438,10))+TIMEVALUE(MID(N438,12,8)), "texto")))</f>
        <v/>
      </c>
      <c r="R438" s="17">
        <f>IF(ISNUMBER(Q438), DATE(YEAR(Q438),MONTH(Q438),1), "")</f>
        <v/>
      </c>
      <c r="S438" s="18">
        <f>IF(A438="", 0, IF(AND(M438=Ajustes!$B$8, E438=Ajustes!$B$5, I438=Ajustes!$B$4, OR(C438=Ajustes!$B$6, C438=Ajustes!$B$7), ISNUMBER(D438), ISNUMBER(H438)), 1, 0))</f>
        <v/>
      </c>
      <c r="T438" s="19">
        <f>IF(S438&lt;&gt;1, 0, IF(N(J438)=0, 0, IF(K438=Ajustes!$B$5, J438, J438*F438)))</f>
        <v/>
      </c>
      <c r="U438" s="20">
        <f>IF(S438&lt;&gt;1, U437, IF(C438=Ajustes!$B$6, U437+H438, U437-H438))</f>
        <v/>
      </c>
      <c r="V438" s="19">
        <f>IF(S438&lt;&gt;1, V437, IF(C438=Ajustes!$B$6, V437+D438+N(O438)+T438, IF(U438&lt;=0, 0, V437-H438*W437)))</f>
        <v/>
      </c>
      <c r="W438" s="21">
        <f>IF(U438&gt;0, V438/U438, 0)</f>
        <v/>
      </c>
      <c r="X438" s="19">
        <f>IF(AND(S438=1, C438=Ajustes!$B$7), D438-N(O438)-T438-H438*W437, "")</f>
        <v/>
      </c>
      <c r="Y438" s="18">
        <f>IF(A438="", "", TRIM(IF(COUNTIFS($N$2:$N$3000,N438,$C$2:$C$3000,C438,$D$2:$D$3000,D438,$H$2:$H$3000,H438)&gt;1, "Orden repetida. ", "")&amp;IF(AND(S438=1, C438=Ajustes!$B$7, U437+0.000001&lt;H438), "Vendes más de lo registrado. ", "")&amp;IF(Q438="texto", "Fecha en texto. ", "")&amp;IF(OR(NOT(ISNUMBER(D438)), NOT(ISNUMBER(H438))), "Número en texto. ", "")&amp;IF(AND(ISNUMBER(Q438), ISNUMBER(Q437), Q438&lt;Q437), "Fuera de orden de fecha. ", "")))</f>
        <v/>
      </c>
      <c r="Z438" s="18">
        <f>IF(AND(S438=1, ISNUMBER(R438)), ROW(), 0)</f>
        <v/>
      </c>
      <c r="AA438" s="18">
        <f>IF(ISNUMBER(R438), R438, 0)</f>
        <v/>
      </c>
    </row>
    <row r="439">
      <c r="A439" s="13" t="n"/>
      <c r="B439" s="13" t="n"/>
      <c r="C439" s="13" t="n"/>
      <c r="D439" s="13" t="n"/>
      <c r="E439" s="13" t="n"/>
      <c r="F439" s="13" t="n"/>
      <c r="G439" s="13" t="n"/>
      <c r="H439" s="13" t="n"/>
      <c r="I439" s="13" t="n"/>
      <c r="J439" s="13" t="n"/>
      <c r="K439" s="13" t="n"/>
      <c r="L439" s="13" t="n"/>
      <c r="M439" s="13" t="n"/>
      <c r="N439" s="13" t="n"/>
      <c r="O439" s="14" t="n"/>
      <c r="P439" s="15" t="n"/>
      <c r="Q439" s="16">
        <f>IF(N439="", "", IF(ISNUMBER(N439), N439, IFERROR(DATEVALUE(LEFT(N439,10))+TIMEVALUE(MID(N439,12,8)), "texto")))</f>
        <v/>
      </c>
      <c r="R439" s="17">
        <f>IF(ISNUMBER(Q439), DATE(YEAR(Q439),MONTH(Q439),1), "")</f>
        <v/>
      </c>
      <c r="S439" s="18">
        <f>IF(A439="", 0, IF(AND(M439=Ajustes!$B$8, E439=Ajustes!$B$5, I439=Ajustes!$B$4, OR(C439=Ajustes!$B$6, C439=Ajustes!$B$7), ISNUMBER(D439), ISNUMBER(H439)), 1, 0))</f>
        <v/>
      </c>
      <c r="T439" s="19">
        <f>IF(S439&lt;&gt;1, 0, IF(N(J439)=0, 0, IF(K439=Ajustes!$B$5, J439, J439*F439)))</f>
        <v/>
      </c>
      <c r="U439" s="20">
        <f>IF(S439&lt;&gt;1, U438, IF(C439=Ajustes!$B$6, U438+H439, U438-H439))</f>
        <v/>
      </c>
      <c r="V439" s="19">
        <f>IF(S439&lt;&gt;1, V438, IF(C439=Ajustes!$B$6, V438+D439+N(O439)+T439, IF(U439&lt;=0, 0, V438-H439*W438)))</f>
        <v/>
      </c>
      <c r="W439" s="21">
        <f>IF(U439&gt;0, V439/U439, 0)</f>
        <v/>
      </c>
      <c r="X439" s="19">
        <f>IF(AND(S439=1, C439=Ajustes!$B$7), D439-N(O439)-T439-H439*W438, "")</f>
        <v/>
      </c>
      <c r="Y439" s="18">
        <f>IF(A439="", "", TRIM(IF(COUNTIFS($N$2:$N$3000,N439,$C$2:$C$3000,C439,$D$2:$D$3000,D439,$H$2:$H$3000,H439)&gt;1, "Orden repetida. ", "")&amp;IF(AND(S439=1, C439=Ajustes!$B$7, U438+0.000001&lt;H439), "Vendes más de lo registrado. ", "")&amp;IF(Q439="texto", "Fecha en texto. ", "")&amp;IF(OR(NOT(ISNUMBER(D439)), NOT(ISNUMBER(H439))), "Número en texto. ", "")&amp;IF(AND(ISNUMBER(Q439), ISNUMBER(Q438), Q439&lt;Q438), "Fuera de orden de fecha. ", "")))</f>
        <v/>
      </c>
      <c r="Z439" s="18">
        <f>IF(AND(S439=1, ISNUMBER(R439)), ROW(), 0)</f>
        <v/>
      </c>
      <c r="AA439" s="18">
        <f>IF(ISNUMBER(R439), R439, 0)</f>
        <v/>
      </c>
    </row>
    <row r="440">
      <c r="A440" s="13" t="n"/>
      <c r="B440" s="13" t="n"/>
      <c r="C440" s="13" t="n"/>
      <c r="D440" s="13" t="n"/>
      <c r="E440" s="13" t="n"/>
      <c r="F440" s="13" t="n"/>
      <c r="G440" s="13" t="n"/>
      <c r="H440" s="13" t="n"/>
      <c r="I440" s="13" t="n"/>
      <c r="J440" s="13" t="n"/>
      <c r="K440" s="13" t="n"/>
      <c r="L440" s="13" t="n"/>
      <c r="M440" s="13" t="n"/>
      <c r="N440" s="13" t="n"/>
      <c r="O440" s="14" t="n"/>
      <c r="P440" s="15" t="n"/>
      <c r="Q440" s="16">
        <f>IF(N440="", "", IF(ISNUMBER(N440), N440, IFERROR(DATEVALUE(LEFT(N440,10))+TIMEVALUE(MID(N440,12,8)), "texto")))</f>
        <v/>
      </c>
      <c r="R440" s="17">
        <f>IF(ISNUMBER(Q440), DATE(YEAR(Q440),MONTH(Q440),1), "")</f>
        <v/>
      </c>
      <c r="S440" s="18">
        <f>IF(A440="", 0, IF(AND(M440=Ajustes!$B$8, E440=Ajustes!$B$5, I440=Ajustes!$B$4, OR(C440=Ajustes!$B$6, C440=Ajustes!$B$7), ISNUMBER(D440), ISNUMBER(H440)), 1, 0))</f>
        <v/>
      </c>
      <c r="T440" s="19">
        <f>IF(S440&lt;&gt;1, 0, IF(N(J440)=0, 0, IF(K440=Ajustes!$B$5, J440, J440*F440)))</f>
        <v/>
      </c>
      <c r="U440" s="20">
        <f>IF(S440&lt;&gt;1, U439, IF(C440=Ajustes!$B$6, U439+H440, U439-H440))</f>
        <v/>
      </c>
      <c r="V440" s="19">
        <f>IF(S440&lt;&gt;1, V439, IF(C440=Ajustes!$B$6, V439+D440+N(O440)+T440, IF(U440&lt;=0, 0, V439-H440*W439)))</f>
        <v/>
      </c>
      <c r="W440" s="21">
        <f>IF(U440&gt;0, V440/U440, 0)</f>
        <v/>
      </c>
      <c r="X440" s="19">
        <f>IF(AND(S440=1, C440=Ajustes!$B$7), D440-N(O440)-T440-H440*W439, "")</f>
        <v/>
      </c>
      <c r="Y440" s="18">
        <f>IF(A440="", "", TRIM(IF(COUNTIFS($N$2:$N$3000,N440,$C$2:$C$3000,C440,$D$2:$D$3000,D440,$H$2:$H$3000,H440)&gt;1, "Orden repetida. ", "")&amp;IF(AND(S440=1, C440=Ajustes!$B$7, U439+0.000001&lt;H440), "Vendes más de lo registrado. ", "")&amp;IF(Q440="texto", "Fecha en texto. ", "")&amp;IF(OR(NOT(ISNUMBER(D440)), NOT(ISNUMBER(H440))), "Número en texto. ", "")&amp;IF(AND(ISNUMBER(Q440), ISNUMBER(Q439), Q440&lt;Q439), "Fuera de orden de fecha. ", "")))</f>
        <v/>
      </c>
      <c r="Z440" s="18">
        <f>IF(AND(S440=1, ISNUMBER(R440)), ROW(), 0)</f>
        <v/>
      </c>
      <c r="AA440" s="18">
        <f>IF(ISNUMBER(R440), R440, 0)</f>
        <v/>
      </c>
    </row>
    <row r="441">
      <c r="A441" s="13" t="n"/>
      <c r="B441" s="13" t="n"/>
      <c r="C441" s="13" t="n"/>
      <c r="D441" s="13" t="n"/>
      <c r="E441" s="13" t="n"/>
      <c r="F441" s="13" t="n"/>
      <c r="G441" s="13" t="n"/>
      <c r="H441" s="13" t="n"/>
      <c r="I441" s="13" t="n"/>
      <c r="J441" s="13" t="n"/>
      <c r="K441" s="13" t="n"/>
      <c r="L441" s="13" t="n"/>
      <c r="M441" s="13" t="n"/>
      <c r="N441" s="13" t="n"/>
      <c r="O441" s="14" t="n"/>
      <c r="P441" s="15" t="n"/>
      <c r="Q441" s="16">
        <f>IF(N441="", "", IF(ISNUMBER(N441), N441, IFERROR(DATEVALUE(LEFT(N441,10))+TIMEVALUE(MID(N441,12,8)), "texto")))</f>
        <v/>
      </c>
      <c r="R441" s="17">
        <f>IF(ISNUMBER(Q441), DATE(YEAR(Q441),MONTH(Q441),1), "")</f>
        <v/>
      </c>
      <c r="S441" s="18">
        <f>IF(A441="", 0, IF(AND(M441=Ajustes!$B$8, E441=Ajustes!$B$5, I441=Ajustes!$B$4, OR(C441=Ajustes!$B$6, C441=Ajustes!$B$7), ISNUMBER(D441), ISNUMBER(H441)), 1, 0))</f>
        <v/>
      </c>
      <c r="T441" s="19">
        <f>IF(S441&lt;&gt;1, 0, IF(N(J441)=0, 0, IF(K441=Ajustes!$B$5, J441, J441*F441)))</f>
        <v/>
      </c>
      <c r="U441" s="20">
        <f>IF(S441&lt;&gt;1, U440, IF(C441=Ajustes!$B$6, U440+H441, U440-H441))</f>
        <v/>
      </c>
      <c r="V441" s="19">
        <f>IF(S441&lt;&gt;1, V440, IF(C441=Ajustes!$B$6, V440+D441+N(O441)+T441, IF(U441&lt;=0, 0, V440-H441*W440)))</f>
        <v/>
      </c>
      <c r="W441" s="21">
        <f>IF(U441&gt;0, V441/U441, 0)</f>
        <v/>
      </c>
      <c r="X441" s="19">
        <f>IF(AND(S441=1, C441=Ajustes!$B$7), D441-N(O441)-T441-H441*W440, "")</f>
        <v/>
      </c>
      <c r="Y441" s="18">
        <f>IF(A441="", "", TRIM(IF(COUNTIFS($N$2:$N$3000,N441,$C$2:$C$3000,C441,$D$2:$D$3000,D441,$H$2:$H$3000,H441)&gt;1, "Orden repetida. ", "")&amp;IF(AND(S441=1, C441=Ajustes!$B$7, U440+0.000001&lt;H441), "Vendes más de lo registrado. ", "")&amp;IF(Q441="texto", "Fecha en texto. ", "")&amp;IF(OR(NOT(ISNUMBER(D441)), NOT(ISNUMBER(H441))), "Número en texto. ", "")&amp;IF(AND(ISNUMBER(Q441), ISNUMBER(Q440), Q441&lt;Q440), "Fuera de orden de fecha. ", "")))</f>
        <v/>
      </c>
      <c r="Z441" s="18">
        <f>IF(AND(S441=1, ISNUMBER(R441)), ROW(), 0)</f>
        <v/>
      </c>
      <c r="AA441" s="18">
        <f>IF(ISNUMBER(R441), R441, 0)</f>
        <v/>
      </c>
    </row>
    <row r="442">
      <c r="A442" s="13" t="n"/>
      <c r="B442" s="13" t="n"/>
      <c r="C442" s="13" t="n"/>
      <c r="D442" s="13" t="n"/>
      <c r="E442" s="13" t="n"/>
      <c r="F442" s="13" t="n"/>
      <c r="G442" s="13" t="n"/>
      <c r="H442" s="13" t="n"/>
      <c r="I442" s="13" t="n"/>
      <c r="J442" s="13" t="n"/>
      <c r="K442" s="13" t="n"/>
      <c r="L442" s="13" t="n"/>
      <c r="M442" s="13" t="n"/>
      <c r="N442" s="13" t="n"/>
      <c r="O442" s="14" t="n"/>
      <c r="P442" s="15" t="n"/>
      <c r="Q442" s="16">
        <f>IF(N442="", "", IF(ISNUMBER(N442), N442, IFERROR(DATEVALUE(LEFT(N442,10))+TIMEVALUE(MID(N442,12,8)), "texto")))</f>
        <v/>
      </c>
      <c r="R442" s="17">
        <f>IF(ISNUMBER(Q442), DATE(YEAR(Q442),MONTH(Q442),1), "")</f>
        <v/>
      </c>
      <c r="S442" s="18">
        <f>IF(A442="", 0, IF(AND(M442=Ajustes!$B$8, E442=Ajustes!$B$5, I442=Ajustes!$B$4, OR(C442=Ajustes!$B$6, C442=Ajustes!$B$7), ISNUMBER(D442), ISNUMBER(H442)), 1, 0))</f>
        <v/>
      </c>
      <c r="T442" s="19">
        <f>IF(S442&lt;&gt;1, 0, IF(N(J442)=0, 0, IF(K442=Ajustes!$B$5, J442, J442*F442)))</f>
        <v/>
      </c>
      <c r="U442" s="20">
        <f>IF(S442&lt;&gt;1, U441, IF(C442=Ajustes!$B$6, U441+H442, U441-H442))</f>
        <v/>
      </c>
      <c r="V442" s="19">
        <f>IF(S442&lt;&gt;1, V441, IF(C442=Ajustes!$B$6, V441+D442+N(O442)+T442, IF(U442&lt;=0, 0, V441-H442*W441)))</f>
        <v/>
      </c>
      <c r="W442" s="21">
        <f>IF(U442&gt;0, V442/U442, 0)</f>
        <v/>
      </c>
      <c r="X442" s="19">
        <f>IF(AND(S442=1, C442=Ajustes!$B$7), D442-N(O442)-T442-H442*W441, "")</f>
        <v/>
      </c>
      <c r="Y442" s="18">
        <f>IF(A442="", "", TRIM(IF(COUNTIFS($N$2:$N$3000,N442,$C$2:$C$3000,C442,$D$2:$D$3000,D442,$H$2:$H$3000,H442)&gt;1, "Orden repetida. ", "")&amp;IF(AND(S442=1, C442=Ajustes!$B$7, U441+0.000001&lt;H442), "Vendes más de lo registrado. ", "")&amp;IF(Q442="texto", "Fecha en texto. ", "")&amp;IF(OR(NOT(ISNUMBER(D442)), NOT(ISNUMBER(H442))), "Número en texto. ", "")&amp;IF(AND(ISNUMBER(Q442), ISNUMBER(Q441), Q442&lt;Q441), "Fuera de orden de fecha. ", "")))</f>
        <v/>
      </c>
      <c r="Z442" s="18">
        <f>IF(AND(S442=1, ISNUMBER(R442)), ROW(), 0)</f>
        <v/>
      </c>
      <c r="AA442" s="18">
        <f>IF(ISNUMBER(R442), R442, 0)</f>
        <v/>
      </c>
    </row>
    <row r="443">
      <c r="A443" s="13" t="n"/>
      <c r="B443" s="13" t="n"/>
      <c r="C443" s="13" t="n"/>
      <c r="D443" s="13" t="n"/>
      <c r="E443" s="13" t="n"/>
      <c r="F443" s="13" t="n"/>
      <c r="G443" s="13" t="n"/>
      <c r="H443" s="13" t="n"/>
      <c r="I443" s="13" t="n"/>
      <c r="J443" s="13" t="n"/>
      <c r="K443" s="13" t="n"/>
      <c r="L443" s="13" t="n"/>
      <c r="M443" s="13" t="n"/>
      <c r="N443" s="13" t="n"/>
      <c r="O443" s="14" t="n"/>
      <c r="P443" s="15" t="n"/>
      <c r="Q443" s="16">
        <f>IF(N443="", "", IF(ISNUMBER(N443), N443, IFERROR(DATEVALUE(LEFT(N443,10))+TIMEVALUE(MID(N443,12,8)), "texto")))</f>
        <v/>
      </c>
      <c r="R443" s="17">
        <f>IF(ISNUMBER(Q443), DATE(YEAR(Q443),MONTH(Q443),1), "")</f>
        <v/>
      </c>
      <c r="S443" s="18">
        <f>IF(A443="", 0, IF(AND(M443=Ajustes!$B$8, E443=Ajustes!$B$5, I443=Ajustes!$B$4, OR(C443=Ajustes!$B$6, C443=Ajustes!$B$7), ISNUMBER(D443), ISNUMBER(H443)), 1, 0))</f>
        <v/>
      </c>
      <c r="T443" s="19">
        <f>IF(S443&lt;&gt;1, 0, IF(N(J443)=0, 0, IF(K443=Ajustes!$B$5, J443, J443*F443)))</f>
        <v/>
      </c>
      <c r="U443" s="20">
        <f>IF(S443&lt;&gt;1, U442, IF(C443=Ajustes!$B$6, U442+H443, U442-H443))</f>
        <v/>
      </c>
      <c r="V443" s="19">
        <f>IF(S443&lt;&gt;1, V442, IF(C443=Ajustes!$B$6, V442+D443+N(O443)+T443, IF(U443&lt;=0, 0, V442-H443*W442)))</f>
        <v/>
      </c>
      <c r="W443" s="21">
        <f>IF(U443&gt;0, V443/U443, 0)</f>
        <v/>
      </c>
      <c r="X443" s="19">
        <f>IF(AND(S443=1, C443=Ajustes!$B$7), D443-N(O443)-T443-H443*W442, "")</f>
        <v/>
      </c>
      <c r="Y443" s="18">
        <f>IF(A443="", "", TRIM(IF(COUNTIFS($N$2:$N$3000,N443,$C$2:$C$3000,C443,$D$2:$D$3000,D443,$H$2:$H$3000,H443)&gt;1, "Orden repetida. ", "")&amp;IF(AND(S443=1, C443=Ajustes!$B$7, U442+0.000001&lt;H443), "Vendes más de lo registrado. ", "")&amp;IF(Q443="texto", "Fecha en texto. ", "")&amp;IF(OR(NOT(ISNUMBER(D443)), NOT(ISNUMBER(H443))), "Número en texto. ", "")&amp;IF(AND(ISNUMBER(Q443), ISNUMBER(Q442), Q443&lt;Q442), "Fuera de orden de fecha. ", "")))</f>
        <v/>
      </c>
      <c r="Z443" s="18">
        <f>IF(AND(S443=1, ISNUMBER(R443)), ROW(), 0)</f>
        <v/>
      </c>
      <c r="AA443" s="18">
        <f>IF(ISNUMBER(R443), R443, 0)</f>
        <v/>
      </c>
    </row>
    <row r="444">
      <c r="A444" s="13" t="n"/>
      <c r="B444" s="13" t="n"/>
      <c r="C444" s="13" t="n"/>
      <c r="D444" s="13" t="n"/>
      <c r="E444" s="13" t="n"/>
      <c r="F444" s="13" t="n"/>
      <c r="G444" s="13" t="n"/>
      <c r="H444" s="13" t="n"/>
      <c r="I444" s="13" t="n"/>
      <c r="J444" s="13" t="n"/>
      <c r="K444" s="13" t="n"/>
      <c r="L444" s="13" t="n"/>
      <c r="M444" s="13" t="n"/>
      <c r="N444" s="13" t="n"/>
      <c r="O444" s="14" t="n"/>
      <c r="P444" s="15" t="n"/>
      <c r="Q444" s="16">
        <f>IF(N444="", "", IF(ISNUMBER(N444), N444, IFERROR(DATEVALUE(LEFT(N444,10))+TIMEVALUE(MID(N444,12,8)), "texto")))</f>
        <v/>
      </c>
      <c r="R444" s="17">
        <f>IF(ISNUMBER(Q444), DATE(YEAR(Q444),MONTH(Q444),1), "")</f>
        <v/>
      </c>
      <c r="S444" s="18">
        <f>IF(A444="", 0, IF(AND(M444=Ajustes!$B$8, E444=Ajustes!$B$5, I444=Ajustes!$B$4, OR(C444=Ajustes!$B$6, C444=Ajustes!$B$7), ISNUMBER(D444), ISNUMBER(H444)), 1, 0))</f>
        <v/>
      </c>
      <c r="T444" s="19">
        <f>IF(S444&lt;&gt;1, 0, IF(N(J444)=0, 0, IF(K444=Ajustes!$B$5, J444, J444*F444)))</f>
        <v/>
      </c>
      <c r="U444" s="20">
        <f>IF(S444&lt;&gt;1, U443, IF(C444=Ajustes!$B$6, U443+H444, U443-H444))</f>
        <v/>
      </c>
      <c r="V444" s="19">
        <f>IF(S444&lt;&gt;1, V443, IF(C444=Ajustes!$B$6, V443+D444+N(O444)+T444, IF(U444&lt;=0, 0, V443-H444*W443)))</f>
        <v/>
      </c>
      <c r="W444" s="21">
        <f>IF(U444&gt;0, V444/U444, 0)</f>
        <v/>
      </c>
      <c r="X444" s="19">
        <f>IF(AND(S444=1, C444=Ajustes!$B$7), D444-N(O444)-T444-H444*W443, "")</f>
        <v/>
      </c>
      <c r="Y444" s="18">
        <f>IF(A444="", "", TRIM(IF(COUNTIFS($N$2:$N$3000,N444,$C$2:$C$3000,C444,$D$2:$D$3000,D444,$H$2:$H$3000,H444)&gt;1, "Orden repetida. ", "")&amp;IF(AND(S444=1, C444=Ajustes!$B$7, U443+0.000001&lt;H444), "Vendes más de lo registrado. ", "")&amp;IF(Q444="texto", "Fecha en texto. ", "")&amp;IF(OR(NOT(ISNUMBER(D444)), NOT(ISNUMBER(H444))), "Número en texto. ", "")&amp;IF(AND(ISNUMBER(Q444), ISNUMBER(Q443), Q444&lt;Q443), "Fuera de orden de fecha. ", "")))</f>
        <v/>
      </c>
      <c r="Z444" s="18">
        <f>IF(AND(S444=1, ISNUMBER(R444)), ROW(), 0)</f>
        <v/>
      </c>
      <c r="AA444" s="18">
        <f>IF(ISNUMBER(R444), R444, 0)</f>
        <v/>
      </c>
    </row>
    <row r="445">
      <c r="A445" s="13" t="n"/>
      <c r="B445" s="13" t="n"/>
      <c r="C445" s="13" t="n"/>
      <c r="D445" s="13" t="n"/>
      <c r="E445" s="13" t="n"/>
      <c r="F445" s="13" t="n"/>
      <c r="G445" s="13" t="n"/>
      <c r="H445" s="13" t="n"/>
      <c r="I445" s="13" t="n"/>
      <c r="J445" s="13" t="n"/>
      <c r="K445" s="13" t="n"/>
      <c r="L445" s="13" t="n"/>
      <c r="M445" s="13" t="n"/>
      <c r="N445" s="13" t="n"/>
      <c r="O445" s="14" t="n"/>
      <c r="P445" s="15" t="n"/>
      <c r="Q445" s="16">
        <f>IF(N445="", "", IF(ISNUMBER(N445), N445, IFERROR(DATEVALUE(LEFT(N445,10))+TIMEVALUE(MID(N445,12,8)), "texto")))</f>
        <v/>
      </c>
      <c r="R445" s="17">
        <f>IF(ISNUMBER(Q445), DATE(YEAR(Q445),MONTH(Q445),1), "")</f>
        <v/>
      </c>
      <c r="S445" s="18">
        <f>IF(A445="", 0, IF(AND(M445=Ajustes!$B$8, E445=Ajustes!$B$5, I445=Ajustes!$B$4, OR(C445=Ajustes!$B$6, C445=Ajustes!$B$7), ISNUMBER(D445), ISNUMBER(H445)), 1, 0))</f>
        <v/>
      </c>
      <c r="T445" s="19">
        <f>IF(S445&lt;&gt;1, 0, IF(N(J445)=0, 0, IF(K445=Ajustes!$B$5, J445, J445*F445)))</f>
        <v/>
      </c>
      <c r="U445" s="20">
        <f>IF(S445&lt;&gt;1, U444, IF(C445=Ajustes!$B$6, U444+H445, U444-H445))</f>
        <v/>
      </c>
      <c r="V445" s="19">
        <f>IF(S445&lt;&gt;1, V444, IF(C445=Ajustes!$B$6, V444+D445+N(O445)+T445, IF(U445&lt;=0, 0, V444-H445*W444)))</f>
        <v/>
      </c>
      <c r="W445" s="21">
        <f>IF(U445&gt;0, V445/U445, 0)</f>
        <v/>
      </c>
      <c r="X445" s="19">
        <f>IF(AND(S445=1, C445=Ajustes!$B$7), D445-N(O445)-T445-H445*W444, "")</f>
        <v/>
      </c>
      <c r="Y445" s="18">
        <f>IF(A445="", "", TRIM(IF(COUNTIFS($N$2:$N$3000,N445,$C$2:$C$3000,C445,$D$2:$D$3000,D445,$H$2:$H$3000,H445)&gt;1, "Orden repetida. ", "")&amp;IF(AND(S445=1, C445=Ajustes!$B$7, U444+0.000001&lt;H445), "Vendes más de lo registrado. ", "")&amp;IF(Q445="texto", "Fecha en texto. ", "")&amp;IF(OR(NOT(ISNUMBER(D445)), NOT(ISNUMBER(H445))), "Número en texto. ", "")&amp;IF(AND(ISNUMBER(Q445), ISNUMBER(Q444), Q445&lt;Q444), "Fuera de orden de fecha. ", "")))</f>
        <v/>
      </c>
      <c r="Z445" s="18">
        <f>IF(AND(S445=1, ISNUMBER(R445)), ROW(), 0)</f>
        <v/>
      </c>
      <c r="AA445" s="18">
        <f>IF(ISNUMBER(R445), R445, 0)</f>
        <v/>
      </c>
    </row>
    <row r="446">
      <c r="A446" s="13" t="n"/>
      <c r="B446" s="13" t="n"/>
      <c r="C446" s="13" t="n"/>
      <c r="D446" s="13" t="n"/>
      <c r="E446" s="13" t="n"/>
      <c r="F446" s="13" t="n"/>
      <c r="G446" s="13" t="n"/>
      <c r="H446" s="13" t="n"/>
      <c r="I446" s="13" t="n"/>
      <c r="J446" s="13" t="n"/>
      <c r="K446" s="13" t="n"/>
      <c r="L446" s="13" t="n"/>
      <c r="M446" s="13" t="n"/>
      <c r="N446" s="13" t="n"/>
      <c r="O446" s="14" t="n"/>
      <c r="P446" s="15" t="n"/>
      <c r="Q446" s="16">
        <f>IF(N446="", "", IF(ISNUMBER(N446), N446, IFERROR(DATEVALUE(LEFT(N446,10))+TIMEVALUE(MID(N446,12,8)), "texto")))</f>
        <v/>
      </c>
      <c r="R446" s="17">
        <f>IF(ISNUMBER(Q446), DATE(YEAR(Q446),MONTH(Q446),1), "")</f>
        <v/>
      </c>
      <c r="S446" s="18">
        <f>IF(A446="", 0, IF(AND(M446=Ajustes!$B$8, E446=Ajustes!$B$5, I446=Ajustes!$B$4, OR(C446=Ajustes!$B$6, C446=Ajustes!$B$7), ISNUMBER(D446), ISNUMBER(H446)), 1, 0))</f>
        <v/>
      </c>
      <c r="T446" s="19">
        <f>IF(S446&lt;&gt;1, 0, IF(N(J446)=0, 0, IF(K446=Ajustes!$B$5, J446, J446*F446)))</f>
        <v/>
      </c>
      <c r="U446" s="20">
        <f>IF(S446&lt;&gt;1, U445, IF(C446=Ajustes!$B$6, U445+H446, U445-H446))</f>
        <v/>
      </c>
      <c r="V446" s="19">
        <f>IF(S446&lt;&gt;1, V445, IF(C446=Ajustes!$B$6, V445+D446+N(O446)+T446, IF(U446&lt;=0, 0, V445-H446*W445)))</f>
        <v/>
      </c>
      <c r="W446" s="21">
        <f>IF(U446&gt;0, V446/U446, 0)</f>
        <v/>
      </c>
      <c r="X446" s="19">
        <f>IF(AND(S446=1, C446=Ajustes!$B$7), D446-N(O446)-T446-H446*W445, "")</f>
        <v/>
      </c>
      <c r="Y446" s="18">
        <f>IF(A446="", "", TRIM(IF(COUNTIFS($N$2:$N$3000,N446,$C$2:$C$3000,C446,$D$2:$D$3000,D446,$H$2:$H$3000,H446)&gt;1, "Orden repetida. ", "")&amp;IF(AND(S446=1, C446=Ajustes!$B$7, U445+0.000001&lt;H446), "Vendes más de lo registrado. ", "")&amp;IF(Q446="texto", "Fecha en texto. ", "")&amp;IF(OR(NOT(ISNUMBER(D446)), NOT(ISNUMBER(H446))), "Número en texto. ", "")&amp;IF(AND(ISNUMBER(Q446), ISNUMBER(Q445), Q446&lt;Q445), "Fuera de orden de fecha. ", "")))</f>
        <v/>
      </c>
      <c r="Z446" s="18">
        <f>IF(AND(S446=1, ISNUMBER(R446)), ROW(), 0)</f>
        <v/>
      </c>
      <c r="AA446" s="18">
        <f>IF(ISNUMBER(R446), R446, 0)</f>
        <v/>
      </c>
    </row>
    <row r="447">
      <c r="A447" s="13" t="n"/>
      <c r="B447" s="13" t="n"/>
      <c r="C447" s="13" t="n"/>
      <c r="D447" s="13" t="n"/>
      <c r="E447" s="13" t="n"/>
      <c r="F447" s="13" t="n"/>
      <c r="G447" s="13" t="n"/>
      <c r="H447" s="13" t="n"/>
      <c r="I447" s="13" t="n"/>
      <c r="J447" s="13" t="n"/>
      <c r="K447" s="13" t="n"/>
      <c r="L447" s="13" t="n"/>
      <c r="M447" s="13" t="n"/>
      <c r="N447" s="13" t="n"/>
      <c r="O447" s="14" t="n"/>
      <c r="P447" s="15" t="n"/>
      <c r="Q447" s="16">
        <f>IF(N447="", "", IF(ISNUMBER(N447), N447, IFERROR(DATEVALUE(LEFT(N447,10))+TIMEVALUE(MID(N447,12,8)), "texto")))</f>
        <v/>
      </c>
      <c r="R447" s="17">
        <f>IF(ISNUMBER(Q447), DATE(YEAR(Q447),MONTH(Q447),1), "")</f>
        <v/>
      </c>
      <c r="S447" s="18">
        <f>IF(A447="", 0, IF(AND(M447=Ajustes!$B$8, E447=Ajustes!$B$5, I447=Ajustes!$B$4, OR(C447=Ajustes!$B$6, C447=Ajustes!$B$7), ISNUMBER(D447), ISNUMBER(H447)), 1, 0))</f>
        <v/>
      </c>
      <c r="T447" s="19">
        <f>IF(S447&lt;&gt;1, 0, IF(N(J447)=0, 0, IF(K447=Ajustes!$B$5, J447, J447*F447)))</f>
        <v/>
      </c>
      <c r="U447" s="20">
        <f>IF(S447&lt;&gt;1, U446, IF(C447=Ajustes!$B$6, U446+H447, U446-H447))</f>
        <v/>
      </c>
      <c r="V447" s="19">
        <f>IF(S447&lt;&gt;1, V446, IF(C447=Ajustes!$B$6, V446+D447+N(O447)+T447, IF(U447&lt;=0, 0, V446-H447*W446)))</f>
        <v/>
      </c>
      <c r="W447" s="21">
        <f>IF(U447&gt;0, V447/U447, 0)</f>
        <v/>
      </c>
      <c r="X447" s="19">
        <f>IF(AND(S447=1, C447=Ajustes!$B$7), D447-N(O447)-T447-H447*W446, "")</f>
        <v/>
      </c>
      <c r="Y447" s="18">
        <f>IF(A447="", "", TRIM(IF(COUNTIFS($N$2:$N$3000,N447,$C$2:$C$3000,C447,$D$2:$D$3000,D447,$H$2:$H$3000,H447)&gt;1, "Orden repetida. ", "")&amp;IF(AND(S447=1, C447=Ajustes!$B$7, U446+0.000001&lt;H447), "Vendes más de lo registrado. ", "")&amp;IF(Q447="texto", "Fecha en texto. ", "")&amp;IF(OR(NOT(ISNUMBER(D447)), NOT(ISNUMBER(H447))), "Número en texto. ", "")&amp;IF(AND(ISNUMBER(Q447), ISNUMBER(Q446), Q447&lt;Q446), "Fuera de orden de fecha. ", "")))</f>
        <v/>
      </c>
      <c r="Z447" s="18">
        <f>IF(AND(S447=1, ISNUMBER(R447)), ROW(), 0)</f>
        <v/>
      </c>
      <c r="AA447" s="18">
        <f>IF(ISNUMBER(R447), R447, 0)</f>
        <v/>
      </c>
    </row>
    <row r="448">
      <c r="A448" s="13" t="n"/>
      <c r="B448" s="13" t="n"/>
      <c r="C448" s="13" t="n"/>
      <c r="D448" s="13" t="n"/>
      <c r="E448" s="13" t="n"/>
      <c r="F448" s="13" t="n"/>
      <c r="G448" s="13" t="n"/>
      <c r="H448" s="13" t="n"/>
      <c r="I448" s="13" t="n"/>
      <c r="J448" s="13" t="n"/>
      <c r="K448" s="13" t="n"/>
      <c r="L448" s="13" t="n"/>
      <c r="M448" s="13" t="n"/>
      <c r="N448" s="13" t="n"/>
      <c r="O448" s="14" t="n"/>
      <c r="P448" s="15" t="n"/>
      <c r="Q448" s="16">
        <f>IF(N448="", "", IF(ISNUMBER(N448), N448, IFERROR(DATEVALUE(LEFT(N448,10))+TIMEVALUE(MID(N448,12,8)), "texto")))</f>
        <v/>
      </c>
      <c r="R448" s="17">
        <f>IF(ISNUMBER(Q448), DATE(YEAR(Q448),MONTH(Q448),1), "")</f>
        <v/>
      </c>
      <c r="S448" s="18">
        <f>IF(A448="", 0, IF(AND(M448=Ajustes!$B$8, E448=Ajustes!$B$5, I448=Ajustes!$B$4, OR(C448=Ajustes!$B$6, C448=Ajustes!$B$7), ISNUMBER(D448), ISNUMBER(H448)), 1, 0))</f>
        <v/>
      </c>
      <c r="T448" s="19">
        <f>IF(S448&lt;&gt;1, 0, IF(N(J448)=0, 0, IF(K448=Ajustes!$B$5, J448, J448*F448)))</f>
        <v/>
      </c>
      <c r="U448" s="20">
        <f>IF(S448&lt;&gt;1, U447, IF(C448=Ajustes!$B$6, U447+H448, U447-H448))</f>
        <v/>
      </c>
      <c r="V448" s="19">
        <f>IF(S448&lt;&gt;1, V447, IF(C448=Ajustes!$B$6, V447+D448+N(O448)+T448, IF(U448&lt;=0, 0, V447-H448*W447)))</f>
        <v/>
      </c>
      <c r="W448" s="21">
        <f>IF(U448&gt;0, V448/U448, 0)</f>
        <v/>
      </c>
      <c r="X448" s="19">
        <f>IF(AND(S448=1, C448=Ajustes!$B$7), D448-N(O448)-T448-H448*W447, "")</f>
        <v/>
      </c>
      <c r="Y448" s="18">
        <f>IF(A448="", "", TRIM(IF(COUNTIFS($N$2:$N$3000,N448,$C$2:$C$3000,C448,$D$2:$D$3000,D448,$H$2:$H$3000,H448)&gt;1, "Orden repetida. ", "")&amp;IF(AND(S448=1, C448=Ajustes!$B$7, U447+0.000001&lt;H448), "Vendes más de lo registrado. ", "")&amp;IF(Q448="texto", "Fecha en texto. ", "")&amp;IF(OR(NOT(ISNUMBER(D448)), NOT(ISNUMBER(H448))), "Número en texto. ", "")&amp;IF(AND(ISNUMBER(Q448), ISNUMBER(Q447), Q448&lt;Q447), "Fuera de orden de fecha. ", "")))</f>
        <v/>
      </c>
      <c r="Z448" s="18">
        <f>IF(AND(S448=1, ISNUMBER(R448)), ROW(), 0)</f>
        <v/>
      </c>
      <c r="AA448" s="18">
        <f>IF(ISNUMBER(R448), R448, 0)</f>
        <v/>
      </c>
    </row>
    <row r="449">
      <c r="A449" s="13" t="n"/>
      <c r="B449" s="13" t="n"/>
      <c r="C449" s="13" t="n"/>
      <c r="D449" s="13" t="n"/>
      <c r="E449" s="13" t="n"/>
      <c r="F449" s="13" t="n"/>
      <c r="G449" s="13" t="n"/>
      <c r="H449" s="13" t="n"/>
      <c r="I449" s="13" t="n"/>
      <c r="J449" s="13" t="n"/>
      <c r="K449" s="13" t="n"/>
      <c r="L449" s="13" t="n"/>
      <c r="M449" s="13" t="n"/>
      <c r="N449" s="13" t="n"/>
      <c r="O449" s="14" t="n"/>
      <c r="P449" s="15" t="n"/>
      <c r="Q449" s="16">
        <f>IF(N449="", "", IF(ISNUMBER(N449), N449, IFERROR(DATEVALUE(LEFT(N449,10))+TIMEVALUE(MID(N449,12,8)), "texto")))</f>
        <v/>
      </c>
      <c r="R449" s="17">
        <f>IF(ISNUMBER(Q449), DATE(YEAR(Q449),MONTH(Q449),1), "")</f>
        <v/>
      </c>
      <c r="S449" s="18">
        <f>IF(A449="", 0, IF(AND(M449=Ajustes!$B$8, E449=Ajustes!$B$5, I449=Ajustes!$B$4, OR(C449=Ajustes!$B$6, C449=Ajustes!$B$7), ISNUMBER(D449), ISNUMBER(H449)), 1, 0))</f>
        <v/>
      </c>
      <c r="T449" s="19">
        <f>IF(S449&lt;&gt;1, 0, IF(N(J449)=0, 0, IF(K449=Ajustes!$B$5, J449, J449*F449)))</f>
        <v/>
      </c>
      <c r="U449" s="20">
        <f>IF(S449&lt;&gt;1, U448, IF(C449=Ajustes!$B$6, U448+H449, U448-H449))</f>
        <v/>
      </c>
      <c r="V449" s="19">
        <f>IF(S449&lt;&gt;1, V448, IF(C449=Ajustes!$B$6, V448+D449+N(O449)+T449, IF(U449&lt;=0, 0, V448-H449*W448)))</f>
        <v/>
      </c>
      <c r="W449" s="21">
        <f>IF(U449&gt;0, V449/U449, 0)</f>
        <v/>
      </c>
      <c r="X449" s="19">
        <f>IF(AND(S449=1, C449=Ajustes!$B$7), D449-N(O449)-T449-H449*W448, "")</f>
        <v/>
      </c>
      <c r="Y449" s="18">
        <f>IF(A449="", "", TRIM(IF(COUNTIFS($N$2:$N$3000,N449,$C$2:$C$3000,C449,$D$2:$D$3000,D449,$H$2:$H$3000,H449)&gt;1, "Orden repetida. ", "")&amp;IF(AND(S449=1, C449=Ajustes!$B$7, U448+0.000001&lt;H449), "Vendes más de lo registrado. ", "")&amp;IF(Q449="texto", "Fecha en texto. ", "")&amp;IF(OR(NOT(ISNUMBER(D449)), NOT(ISNUMBER(H449))), "Número en texto. ", "")&amp;IF(AND(ISNUMBER(Q449), ISNUMBER(Q448), Q449&lt;Q448), "Fuera de orden de fecha. ", "")))</f>
        <v/>
      </c>
      <c r="Z449" s="18">
        <f>IF(AND(S449=1, ISNUMBER(R449)), ROW(), 0)</f>
        <v/>
      </c>
      <c r="AA449" s="18">
        <f>IF(ISNUMBER(R449), R449, 0)</f>
        <v/>
      </c>
    </row>
    <row r="450">
      <c r="A450" s="13" t="n"/>
      <c r="B450" s="13" t="n"/>
      <c r="C450" s="13" t="n"/>
      <c r="D450" s="13" t="n"/>
      <c r="E450" s="13" t="n"/>
      <c r="F450" s="13" t="n"/>
      <c r="G450" s="13" t="n"/>
      <c r="H450" s="13" t="n"/>
      <c r="I450" s="13" t="n"/>
      <c r="J450" s="13" t="n"/>
      <c r="K450" s="13" t="n"/>
      <c r="L450" s="13" t="n"/>
      <c r="M450" s="13" t="n"/>
      <c r="N450" s="13" t="n"/>
      <c r="O450" s="14" t="n"/>
      <c r="P450" s="15" t="n"/>
      <c r="Q450" s="16">
        <f>IF(N450="", "", IF(ISNUMBER(N450), N450, IFERROR(DATEVALUE(LEFT(N450,10))+TIMEVALUE(MID(N450,12,8)), "texto")))</f>
        <v/>
      </c>
      <c r="R450" s="17">
        <f>IF(ISNUMBER(Q450), DATE(YEAR(Q450),MONTH(Q450),1), "")</f>
        <v/>
      </c>
      <c r="S450" s="18">
        <f>IF(A450="", 0, IF(AND(M450=Ajustes!$B$8, E450=Ajustes!$B$5, I450=Ajustes!$B$4, OR(C450=Ajustes!$B$6, C450=Ajustes!$B$7), ISNUMBER(D450), ISNUMBER(H450)), 1, 0))</f>
        <v/>
      </c>
      <c r="T450" s="19">
        <f>IF(S450&lt;&gt;1, 0, IF(N(J450)=0, 0, IF(K450=Ajustes!$B$5, J450, J450*F450)))</f>
        <v/>
      </c>
      <c r="U450" s="20">
        <f>IF(S450&lt;&gt;1, U449, IF(C450=Ajustes!$B$6, U449+H450, U449-H450))</f>
        <v/>
      </c>
      <c r="V450" s="19">
        <f>IF(S450&lt;&gt;1, V449, IF(C450=Ajustes!$B$6, V449+D450+N(O450)+T450, IF(U450&lt;=0, 0, V449-H450*W449)))</f>
        <v/>
      </c>
      <c r="W450" s="21">
        <f>IF(U450&gt;0, V450/U450, 0)</f>
        <v/>
      </c>
      <c r="X450" s="19">
        <f>IF(AND(S450=1, C450=Ajustes!$B$7), D450-N(O450)-T450-H450*W449, "")</f>
        <v/>
      </c>
      <c r="Y450" s="18">
        <f>IF(A450="", "", TRIM(IF(COUNTIFS($N$2:$N$3000,N450,$C$2:$C$3000,C450,$D$2:$D$3000,D450,$H$2:$H$3000,H450)&gt;1, "Orden repetida. ", "")&amp;IF(AND(S450=1, C450=Ajustes!$B$7, U449+0.000001&lt;H450), "Vendes más de lo registrado. ", "")&amp;IF(Q450="texto", "Fecha en texto. ", "")&amp;IF(OR(NOT(ISNUMBER(D450)), NOT(ISNUMBER(H450))), "Número en texto. ", "")&amp;IF(AND(ISNUMBER(Q450), ISNUMBER(Q449), Q450&lt;Q449), "Fuera de orden de fecha. ", "")))</f>
        <v/>
      </c>
      <c r="Z450" s="18">
        <f>IF(AND(S450=1, ISNUMBER(R450)), ROW(), 0)</f>
        <v/>
      </c>
      <c r="AA450" s="18">
        <f>IF(ISNUMBER(R450), R450, 0)</f>
        <v/>
      </c>
    </row>
    <row r="451">
      <c r="A451" s="13" t="n"/>
      <c r="B451" s="13" t="n"/>
      <c r="C451" s="13" t="n"/>
      <c r="D451" s="13" t="n"/>
      <c r="E451" s="13" t="n"/>
      <c r="F451" s="13" t="n"/>
      <c r="G451" s="13" t="n"/>
      <c r="H451" s="13" t="n"/>
      <c r="I451" s="13" t="n"/>
      <c r="J451" s="13" t="n"/>
      <c r="K451" s="13" t="n"/>
      <c r="L451" s="13" t="n"/>
      <c r="M451" s="13" t="n"/>
      <c r="N451" s="13" t="n"/>
      <c r="O451" s="14" t="n"/>
      <c r="P451" s="15" t="n"/>
      <c r="Q451" s="16">
        <f>IF(N451="", "", IF(ISNUMBER(N451), N451, IFERROR(DATEVALUE(LEFT(N451,10))+TIMEVALUE(MID(N451,12,8)), "texto")))</f>
        <v/>
      </c>
      <c r="R451" s="17">
        <f>IF(ISNUMBER(Q451), DATE(YEAR(Q451),MONTH(Q451),1), "")</f>
        <v/>
      </c>
      <c r="S451" s="18">
        <f>IF(A451="", 0, IF(AND(M451=Ajustes!$B$8, E451=Ajustes!$B$5, I451=Ajustes!$B$4, OR(C451=Ajustes!$B$6, C451=Ajustes!$B$7), ISNUMBER(D451), ISNUMBER(H451)), 1, 0))</f>
        <v/>
      </c>
      <c r="T451" s="19">
        <f>IF(S451&lt;&gt;1, 0, IF(N(J451)=0, 0, IF(K451=Ajustes!$B$5, J451, J451*F451)))</f>
        <v/>
      </c>
      <c r="U451" s="20">
        <f>IF(S451&lt;&gt;1, U450, IF(C451=Ajustes!$B$6, U450+H451, U450-H451))</f>
        <v/>
      </c>
      <c r="V451" s="19">
        <f>IF(S451&lt;&gt;1, V450, IF(C451=Ajustes!$B$6, V450+D451+N(O451)+T451, IF(U451&lt;=0, 0, V450-H451*W450)))</f>
        <v/>
      </c>
      <c r="W451" s="21">
        <f>IF(U451&gt;0, V451/U451, 0)</f>
        <v/>
      </c>
      <c r="X451" s="19">
        <f>IF(AND(S451=1, C451=Ajustes!$B$7), D451-N(O451)-T451-H451*W450, "")</f>
        <v/>
      </c>
      <c r="Y451" s="18">
        <f>IF(A451="", "", TRIM(IF(COUNTIFS($N$2:$N$3000,N451,$C$2:$C$3000,C451,$D$2:$D$3000,D451,$H$2:$H$3000,H451)&gt;1, "Orden repetida. ", "")&amp;IF(AND(S451=1, C451=Ajustes!$B$7, U450+0.000001&lt;H451), "Vendes más de lo registrado. ", "")&amp;IF(Q451="texto", "Fecha en texto. ", "")&amp;IF(OR(NOT(ISNUMBER(D451)), NOT(ISNUMBER(H451))), "Número en texto. ", "")&amp;IF(AND(ISNUMBER(Q451), ISNUMBER(Q450), Q451&lt;Q450), "Fuera de orden de fecha. ", "")))</f>
        <v/>
      </c>
      <c r="Z451" s="18">
        <f>IF(AND(S451=1, ISNUMBER(R451)), ROW(), 0)</f>
        <v/>
      </c>
      <c r="AA451" s="18">
        <f>IF(ISNUMBER(R451), R451, 0)</f>
        <v/>
      </c>
    </row>
    <row r="452">
      <c r="A452" s="13" t="n"/>
      <c r="B452" s="13" t="n"/>
      <c r="C452" s="13" t="n"/>
      <c r="D452" s="13" t="n"/>
      <c r="E452" s="13" t="n"/>
      <c r="F452" s="13" t="n"/>
      <c r="G452" s="13" t="n"/>
      <c r="H452" s="13" t="n"/>
      <c r="I452" s="13" t="n"/>
      <c r="J452" s="13" t="n"/>
      <c r="K452" s="13" t="n"/>
      <c r="L452" s="13" t="n"/>
      <c r="M452" s="13" t="n"/>
      <c r="N452" s="13" t="n"/>
      <c r="O452" s="14" t="n"/>
      <c r="P452" s="15" t="n"/>
      <c r="Q452" s="16">
        <f>IF(N452="", "", IF(ISNUMBER(N452), N452, IFERROR(DATEVALUE(LEFT(N452,10))+TIMEVALUE(MID(N452,12,8)), "texto")))</f>
        <v/>
      </c>
      <c r="R452" s="17">
        <f>IF(ISNUMBER(Q452), DATE(YEAR(Q452),MONTH(Q452),1), "")</f>
        <v/>
      </c>
      <c r="S452" s="18">
        <f>IF(A452="", 0, IF(AND(M452=Ajustes!$B$8, E452=Ajustes!$B$5, I452=Ajustes!$B$4, OR(C452=Ajustes!$B$6, C452=Ajustes!$B$7), ISNUMBER(D452), ISNUMBER(H452)), 1, 0))</f>
        <v/>
      </c>
      <c r="T452" s="19">
        <f>IF(S452&lt;&gt;1, 0, IF(N(J452)=0, 0, IF(K452=Ajustes!$B$5, J452, J452*F452)))</f>
        <v/>
      </c>
      <c r="U452" s="20">
        <f>IF(S452&lt;&gt;1, U451, IF(C452=Ajustes!$B$6, U451+H452, U451-H452))</f>
        <v/>
      </c>
      <c r="V452" s="19">
        <f>IF(S452&lt;&gt;1, V451, IF(C452=Ajustes!$B$6, V451+D452+N(O452)+T452, IF(U452&lt;=0, 0, V451-H452*W451)))</f>
        <v/>
      </c>
      <c r="W452" s="21">
        <f>IF(U452&gt;0, V452/U452, 0)</f>
        <v/>
      </c>
      <c r="X452" s="19">
        <f>IF(AND(S452=1, C452=Ajustes!$B$7), D452-N(O452)-T452-H452*W451, "")</f>
        <v/>
      </c>
      <c r="Y452" s="18">
        <f>IF(A452="", "", TRIM(IF(COUNTIFS($N$2:$N$3000,N452,$C$2:$C$3000,C452,$D$2:$D$3000,D452,$H$2:$H$3000,H452)&gt;1, "Orden repetida. ", "")&amp;IF(AND(S452=1, C452=Ajustes!$B$7, U451+0.000001&lt;H452), "Vendes más de lo registrado. ", "")&amp;IF(Q452="texto", "Fecha en texto. ", "")&amp;IF(OR(NOT(ISNUMBER(D452)), NOT(ISNUMBER(H452))), "Número en texto. ", "")&amp;IF(AND(ISNUMBER(Q452), ISNUMBER(Q451), Q452&lt;Q451), "Fuera de orden de fecha. ", "")))</f>
        <v/>
      </c>
      <c r="Z452" s="18">
        <f>IF(AND(S452=1, ISNUMBER(R452)), ROW(), 0)</f>
        <v/>
      </c>
      <c r="AA452" s="18">
        <f>IF(ISNUMBER(R452), R452, 0)</f>
        <v/>
      </c>
    </row>
    <row r="453">
      <c r="A453" s="13" t="n"/>
      <c r="B453" s="13" t="n"/>
      <c r="C453" s="13" t="n"/>
      <c r="D453" s="13" t="n"/>
      <c r="E453" s="13" t="n"/>
      <c r="F453" s="13" t="n"/>
      <c r="G453" s="13" t="n"/>
      <c r="H453" s="13" t="n"/>
      <c r="I453" s="13" t="n"/>
      <c r="J453" s="13" t="n"/>
      <c r="K453" s="13" t="n"/>
      <c r="L453" s="13" t="n"/>
      <c r="M453" s="13" t="n"/>
      <c r="N453" s="13" t="n"/>
      <c r="O453" s="14" t="n"/>
      <c r="P453" s="15" t="n"/>
      <c r="Q453" s="16">
        <f>IF(N453="", "", IF(ISNUMBER(N453), N453, IFERROR(DATEVALUE(LEFT(N453,10))+TIMEVALUE(MID(N453,12,8)), "texto")))</f>
        <v/>
      </c>
      <c r="R453" s="17">
        <f>IF(ISNUMBER(Q453), DATE(YEAR(Q453),MONTH(Q453),1), "")</f>
        <v/>
      </c>
      <c r="S453" s="18">
        <f>IF(A453="", 0, IF(AND(M453=Ajustes!$B$8, E453=Ajustes!$B$5, I453=Ajustes!$B$4, OR(C453=Ajustes!$B$6, C453=Ajustes!$B$7), ISNUMBER(D453), ISNUMBER(H453)), 1, 0))</f>
        <v/>
      </c>
      <c r="T453" s="19">
        <f>IF(S453&lt;&gt;1, 0, IF(N(J453)=0, 0, IF(K453=Ajustes!$B$5, J453, J453*F453)))</f>
        <v/>
      </c>
      <c r="U453" s="20">
        <f>IF(S453&lt;&gt;1, U452, IF(C453=Ajustes!$B$6, U452+H453, U452-H453))</f>
        <v/>
      </c>
      <c r="V453" s="19">
        <f>IF(S453&lt;&gt;1, V452, IF(C453=Ajustes!$B$6, V452+D453+N(O453)+T453, IF(U453&lt;=0, 0, V452-H453*W452)))</f>
        <v/>
      </c>
      <c r="W453" s="21">
        <f>IF(U453&gt;0, V453/U453, 0)</f>
        <v/>
      </c>
      <c r="X453" s="19">
        <f>IF(AND(S453=1, C453=Ajustes!$B$7), D453-N(O453)-T453-H453*W452, "")</f>
        <v/>
      </c>
      <c r="Y453" s="18">
        <f>IF(A453="", "", TRIM(IF(COUNTIFS($N$2:$N$3000,N453,$C$2:$C$3000,C453,$D$2:$D$3000,D453,$H$2:$H$3000,H453)&gt;1, "Orden repetida. ", "")&amp;IF(AND(S453=1, C453=Ajustes!$B$7, U452+0.000001&lt;H453), "Vendes más de lo registrado. ", "")&amp;IF(Q453="texto", "Fecha en texto. ", "")&amp;IF(OR(NOT(ISNUMBER(D453)), NOT(ISNUMBER(H453))), "Número en texto. ", "")&amp;IF(AND(ISNUMBER(Q453), ISNUMBER(Q452), Q453&lt;Q452), "Fuera de orden de fecha. ", "")))</f>
        <v/>
      </c>
      <c r="Z453" s="18">
        <f>IF(AND(S453=1, ISNUMBER(R453)), ROW(), 0)</f>
        <v/>
      </c>
      <c r="AA453" s="18">
        <f>IF(ISNUMBER(R453), R453, 0)</f>
        <v/>
      </c>
    </row>
    <row r="454">
      <c r="A454" s="13" t="n"/>
      <c r="B454" s="13" t="n"/>
      <c r="C454" s="13" t="n"/>
      <c r="D454" s="13" t="n"/>
      <c r="E454" s="13" t="n"/>
      <c r="F454" s="13" t="n"/>
      <c r="G454" s="13" t="n"/>
      <c r="H454" s="13" t="n"/>
      <c r="I454" s="13" t="n"/>
      <c r="J454" s="13" t="n"/>
      <c r="K454" s="13" t="n"/>
      <c r="L454" s="13" t="n"/>
      <c r="M454" s="13" t="n"/>
      <c r="N454" s="13" t="n"/>
      <c r="O454" s="14" t="n"/>
      <c r="P454" s="15" t="n"/>
      <c r="Q454" s="16">
        <f>IF(N454="", "", IF(ISNUMBER(N454), N454, IFERROR(DATEVALUE(LEFT(N454,10))+TIMEVALUE(MID(N454,12,8)), "texto")))</f>
        <v/>
      </c>
      <c r="R454" s="17">
        <f>IF(ISNUMBER(Q454), DATE(YEAR(Q454),MONTH(Q454),1), "")</f>
        <v/>
      </c>
      <c r="S454" s="18">
        <f>IF(A454="", 0, IF(AND(M454=Ajustes!$B$8, E454=Ajustes!$B$5, I454=Ajustes!$B$4, OR(C454=Ajustes!$B$6, C454=Ajustes!$B$7), ISNUMBER(D454), ISNUMBER(H454)), 1, 0))</f>
        <v/>
      </c>
      <c r="T454" s="19">
        <f>IF(S454&lt;&gt;1, 0, IF(N(J454)=0, 0, IF(K454=Ajustes!$B$5, J454, J454*F454)))</f>
        <v/>
      </c>
      <c r="U454" s="20">
        <f>IF(S454&lt;&gt;1, U453, IF(C454=Ajustes!$B$6, U453+H454, U453-H454))</f>
        <v/>
      </c>
      <c r="V454" s="19">
        <f>IF(S454&lt;&gt;1, V453, IF(C454=Ajustes!$B$6, V453+D454+N(O454)+T454, IF(U454&lt;=0, 0, V453-H454*W453)))</f>
        <v/>
      </c>
      <c r="W454" s="21">
        <f>IF(U454&gt;0, V454/U454, 0)</f>
        <v/>
      </c>
      <c r="X454" s="19">
        <f>IF(AND(S454=1, C454=Ajustes!$B$7), D454-N(O454)-T454-H454*W453, "")</f>
        <v/>
      </c>
      <c r="Y454" s="18">
        <f>IF(A454="", "", TRIM(IF(COUNTIFS($N$2:$N$3000,N454,$C$2:$C$3000,C454,$D$2:$D$3000,D454,$H$2:$H$3000,H454)&gt;1, "Orden repetida. ", "")&amp;IF(AND(S454=1, C454=Ajustes!$B$7, U453+0.000001&lt;H454), "Vendes más de lo registrado. ", "")&amp;IF(Q454="texto", "Fecha en texto. ", "")&amp;IF(OR(NOT(ISNUMBER(D454)), NOT(ISNUMBER(H454))), "Número en texto. ", "")&amp;IF(AND(ISNUMBER(Q454), ISNUMBER(Q453), Q454&lt;Q453), "Fuera de orden de fecha. ", "")))</f>
        <v/>
      </c>
      <c r="Z454" s="18">
        <f>IF(AND(S454=1, ISNUMBER(R454)), ROW(), 0)</f>
        <v/>
      </c>
      <c r="AA454" s="18">
        <f>IF(ISNUMBER(R454), R454, 0)</f>
        <v/>
      </c>
    </row>
    <row r="455">
      <c r="A455" s="13" t="n"/>
      <c r="B455" s="13" t="n"/>
      <c r="C455" s="13" t="n"/>
      <c r="D455" s="13" t="n"/>
      <c r="E455" s="13" t="n"/>
      <c r="F455" s="13" t="n"/>
      <c r="G455" s="13" t="n"/>
      <c r="H455" s="13" t="n"/>
      <c r="I455" s="13" t="n"/>
      <c r="J455" s="13" t="n"/>
      <c r="K455" s="13" t="n"/>
      <c r="L455" s="13" t="n"/>
      <c r="M455" s="13" t="n"/>
      <c r="N455" s="13" t="n"/>
      <c r="O455" s="14" t="n"/>
      <c r="P455" s="15" t="n"/>
      <c r="Q455" s="16">
        <f>IF(N455="", "", IF(ISNUMBER(N455), N455, IFERROR(DATEVALUE(LEFT(N455,10))+TIMEVALUE(MID(N455,12,8)), "texto")))</f>
        <v/>
      </c>
      <c r="R455" s="17">
        <f>IF(ISNUMBER(Q455), DATE(YEAR(Q455),MONTH(Q455),1), "")</f>
        <v/>
      </c>
      <c r="S455" s="18">
        <f>IF(A455="", 0, IF(AND(M455=Ajustes!$B$8, E455=Ajustes!$B$5, I455=Ajustes!$B$4, OR(C455=Ajustes!$B$6, C455=Ajustes!$B$7), ISNUMBER(D455), ISNUMBER(H455)), 1, 0))</f>
        <v/>
      </c>
      <c r="T455" s="19">
        <f>IF(S455&lt;&gt;1, 0, IF(N(J455)=0, 0, IF(K455=Ajustes!$B$5, J455, J455*F455)))</f>
        <v/>
      </c>
      <c r="U455" s="20">
        <f>IF(S455&lt;&gt;1, U454, IF(C455=Ajustes!$B$6, U454+H455, U454-H455))</f>
        <v/>
      </c>
      <c r="V455" s="19">
        <f>IF(S455&lt;&gt;1, V454, IF(C455=Ajustes!$B$6, V454+D455+N(O455)+T455, IF(U455&lt;=0, 0, V454-H455*W454)))</f>
        <v/>
      </c>
      <c r="W455" s="21">
        <f>IF(U455&gt;0, V455/U455, 0)</f>
        <v/>
      </c>
      <c r="X455" s="19">
        <f>IF(AND(S455=1, C455=Ajustes!$B$7), D455-N(O455)-T455-H455*W454, "")</f>
        <v/>
      </c>
      <c r="Y455" s="18">
        <f>IF(A455="", "", TRIM(IF(COUNTIFS($N$2:$N$3000,N455,$C$2:$C$3000,C455,$D$2:$D$3000,D455,$H$2:$H$3000,H455)&gt;1, "Orden repetida. ", "")&amp;IF(AND(S455=1, C455=Ajustes!$B$7, U454+0.000001&lt;H455), "Vendes más de lo registrado. ", "")&amp;IF(Q455="texto", "Fecha en texto. ", "")&amp;IF(OR(NOT(ISNUMBER(D455)), NOT(ISNUMBER(H455))), "Número en texto. ", "")&amp;IF(AND(ISNUMBER(Q455), ISNUMBER(Q454), Q455&lt;Q454), "Fuera de orden de fecha. ", "")))</f>
        <v/>
      </c>
      <c r="Z455" s="18">
        <f>IF(AND(S455=1, ISNUMBER(R455)), ROW(), 0)</f>
        <v/>
      </c>
      <c r="AA455" s="18">
        <f>IF(ISNUMBER(R455), R455, 0)</f>
        <v/>
      </c>
    </row>
    <row r="456">
      <c r="A456" s="13" t="n"/>
      <c r="B456" s="13" t="n"/>
      <c r="C456" s="13" t="n"/>
      <c r="D456" s="13" t="n"/>
      <c r="E456" s="13" t="n"/>
      <c r="F456" s="13" t="n"/>
      <c r="G456" s="13" t="n"/>
      <c r="H456" s="13" t="n"/>
      <c r="I456" s="13" t="n"/>
      <c r="J456" s="13" t="n"/>
      <c r="K456" s="13" t="n"/>
      <c r="L456" s="13" t="n"/>
      <c r="M456" s="13" t="n"/>
      <c r="N456" s="13" t="n"/>
      <c r="O456" s="14" t="n"/>
      <c r="P456" s="15" t="n"/>
      <c r="Q456" s="16">
        <f>IF(N456="", "", IF(ISNUMBER(N456), N456, IFERROR(DATEVALUE(LEFT(N456,10))+TIMEVALUE(MID(N456,12,8)), "texto")))</f>
        <v/>
      </c>
      <c r="R456" s="17">
        <f>IF(ISNUMBER(Q456), DATE(YEAR(Q456),MONTH(Q456),1), "")</f>
        <v/>
      </c>
      <c r="S456" s="18">
        <f>IF(A456="", 0, IF(AND(M456=Ajustes!$B$8, E456=Ajustes!$B$5, I456=Ajustes!$B$4, OR(C456=Ajustes!$B$6, C456=Ajustes!$B$7), ISNUMBER(D456), ISNUMBER(H456)), 1, 0))</f>
        <v/>
      </c>
      <c r="T456" s="19">
        <f>IF(S456&lt;&gt;1, 0, IF(N(J456)=0, 0, IF(K456=Ajustes!$B$5, J456, J456*F456)))</f>
        <v/>
      </c>
      <c r="U456" s="20">
        <f>IF(S456&lt;&gt;1, U455, IF(C456=Ajustes!$B$6, U455+H456, U455-H456))</f>
        <v/>
      </c>
      <c r="V456" s="19">
        <f>IF(S456&lt;&gt;1, V455, IF(C456=Ajustes!$B$6, V455+D456+N(O456)+T456, IF(U456&lt;=0, 0, V455-H456*W455)))</f>
        <v/>
      </c>
      <c r="W456" s="21">
        <f>IF(U456&gt;0, V456/U456, 0)</f>
        <v/>
      </c>
      <c r="X456" s="19">
        <f>IF(AND(S456=1, C456=Ajustes!$B$7), D456-N(O456)-T456-H456*W455, "")</f>
        <v/>
      </c>
      <c r="Y456" s="18">
        <f>IF(A456="", "", TRIM(IF(COUNTIFS($N$2:$N$3000,N456,$C$2:$C$3000,C456,$D$2:$D$3000,D456,$H$2:$H$3000,H456)&gt;1, "Orden repetida. ", "")&amp;IF(AND(S456=1, C456=Ajustes!$B$7, U455+0.000001&lt;H456), "Vendes más de lo registrado. ", "")&amp;IF(Q456="texto", "Fecha en texto. ", "")&amp;IF(OR(NOT(ISNUMBER(D456)), NOT(ISNUMBER(H456))), "Número en texto. ", "")&amp;IF(AND(ISNUMBER(Q456), ISNUMBER(Q455), Q456&lt;Q455), "Fuera de orden de fecha. ", "")))</f>
        <v/>
      </c>
      <c r="Z456" s="18">
        <f>IF(AND(S456=1, ISNUMBER(R456)), ROW(), 0)</f>
        <v/>
      </c>
      <c r="AA456" s="18">
        <f>IF(ISNUMBER(R456), R456, 0)</f>
        <v/>
      </c>
    </row>
    <row r="457">
      <c r="A457" s="13" t="n"/>
      <c r="B457" s="13" t="n"/>
      <c r="C457" s="13" t="n"/>
      <c r="D457" s="13" t="n"/>
      <c r="E457" s="13" t="n"/>
      <c r="F457" s="13" t="n"/>
      <c r="G457" s="13" t="n"/>
      <c r="H457" s="13" t="n"/>
      <c r="I457" s="13" t="n"/>
      <c r="J457" s="13" t="n"/>
      <c r="K457" s="13" t="n"/>
      <c r="L457" s="13" t="n"/>
      <c r="M457" s="13" t="n"/>
      <c r="N457" s="13" t="n"/>
      <c r="O457" s="14" t="n"/>
      <c r="P457" s="15" t="n"/>
      <c r="Q457" s="16">
        <f>IF(N457="", "", IF(ISNUMBER(N457), N457, IFERROR(DATEVALUE(LEFT(N457,10))+TIMEVALUE(MID(N457,12,8)), "texto")))</f>
        <v/>
      </c>
      <c r="R457" s="17">
        <f>IF(ISNUMBER(Q457), DATE(YEAR(Q457),MONTH(Q457),1), "")</f>
        <v/>
      </c>
      <c r="S457" s="18">
        <f>IF(A457="", 0, IF(AND(M457=Ajustes!$B$8, E457=Ajustes!$B$5, I457=Ajustes!$B$4, OR(C457=Ajustes!$B$6, C457=Ajustes!$B$7), ISNUMBER(D457), ISNUMBER(H457)), 1, 0))</f>
        <v/>
      </c>
      <c r="T457" s="19">
        <f>IF(S457&lt;&gt;1, 0, IF(N(J457)=0, 0, IF(K457=Ajustes!$B$5, J457, J457*F457)))</f>
        <v/>
      </c>
      <c r="U457" s="20">
        <f>IF(S457&lt;&gt;1, U456, IF(C457=Ajustes!$B$6, U456+H457, U456-H457))</f>
        <v/>
      </c>
      <c r="V457" s="19">
        <f>IF(S457&lt;&gt;1, V456, IF(C457=Ajustes!$B$6, V456+D457+N(O457)+T457, IF(U457&lt;=0, 0, V456-H457*W456)))</f>
        <v/>
      </c>
      <c r="W457" s="21">
        <f>IF(U457&gt;0, V457/U457, 0)</f>
        <v/>
      </c>
      <c r="X457" s="19">
        <f>IF(AND(S457=1, C457=Ajustes!$B$7), D457-N(O457)-T457-H457*W456, "")</f>
        <v/>
      </c>
      <c r="Y457" s="18">
        <f>IF(A457="", "", TRIM(IF(COUNTIFS($N$2:$N$3000,N457,$C$2:$C$3000,C457,$D$2:$D$3000,D457,$H$2:$H$3000,H457)&gt;1, "Orden repetida. ", "")&amp;IF(AND(S457=1, C457=Ajustes!$B$7, U456+0.000001&lt;H457), "Vendes más de lo registrado. ", "")&amp;IF(Q457="texto", "Fecha en texto. ", "")&amp;IF(OR(NOT(ISNUMBER(D457)), NOT(ISNUMBER(H457))), "Número en texto. ", "")&amp;IF(AND(ISNUMBER(Q457), ISNUMBER(Q456), Q457&lt;Q456), "Fuera de orden de fecha. ", "")))</f>
        <v/>
      </c>
      <c r="Z457" s="18">
        <f>IF(AND(S457=1, ISNUMBER(R457)), ROW(), 0)</f>
        <v/>
      </c>
      <c r="AA457" s="18">
        <f>IF(ISNUMBER(R457), R457, 0)</f>
        <v/>
      </c>
    </row>
    <row r="458">
      <c r="A458" s="13" t="n"/>
      <c r="B458" s="13" t="n"/>
      <c r="C458" s="13" t="n"/>
      <c r="D458" s="13" t="n"/>
      <c r="E458" s="13" t="n"/>
      <c r="F458" s="13" t="n"/>
      <c r="G458" s="13" t="n"/>
      <c r="H458" s="13" t="n"/>
      <c r="I458" s="13" t="n"/>
      <c r="J458" s="13" t="n"/>
      <c r="K458" s="13" t="n"/>
      <c r="L458" s="13" t="n"/>
      <c r="M458" s="13" t="n"/>
      <c r="N458" s="13" t="n"/>
      <c r="O458" s="14" t="n"/>
      <c r="P458" s="15" t="n"/>
      <c r="Q458" s="16">
        <f>IF(N458="", "", IF(ISNUMBER(N458), N458, IFERROR(DATEVALUE(LEFT(N458,10))+TIMEVALUE(MID(N458,12,8)), "texto")))</f>
        <v/>
      </c>
      <c r="R458" s="17">
        <f>IF(ISNUMBER(Q458), DATE(YEAR(Q458),MONTH(Q458),1), "")</f>
        <v/>
      </c>
      <c r="S458" s="18">
        <f>IF(A458="", 0, IF(AND(M458=Ajustes!$B$8, E458=Ajustes!$B$5, I458=Ajustes!$B$4, OR(C458=Ajustes!$B$6, C458=Ajustes!$B$7), ISNUMBER(D458), ISNUMBER(H458)), 1, 0))</f>
        <v/>
      </c>
      <c r="T458" s="19">
        <f>IF(S458&lt;&gt;1, 0, IF(N(J458)=0, 0, IF(K458=Ajustes!$B$5, J458, J458*F458)))</f>
        <v/>
      </c>
      <c r="U458" s="20">
        <f>IF(S458&lt;&gt;1, U457, IF(C458=Ajustes!$B$6, U457+H458, U457-H458))</f>
        <v/>
      </c>
      <c r="V458" s="19">
        <f>IF(S458&lt;&gt;1, V457, IF(C458=Ajustes!$B$6, V457+D458+N(O458)+T458, IF(U458&lt;=0, 0, V457-H458*W457)))</f>
        <v/>
      </c>
      <c r="W458" s="21">
        <f>IF(U458&gt;0, V458/U458, 0)</f>
        <v/>
      </c>
      <c r="X458" s="19">
        <f>IF(AND(S458=1, C458=Ajustes!$B$7), D458-N(O458)-T458-H458*W457, "")</f>
        <v/>
      </c>
      <c r="Y458" s="18">
        <f>IF(A458="", "", TRIM(IF(COUNTIFS($N$2:$N$3000,N458,$C$2:$C$3000,C458,$D$2:$D$3000,D458,$H$2:$H$3000,H458)&gt;1, "Orden repetida. ", "")&amp;IF(AND(S458=1, C458=Ajustes!$B$7, U457+0.000001&lt;H458), "Vendes más de lo registrado. ", "")&amp;IF(Q458="texto", "Fecha en texto. ", "")&amp;IF(OR(NOT(ISNUMBER(D458)), NOT(ISNUMBER(H458))), "Número en texto. ", "")&amp;IF(AND(ISNUMBER(Q458), ISNUMBER(Q457), Q458&lt;Q457), "Fuera de orden de fecha. ", "")))</f>
        <v/>
      </c>
      <c r="Z458" s="18">
        <f>IF(AND(S458=1, ISNUMBER(R458)), ROW(), 0)</f>
        <v/>
      </c>
      <c r="AA458" s="18">
        <f>IF(ISNUMBER(R458), R458, 0)</f>
        <v/>
      </c>
    </row>
    <row r="459">
      <c r="A459" s="13" t="n"/>
      <c r="B459" s="13" t="n"/>
      <c r="C459" s="13" t="n"/>
      <c r="D459" s="13" t="n"/>
      <c r="E459" s="13" t="n"/>
      <c r="F459" s="13" t="n"/>
      <c r="G459" s="13" t="n"/>
      <c r="H459" s="13" t="n"/>
      <c r="I459" s="13" t="n"/>
      <c r="J459" s="13" t="n"/>
      <c r="K459" s="13" t="n"/>
      <c r="L459" s="13" t="n"/>
      <c r="M459" s="13" t="n"/>
      <c r="N459" s="13" t="n"/>
      <c r="O459" s="14" t="n"/>
      <c r="P459" s="15" t="n"/>
      <c r="Q459" s="16">
        <f>IF(N459="", "", IF(ISNUMBER(N459), N459, IFERROR(DATEVALUE(LEFT(N459,10))+TIMEVALUE(MID(N459,12,8)), "texto")))</f>
        <v/>
      </c>
      <c r="R459" s="17">
        <f>IF(ISNUMBER(Q459), DATE(YEAR(Q459),MONTH(Q459),1), "")</f>
        <v/>
      </c>
      <c r="S459" s="18">
        <f>IF(A459="", 0, IF(AND(M459=Ajustes!$B$8, E459=Ajustes!$B$5, I459=Ajustes!$B$4, OR(C459=Ajustes!$B$6, C459=Ajustes!$B$7), ISNUMBER(D459), ISNUMBER(H459)), 1, 0))</f>
        <v/>
      </c>
      <c r="T459" s="19">
        <f>IF(S459&lt;&gt;1, 0, IF(N(J459)=0, 0, IF(K459=Ajustes!$B$5, J459, J459*F459)))</f>
        <v/>
      </c>
      <c r="U459" s="20">
        <f>IF(S459&lt;&gt;1, U458, IF(C459=Ajustes!$B$6, U458+H459, U458-H459))</f>
        <v/>
      </c>
      <c r="V459" s="19">
        <f>IF(S459&lt;&gt;1, V458, IF(C459=Ajustes!$B$6, V458+D459+N(O459)+T459, IF(U459&lt;=0, 0, V458-H459*W458)))</f>
        <v/>
      </c>
      <c r="W459" s="21">
        <f>IF(U459&gt;0, V459/U459, 0)</f>
        <v/>
      </c>
      <c r="X459" s="19">
        <f>IF(AND(S459=1, C459=Ajustes!$B$7), D459-N(O459)-T459-H459*W458, "")</f>
        <v/>
      </c>
      <c r="Y459" s="18">
        <f>IF(A459="", "", TRIM(IF(COUNTIFS($N$2:$N$3000,N459,$C$2:$C$3000,C459,$D$2:$D$3000,D459,$H$2:$H$3000,H459)&gt;1, "Orden repetida. ", "")&amp;IF(AND(S459=1, C459=Ajustes!$B$7, U458+0.000001&lt;H459), "Vendes más de lo registrado. ", "")&amp;IF(Q459="texto", "Fecha en texto. ", "")&amp;IF(OR(NOT(ISNUMBER(D459)), NOT(ISNUMBER(H459))), "Número en texto. ", "")&amp;IF(AND(ISNUMBER(Q459), ISNUMBER(Q458), Q459&lt;Q458), "Fuera de orden de fecha. ", "")))</f>
        <v/>
      </c>
      <c r="Z459" s="18">
        <f>IF(AND(S459=1, ISNUMBER(R459)), ROW(), 0)</f>
        <v/>
      </c>
      <c r="AA459" s="18">
        <f>IF(ISNUMBER(R459), R459, 0)</f>
        <v/>
      </c>
    </row>
    <row r="460">
      <c r="A460" s="13" t="n"/>
      <c r="B460" s="13" t="n"/>
      <c r="C460" s="13" t="n"/>
      <c r="D460" s="13" t="n"/>
      <c r="E460" s="13" t="n"/>
      <c r="F460" s="13" t="n"/>
      <c r="G460" s="13" t="n"/>
      <c r="H460" s="13" t="n"/>
      <c r="I460" s="13" t="n"/>
      <c r="J460" s="13" t="n"/>
      <c r="K460" s="13" t="n"/>
      <c r="L460" s="13" t="n"/>
      <c r="M460" s="13" t="n"/>
      <c r="N460" s="13" t="n"/>
      <c r="O460" s="14" t="n"/>
      <c r="P460" s="15" t="n"/>
      <c r="Q460" s="16">
        <f>IF(N460="", "", IF(ISNUMBER(N460), N460, IFERROR(DATEVALUE(LEFT(N460,10))+TIMEVALUE(MID(N460,12,8)), "texto")))</f>
        <v/>
      </c>
      <c r="R460" s="17">
        <f>IF(ISNUMBER(Q460), DATE(YEAR(Q460),MONTH(Q460),1), "")</f>
        <v/>
      </c>
      <c r="S460" s="18">
        <f>IF(A460="", 0, IF(AND(M460=Ajustes!$B$8, E460=Ajustes!$B$5, I460=Ajustes!$B$4, OR(C460=Ajustes!$B$6, C460=Ajustes!$B$7), ISNUMBER(D460), ISNUMBER(H460)), 1, 0))</f>
        <v/>
      </c>
      <c r="T460" s="19">
        <f>IF(S460&lt;&gt;1, 0, IF(N(J460)=0, 0, IF(K460=Ajustes!$B$5, J460, J460*F460)))</f>
        <v/>
      </c>
      <c r="U460" s="20">
        <f>IF(S460&lt;&gt;1, U459, IF(C460=Ajustes!$B$6, U459+H460, U459-H460))</f>
        <v/>
      </c>
      <c r="V460" s="19">
        <f>IF(S460&lt;&gt;1, V459, IF(C460=Ajustes!$B$6, V459+D460+N(O460)+T460, IF(U460&lt;=0, 0, V459-H460*W459)))</f>
        <v/>
      </c>
      <c r="W460" s="21">
        <f>IF(U460&gt;0, V460/U460, 0)</f>
        <v/>
      </c>
      <c r="X460" s="19">
        <f>IF(AND(S460=1, C460=Ajustes!$B$7), D460-N(O460)-T460-H460*W459, "")</f>
        <v/>
      </c>
      <c r="Y460" s="18">
        <f>IF(A460="", "", TRIM(IF(COUNTIFS($N$2:$N$3000,N460,$C$2:$C$3000,C460,$D$2:$D$3000,D460,$H$2:$H$3000,H460)&gt;1, "Orden repetida. ", "")&amp;IF(AND(S460=1, C460=Ajustes!$B$7, U459+0.000001&lt;H460), "Vendes más de lo registrado. ", "")&amp;IF(Q460="texto", "Fecha en texto. ", "")&amp;IF(OR(NOT(ISNUMBER(D460)), NOT(ISNUMBER(H460))), "Número en texto. ", "")&amp;IF(AND(ISNUMBER(Q460), ISNUMBER(Q459), Q460&lt;Q459), "Fuera de orden de fecha. ", "")))</f>
        <v/>
      </c>
      <c r="Z460" s="18">
        <f>IF(AND(S460=1, ISNUMBER(R460)), ROW(), 0)</f>
        <v/>
      </c>
      <c r="AA460" s="18">
        <f>IF(ISNUMBER(R460), R460, 0)</f>
        <v/>
      </c>
    </row>
    <row r="461">
      <c r="A461" s="13" t="n"/>
      <c r="B461" s="13" t="n"/>
      <c r="C461" s="13" t="n"/>
      <c r="D461" s="13" t="n"/>
      <c r="E461" s="13" t="n"/>
      <c r="F461" s="13" t="n"/>
      <c r="G461" s="13" t="n"/>
      <c r="H461" s="13" t="n"/>
      <c r="I461" s="13" t="n"/>
      <c r="J461" s="13" t="n"/>
      <c r="K461" s="13" t="n"/>
      <c r="L461" s="13" t="n"/>
      <c r="M461" s="13" t="n"/>
      <c r="N461" s="13" t="n"/>
      <c r="O461" s="14" t="n"/>
      <c r="P461" s="15" t="n"/>
      <c r="Q461" s="16">
        <f>IF(N461="", "", IF(ISNUMBER(N461), N461, IFERROR(DATEVALUE(LEFT(N461,10))+TIMEVALUE(MID(N461,12,8)), "texto")))</f>
        <v/>
      </c>
      <c r="R461" s="17">
        <f>IF(ISNUMBER(Q461), DATE(YEAR(Q461),MONTH(Q461),1), "")</f>
        <v/>
      </c>
      <c r="S461" s="18">
        <f>IF(A461="", 0, IF(AND(M461=Ajustes!$B$8, E461=Ajustes!$B$5, I461=Ajustes!$B$4, OR(C461=Ajustes!$B$6, C461=Ajustes!$B$7), ISNUMBER(D461), ISNUMBER(H461)), 1, 0))</f>
        <v/>
      </c>
      <c r="T461" s="19">
        <f>IF(S461&lt;&gt;1, 0, IF(N(J461)=0, 0, IF(K461=Ajustes!$B$5, J461, J461*F461)))</f>
        <v/>
      </c>
      <c r="U461" s="20">
        <f>IF(S461&lt;&gt;1, U460, IF(C461=Ajustes!$B$6, U460+H461, U460-H461))</f>
        <v/>
      </c>
      <c r="V461" s="19">
        <f>IF(S461&lt;&gt;1, V460, IF(C461=Ajustes!$B$6, V460+D461+N(O461)+T461, IF(U461&lt;=0, 0, V460-H461*W460)))</f>
        <v/>
      </c>
      <c r="W461" s="21">
        <f>IF(U461&gt;0, V461/U461, 0)</f>
        <v/>
      </c>
      <c r="X461" s="19">
        <f>IF(AND(S461=1, C461=Ajustes!$B$7), D461-N(O461)-T461-H461*W460, "")</f>
        <v/>
      </c>
      <c r="Y461" s="18">
        <f>IF(A461="", "", TRIM(IF(COUNTIFS($N$2:$N$3000,N461,$C$2:$C$3000,C461,$D$2:$D$3000,D461,$H$2:$H$3000,H461)&gt;1, "Orden repetida. ", "")&amp;IF(AND(S461=1, C461=Ajustes!$B$7, U460+0.000001&lt;H461), "Vendes más de lo registrado. ", "")&amp;IF(Q461="texto", "Fecha en texto. ", "")&amp;IF(OR(NOT(ISNUMBER(D461)), NOT(ISNUMBER(H461))), "Número en texto. ", "")&amp;IF(AND(ISNUMBER(Q461), ISNUMBER(Q460), Q461&lt;Q460), "Fuera de orden de fecha. ", "")))</f>
        <v/>
      </c>
      <c r="Z461" s="18">
        <f>IF(AND(S461=1, ISNUMBER(R461)), ROW(), 0)</f>
        <v/>
      </c>
      <c r="AA461" s="18">
        <f>IF(ISNUMBER(R461), R461, 0)</f>
        <v/>
      </c>
    </row>
    <row r="462">
      <c r="A462" s="13" t="n"/>
      <c r="B462" s="13" t="n"/>
      <c r="C462" s="13" t="n"/>
      <c r="D462" s="13" t="n"/>
      <c r="E462" s="13" t="n"/>
      <c r="F462" s="13" t="n"/>
      <c r="G462" s="13" t="n"/>
      <c r="H462" s="13" t="n"/>
      <c r="I462" s="13" t="n"/>
      <c r="J462" s="13" t="n"/>
      <c r="K462" s="13" t="n"/>
      <c r="L462" s="13" t="n"/>
      <c r="M462" s="13" t="n"/>
      <c r="N462" s="13" t="n"/>
      <c r="O462" s="14" t="n"/>
      <c r="P462" s="15" t="n"/>
      <c r="Q462" s="16">
        <f>IF(N462="", "", IF(ISNUMBER(N462), N462, IFERROR(DATEVALUE(LEFT(N462,10))+TIMEVALUE(MID(N462,12,8)), "texto")))</f>
        <v/>
      </c>
      <c r="R462" s="17">
        <f>IF(ISNUMBER(Q462), DATE(YEAR(Q462),MONTH(Q462),1), "")</f>
        <v/>
      </c>
      <c r="S462" s="18">
        <f>IF(A462="", 0, IF(AND(M462=Ajustes!$B$8, E462=Ajustes!$B$5, I462=Ajustes!$B$4, OR(C462=Ajustes!$B$6, C462=Ajustes!$B$7), ISNUMBER(D462), ISNUMBER(H462)), 1, 0))</f>
        <v/>
      </c>
      <c r="T462" s="19">
        <f>IF(S462&lt;&gt;1, 0, IF(N(J462)=0, 0, IF(K462=Ajustes!$B$5, J462, J462*F462)))</f>
        <v/>
      </c>
      <c r="U462" s="20">
        <f>IF(S462&lt;&gt;1, U461, IF(C462=Ajustes!$B$6, U461+H462, U461-H462))</f>
        <v/>
      </c>
      <c r="V462" s="19">
        <f>IF(S462&lt;&gt;1, V461, IF(C462=Ajustes!$B$6, V461+D462+N(O462)+T462, IF(U462&lt;=0, 0, V461-H462*W461)))</f>
        <v/>
      </c>
      <c r="W462" s="21">
        <f>IF(U462&gt;0, V462/U462, 0)</f>
        <v/>
      </c>
      <c r="X462" s="19">
        <f>IF(AND(S462=1, C462=Ajustes!$B$7), D462-N(O462)-T462-H462*W461, "")</f>
        <v/>
      </c>
      <c r="Y462" s="18">
        <f>IF(A462="", "", TRIM(IF(COUNTIFS($N$2:$N$3000,N462,$C$2:$C$3000,C462,$D$2:$D$3000,D462,$H$2:$H$3000,H462)&gt;1, "Orden repetida. ", "")&amp;IF(AND(S462=1, C462=Ajustes!$B$7, U461+0.000001&lt;H462), "Vendes más de lo registrado. ", "")&amp;IF(Q462="texto", "Fecha en texto. ", "")&amp;IF(OR(NOT(ISNUMBER(D462)), NOT(ISNUMBER(H462))), "Número en texto. ", "")&amp;IF(AND(ISNUMBER(Q462), ISNUMBER(Q461), Q462&lt;Q461), "Fuera de orden de fecha. ", "")))</f>
        <v/>
      </c>
      <c r="Z462" s="18">
        <f>IF(AND(S462=1, ISNUMBER(R462)), ROW(), 0)</f>
        <v/>
      </c>
      <c r="AA462" s="18">
        <f>IF(ISNUMBER(R462), R462, 0)</f>
        <v/>
      </c>
    </row>
    <row r="463">
      <c r="A463" s="13" t="n"/>
      <c r="B463" s="13" t="n"/>
      <c r="C463" s="13" t="n"/>
      <c r="D463" s="13" t="n"/>
      <c r="E463" s="13" t="n"/>
      <c r="F463" s="13" t="n"/>
      <c r="G463" s="13" t="n"/>
      <c r="H463" s="13" t="n"/>
      <c r="I463" s="13" t="n"/>
      <c r="J463" s="13" t="n"/>
      <c r="K463" s="13" t="n"/>
      <c r="L463" s="13" t="n"/>
      <c r="M463" s="13" t="n"/>
      <c r="N463" s="13" t="n"/>
      <c r="O463" s="14" t="n"/>
      <c r="P463" s="15" t="n"/>
      <c r="Q463" s="16">
        <f>IF(N463="", "", IF(ISNUMBER(N463), N463, IFERROR(DATEVALUE(LEFT(N463,10))+TIMEVALUE(MID(N463,12,8)), "texto")))</f>
        <v/>
      </c>
      <c r="R463" s="17">
        <f>IF(ISNUMBER(Q463), DATE(YEAR(Q463),MONTH(Q463),1), "")</f>
        <v/>
      </c>
      <c r="S463" s="18">
        <f>IF(A463="", 0, IF(AND(M463=Ajustes!$B$8, E463=Ajustes!$B$5, I463=Ajustes!$B$4, OR(C463=Ajustes!$B$6, C463=Ajustes!$B$7), ISNUMBER(D463), ISNUMBER(H463)), 1, 0))</f>
        <v/>
      </c>
      <c r="T463" s="19">
        <f>IF(S463&lt;&gt;1, 0, IF(N(J463)=0, 0, IF(K463=Ajustes!$B$5, J463, J463*F463)))</f>
        <v/>
      </c>
      <c r="U463" s="20">
        <f>IF(S463&lt;&gt;1, U462, IF(C463=Ajustes!$B$6, U462+H463, U462-H463))</f>
        <v/>
      </c>
      <c r="V463" s="19">
        <f>IF(S463&lt;&gt;1, V462, IF(C463=Ajustes!$B$6, V462+D463+N(O463)+T463, IF(U463&lt;=0, 0, V462-H463*W462)))</f>
        <v/>
      </c>
      <c r="W463" s="21">
        <f>IF(U463&gt;0, V463/U463, 0)</f>
        <v/>
      </c>
      <c r="X463" s="19">
        <f>IF(AND(S463=1, C463=Ajustes!$B$7), D463-N(O463)-T463-H463*W462, "")</f>
        <v/>
      </c>
      <c r="Y463" s="18">
        <f>IF(A463="", "", TRIM(IF(COUNTIFS($N$2:$N$3000,N463,$C$2:$C$3000,C463,$D$2:$D$3000,D463,$H$2:$H$3000,H463)&gt;1, "Orden repetida. ", "")&amp;IF(AND(S463=1, C463=Ajustes!$B$7, U462+0.000001&lt;H463), "Vendes más de lo registrado. ", "")&amp;IF(Q463="texto", "Fecha en texto. ", "")&amp;IF(OR(NOT(ISNUMBER(D463)), NOT(ISNUMBER(H463))), "Número en texto. ", "")&amp;IF(AND(ISNUMBER(Q463), ISNUMBER(Q462), Q463&lt;Q462), "Fuera de orden de fecha. ", "")))</f>
        <v/>
      </c>
      <c r="Z463" s="18">
        <f>IF(AND(S463=1, ISNUMBER(R463)), ROW(), 0)</f>
        <v/>
      </c>
      <c r="AA463" s="18">
        <f>IF(ISNUMBER(R463), R463, 0)</f>
        <v/>
      </c>
    </row>
    <row r="464">
      <c r="A464" s="13" t="n"/>
      <c r="B464" s="13" t="n"/>
      <c r="C464" s="13" t="n"/>
      <c r="D464" s="13" t="n"/>
      <c r="E464" s="13" t="n"/>
      <c r="F464" s="13" t="n"/>
      <c r="G464" s="13" t="n"/>
      <c r="H464" s="13" t="n"/>
      <c r="I464" s="13" t="n"/>
      <c r="J464" s="13" t="n"/>
      <c r="K464" s="13" t="n"/>
      <c r="L464" s="13" t="n"/>
      <c r="M464" s="13" t="n"/>
      <c r="N464" s="13" t="n"/>
      <c r="O464" s="14" t="n"/>
      <c r="P464" s="15" t="n"/>
      <c r="Q464" s="16">
        <f>IF(N464="", "", IF(ISNUMBER(N464), N464, IFERROR(DATEVALUE(LEFT(N464,10))+TIMEVALUE(MID(N464,12,8)), "texto")))</f>
        <v/>
      </c>
      <c r="R464" s="17">
        <f>IF(ISNUMBER(Q464), DATE(YEAR(Q464),MONTH(Q464),1), "")</f>
        <v/>
      </c>
      <c r="S464" s="18">
        <f>IF(A464="", 0, IF(AND(M464=Ajustes!$B$8, E464=Ajustes!$B$5, I464=Ajustes!$B$4, OR(C464=Ajustes!$B$6, C464=Ajustes!$B$7), ISNUMBER(D464), ISNUMBER(H464)), 1, 0))</f>
        <v/>
      </c>
      <c r="T464" s="19">
        <f>IF(S464&lt;&gt;1, 0, IF(N(J464)=0, 0, IF(K464=Ajustes!$B$5, J464, J464*F464)))</f>
        <v/>
      </c>
      <c r="U464" s="20">
        <f>IF(S464&lt;&gt;1, U463, IF(C464=Ajustes!$B$6, U463+H464, U463-H464))</f>
        <v/>
      </c>
      <c r="V464" s="19">
        <f>IF(S464&lt;&gt;1, V463, IF(C464=Ajustes!$B$6, V463+D464+N(O464)+T464, IF(U464&lt;=0, 0, V463-H464*W463)))</f>
        <v/>
      </c>
      <c r="W464" s="21">
        <f>IF(U464&gt;0, V464/U464, 0)</f>
        <v/>
      </c>
      <c r="X464" s="19">
        <f>IF(AND(S464=1, C464=Ajustes!$B$7), D464-N(O464)-T464-H464*W463, "")</f>
        <v/>
      </c>
      <c r="Y464" s="18">
        <f>IF(A464="", "", TRIM(IF(COUNTIFS($N$2:$N$3000,N464,$C$2:$C$3000,C464,$D$2:$D$3000,D464,$H$2:$H$3000,H464)&gt;1, "Orden repetida. ", "")&amp;IF(AND(S464=1, C464=Ajustes!$B$7, U463+0.000001&lt;H464), "Vendes más de lo registrado. ", "")&amp;IF(Q464="texto", "Fecha en texto. ", "")&amp;IF(OR(NOT(ISNUMBER(D464)), NOT(ISNUMBER(H464))), "Número en texto. ", "")&amp;IF(AND(ISNUMBER(Q464), ISNUMBER(Q463), Q464&lt;Q463), "Fuera de orden de fecha. ", "")))</f>
        <v/>
      </c>
      <c r="Z464" s="18">
        <f>IF(AND(S464=1, ISNUMBER(R464)), ROW(), 0)</f>
        <v/>
      </c>
      <c r="AA464" s="18">
        <f>IF(ISNUMBER(R464), R464, 0)</f>
        <v/>
      </c>
    </row>
    <row r="465">
      <c r="A465" s="13" t="n"/>
      <c r="B465" s="13" t="n"/>
      <c r="C465" s="13" t="n"/>
      <c r="D465" s="13" t="n"/>
      <c r="E465" s="13" t="n"/>
      <c r="F465" s="13" t="n"/>
      <c r="G465" s="13" t="n"/>
      <c r="H465" s="13" t="n"/>
      <c r="I465" s="13" t="n"/>
      <c r="J465" s="13" t="n"/>
      <c r="K465" s="13" t="n"/>
      <c r="L465" s="13" t="n"/>
      <c r="M465" s="13" t="n"/>
      <c r="N465" s="13" t="n"/>
      <c r="O465" s="14" t="n"/>
      <c r="P465" s="15" t="n"/>
      <c r="Q465" s="16">
        <f>IF(N465="", "", IF(ISNUMBER(N465), N465, IFERROR(DATEVALUE(LEFT(N465,10))+TIMEVALUE(MID(N465,12,8)), "texto")))</f>
        <v/>
      </c>
      <c r="R465" s="17">
        <f>IF(ISNUMBER(Q465), DATE(YEAR(Q465),MONTH(Q465),1), "")</f>
        <v/>
      </c>
      <c r="S465" s="18">
        <f>IF(A465="", 0, IF(AND(M465=Ajustes!$B$8, E465=Ajustes!$B$5, I465=Ajustes!$B$4, OR(C465=Ajustes!$B$6, C465=Ajustes!$B$7), ISNUMBER(D465), ISNUMBER(H465)), 1, 0))</f>
        <v/>
      </c>
      <c r="T465" s="19">
        <f>IF(S465&lt;&gt;1, 0, IF(N(J465)=0, 0, IF(K465=Ajustes!$B$5, J465, J465*F465)))</f>
        <v/>
      </c>
      <c r="U465" s="20">
        <f>IF(S465&lt;&gt;1, U464, IF(C465=Ajustes!$B$6, U464+H465, U464-H465))</f>
        <v/>
      </c>
      <c r="V465" s="19">
        <f>IF(S465&lt;&gt;1, V464, IF(C465=Ajustes!$B$6, V464+D465+N(O465)+T465, IF(U465&lt;=0, 0, V464-H465*W464)))</f>
        <v/>
      </c>
      <c r="W465" s="21">
        <f>IF(U465&gt;0, V465/U465, 0)</f>
        <v/>
      </c>
      <c r="X465" s="19">
        <f>IF(AND(S465=1, C465=Ajustes!$B$7), D465-N(O465)-T465-H465*W464, "")</f>
        <v/>
      </c>
      <c r="Y465" s="18">
        <f>IF(A465="", "", TRIM(IF(COUNTIFS($N$2:$N$3000,N465,$C$2:$C$3000,C465,$D$2:$D$3000,D465,$H$2:$H$3000,H465)&gt;1, "Orden repetida. ", "")&amp;IF(AND(S465=1, C465=Ajustes!$B$7, U464+0.000001&lt;H465), "Vendes más de lo registrado. ", "")&amp;IF(Q465="texto", "Fecha en texto. ", "")&amp;IF(OR(NOT(ISNUMBER(D465)), NOT(ISNUMBER(H465))), "Número en texto. ", "")&amp;IF(AND(ISNUMBER(Q465), ISNUMBER(Q464), Q465&lt;Q464), "Fuera de orden de fecha. ", "")))</f>
        <v/>
      </c>
      <c r="Z465" s="18">
        <f>IF(AND(S465=1, ISNUMBER(R465)), ROW(), 0)</f>
        <v/>
      </c>
      <c r="AA465" s="18">
        <f>IF(ISNUMBER(R465), R465, 0)</f>
        <v/>
      </c>
    </row>
    <row r="466">
      <c r="A466" s="13" t="n"/>
      <c r="B466" s="13" t="n"/>
      <c r="C466" s="13" t="n"/>
      <c r="D466" s="13" t="n"/>
      <c r="E466" s="13" t="n"/>
      <c r="F466" s="13" t="n"/>
      <c r="G466" s="13" t="n"/>
      <c r="H466" s="13" t="n"/>
      <c r="I466" s="13" t="n"/>
      <c r="J466" s="13" t="n"/>
      <c r="K466" s="13" t="n"/>
      <c r="L466" s="13" t="n"/>
      <c r="M466" s="13" t="n"/>
      <c r="N466" s="13" t="n"/>
      <c r="O466" s="14" t="n"/>
      <c r="P466" s="15" t="n"/>
      <c r="Q466" s="16">
        <f>IF(N466="", "", IF(ISNUMBER(N466), N466, IFERROR(DATEVALUE(LEFT(N466,10))+TIMEVALUE(MID(N466,12,8)), "texto")))</f>
        <v/>
      </c>
      <c r="R466" s="17">
        <f>IF(ISNUMBER(Q466), DATE(YEAR(Q466),MONTH(Q466),1), "")</f>
        <v/>
      </c>
      <c r="S466" s="18">
        <f>IF(A466="", 0, IF(AND(M466=Ajustes!$B$8, E466=Ajustes!$B$5, I466=Ajustes!$B$4, OR(C466=Ajustes!$B$6, C466=Ajustes!$B$7), ISNUMBER(D466), ISNUMBER(H466)), 1, 0))</f>
        <v/>
      </c>
      <c r="T466" s="19">
        <f>IF(S466&lt;&gt;1, 0, IF(N(J466)=0, 0, IF(K466=Ajustes!$B$5, J466, J466*F466)))</f>
        <v/>
      </c>
      <c r="U466" s="20">
        <f>IF(S466&lt;&gt;1, U465, IF(C466=Ajustes!$B$6, U465+H466, U465-H466))</f>
        <v/>
      </c>
      <c r="V466" s="19">
        <f>IF(S466&lt;&gt;1, V465, IF(C466=Ajustes!$B$6, V465+D466+N(O466)+T466, IF(U466&lt;=0, 0, V465-H466*W465)))</f>
        <v/>
      </c>
      <c r="W466" s="21">
        <f>IF(U466&gt;0, V466/U466, 0)</f>
        <v/>
      </c>
      <c r="X466" s="19">
        <f>IF(AND(S466=1, C466=Ajustes!$B$7), D466-N(O466)-T466-H466*W465, "")</f>
        <v/>
      </c>
      <c r="Y466" s="18">
        <f>IF(A466="", "", TRIM(IF(COUNTIFS($N$2:$N$3000,N466,$C$2:$C$3000,C466,$D$2:$D$3000,D466,$H$2:$H$3000,H466)&gt;1, "Orden repetida. ", "")&amp;IF(AND(S466=1, C466=Ajustes!$B$7, U465+0.000001&lt;H466), "Vendes más de lo registrado. ", "")&amp;IF(Q466="texto", "Fecha en texto. ", "")&amp;IF(OR(NOT(ISNUMBER(D466)), NOT(ISNUMBER(H466))), "Número en texto. ", "")&amp;IF(AND(ISNUMBER(Q466), ISNUMBER(Q465), Q466&lt;Q465), "Fuera de orden de fecha. ", "")))</f>
        <v/>
      </c>
      <c r="Z466" s="18">
        <f>IF(AND(S466=1, ISNUMBER(R466)), ROW(), 0)</f>
        <v/>
      </c>
      <c r="AA466" s="18">
        <f>IF(ISNUMBER(R466), R466, 0)</f>
        <v/>
      </c>
    </row>
    <row r="467">
      <c r="A467" s="13" t="n"/>
      <c r="B467" s="13" t="n"/>
      <c r="C467" s="13" t="n"/>
      <c r="D467" s="13" t="n"/>
      <c r="E467" s="13" t="n"/>
      <c r="F467" s="13" t="n"/>
      <c r="G467" s="13" t="n"/>
      <c r="H467" s="13" t="n"/>
      <c r="I467" s="13" t="n"/>
      <c r="J467" s="13" t="n"/>
      <c r="K467" s="13" t="n"/>
      <c r="L467" s="13" t="n"/>
      <c r="M467" s="13" t="n"/>
      <c r="N467" s="13" t="n"/>
      <c r="O467" s="14" t="n"/>
      <c r="P467" s="15" t="n"/>
      <c r="Q467" s="16">
        <f>IF(N467="", "", IF(ISNUMBER(N467), N467, IFERROR(DATEVALUE(LEFT(N467,10))+TIMEVALUE(MID(N467,12,8)), "texto")))</f>
        <v/>
      </c>
      <c r="R467" s="17">
        <f>IF(ISNUMBER(Q467), DATE(YEAR(Q467),MONTH(Q467),1), "")</f>
        <v/>
      </c>
      <c r="S467" s="18">
        <f>IF(A467="", 0, IF(AND(M467=Ajustes!$B$8, E467=Ajustes!$B$5, I467=Ajustes!$B$4, OR(C467=Ajustes!$B$6, C467=Ajustes!$B$7), ISNUMBER(D467), ISNUMBER(H467)), 1, 0))</f>
        <v/>
      </c>
      <c r="T467" s="19">
        <f>IF(S467&lt;&gt;1, 0, IF(N(J467)=0, 0, IF(K467=Ajustes!$B$5, J467, J467*F467)))</f>
        <v/>
      </c>
      <c r="U467" s="20">
        <f>IF(S467&lt;&gt;1, U466, IF(C467=Ajustes!$B$6, U466+H467, U466-H467))</f>
        <v/>
      </c>
      <c r="V467" s="19">
        <f>IF(S467&lt;&gt;1, V466, IF(C467=Ajustes!$B$6, V466+D467+N(O467)+T467, IF(U467&lt;=0, 0, V466-H467*W466)))</f>
        <v/>
      </c>
      <c r="W467" s="21">
        <f>IF(U467&gt;0, V467/U467, 0)</f>
        <v/>
      </c>
      <c r="X467" s="19">
        <f>IF(AND(S467=1, C467=Ajustes!$B$7), D467-N(O467)-T467-H467*W466, "")</f>
        <v/>
      </c>
      <c r="Y467" s="18">
        <f>IF(A467="", "", TRIM(IF(COUNTIFS($N$2:$N$3000,N467,$C$2:$C$3000,C467,$D$2:$D$3000,D467,$H$2:$H$3000,H467)&gt;1, "Orden repetida. ", "")&amp;IF(AND(S467=1, C467=Ajustes!$B$7, U466+0.000001&lt;H467), "Vendes más de lo registrado. ", "")&amp;IF(Q467="texto", "Fecha en texto. ", "")&amp;IF(OR(NOT(ISNUMBER(D467)), NOT(ISNUMBER(H467))), "Número en texto. ", "")&amp;IF(AND(ISNUMBER(Q467), ISNUMBER(Q466), Q467&lt;Q466), "Fuera de orden de fecha. ", "")))</f>
        <v/>
      </c>
      <c r="Z467" s="18">
        <f>IF(AND(S467=1, ISNUMBER(R467)), ROW(), 0)</f>
        <v/>
      </c>
      <c r="AA467" s="18">
        <f>IF(ISNUMBER(R467), R467, 0)</f>
        <v/>
      </c>
    </row>
    <row r="468">
      <c r="A468" s="13" t="n"/>
      <c r="B468" s="13" t="n"/>
      <c r="C468" s="13" t="n"/>
      <c r="D468" s="13" t="n"/>
      <c r="E468" s="13" t="n"/>
      <c r="F468" s="13" t="n"/>
      <c r="G468" s="13" t="n"/>
      <c r="H468" s="13" t="n"/>
      <c r="I468" s="13" t="n"/>
      <c r="J468" s="13" t="n"/>
      <c r="K468" s="13" t="n"/>
      <c r="L468" s="13" t="n"/>
      <c r="M468" s="13" t="n"/>
      <c r="N468" s="13" t="n"/>
      <c r="O468" s="14" t="n"/>
      <c r="P468" s="15" t="n"/>
      <c r="Q468" s="16">
        <f>IF(N468="", "", IF(ISNUMBER(N468), N468, IFERROR(DATEVALUE(LEFT(N468,10))+TIMEVALUE(MID(N468,12,8)), "texto")))</f>
        <v/>
      </c>
      <c r="R468" s="17">
        <f>IF(ISNUMBER(Q468), DATE(YEAR(Q468),MONTH(Q468),1), "")</f>
        <v/>
      </c>
      <c r="S468" s="18">
        <f>IF(A468="", 0, IF(AND(M468=Ajustes!$B$8, E468=Ajustes!$B$5, I468=Ajustes!$B$4, OR(C468=Ajustes!$B$6, C468=Ajustes!$B$7), ISNUMBER(D468), ISNUMBER(H468)), 1, 0))</f>
        <v/>
      </c>
      <c r="T468" s="19">
        <f>IF(S468&lt;&gt;1, 0, IF(N(J468)=0, 0, IF(K468=Ajustes!$B$5, J468, J468*F468)))</f>
        <v/>
      </c>
      <c r="U468" s="20">
        <f>IF(S468&lt;&gt;1, U467, IF(C468=Ajustes!$B$6, U467+H468, U467-H468))</f>
        <v/>
      </c>
      <c r="V468" s="19">
        <f>IF(S468&lt;&gt;1, V467, IF(C468=Ajustes!$B$6, V467+D468+N(O468)+T468, IF(U468&lt;=0, 0, V467-H468*W467)))</f>
        <v/>
      </c>
      <c r="W468" s="21">
        <f>IF(U468&gt;0, V468/U468, 0)</f>
        <v/>
      </c>
      <c r="X468" s="19">
        <f>IF(AND(S468=1, C468=Ajustes!$B$7), D468-N(O468)-T468-H468*W467, "")</f>
        <v/>
      </c>
      <c r="Y468" s="18">
        <f>IF(A468="", "", TRIM(IF(COUNTIFS($N$2:$N$3000,N468,$C$2:$C$3000,C468,$D$2:$D$3000,D468,$H$2:$H$3000,H468)&gt;1, "Orden repetida. ", "")&amp;IF(AND(S468=1, C468=Ajustes!$B$7, U467+0.000001&lt;H468), "Vendes más de lo registrado. ", "")&amp;IF(Q468="texto", "Fecha en texto. ", "")&amp;IF(OR(NOT(ISNUMBER(D468)), NOT(ISNUMBER(H468))), "Número en texto. ", "")&amp;IF(AND(ISNUMBER(Q468), ISNUMBER(Q467), Q468&lt;Q467), "Fuera de orden de fecha. ", "")))</f>
        <v/>
      </c>
      <c r="Z468" s="18">
        <f>IF(AND(S468=1, ISNUMBER(R468)), ROW(), 0)</f>
        <v/>
      </c>
      <c r="AA468" s="18">
        <f>IF(ISNUMBER(R468), R468, 0)</f>
        <v/>
      </c>
    </row>
    <row r="469">
      <c r="A469" s="13" t="n"/>
      <c r="B469" s="13" t="n"/>
      <c r="C469" s="13" t="n"/>
      <c r="D469" s="13" t="n"/>
      <c r="E469" s="13" t="n"/>
      <c r="F469" s="13" t="n"/>
      <c r="G469" s="13" t="n"/>
      <c r="H469" s="13" t="n"/>
      <c r="I469" s="13" t="n"/>
      <c r="J469" s="13" t="n"/>
      <c r="K469" s="13" t="n"/>
      <c r="L469" s="13" t="n"/>
      <c r="M469" s="13" t="n"/>
      <c r="N469" s="13" t="n"/>
      <c r="O469" s="14" t="n"/>
      <c r="P469" s="15" t="n"/>
      <c r="Q469" s="16">
        <f>IF(N469="", "", IF(ISNUMBER(N469), N469, IFERROR(DATEVALUE(LEFT(N469,10))+TIMEVALUE(MID(N469,12,8)), "texto")))</f>
        <v/>
      </c>
      <c r="R469" s="17">
        <f>IF(ISNUMBER(Q469), DATE(YEAR(Q469),MONTH(Q469),1), "")</f>
        <v/>
      </c>
      <c r="S469" s="18">
        <f>IF(A469="", 0, IF(AND(M469=Ajustes!$B$8, E469=Ajustes!$B$5, I469=Ajustes!$B$4, OR(C469=Ajustes!$B$6, C469=Ajustes!$B$7), ISNUMBER(D469), ISNUMBER(H469)), 1, 0))</f>
        <v/>
      </c>
      <c r="T469" s="19">
        <f>IF(S469&lt;&gt;1, 0, IF(N(J469)=0, 0, IF(K469=Ajustes!$B$5, J469, J469*F469)))</f>
        <v/>
      </c>
      <c r="U469" s="20">
        <f>IF(S469&lt;&gt;1, U468, IF(C469=Ajustes!$B$6, U468+H469, U468-H469))</f>
        <v/>
      </c>
      <c r="V469" s="19">
        <f>IF(S469&lt;&gt;1, V468, IF(C469=Ajustes!$B$6, V468+D469+N(O469)+T469, IF(U469&lt;=0, 0, V468-H469*W468)))</f>
        <v/>
      </c>
      <c r="W469" s="21">
        <f>IF(U469&gt;0, V469/U469, 0)</f>
        <v/>
      </c>
      <c r="X469" s="19">
        <f>IF(AND(S469=1, C469=Ajustes!$B$7), D469-N(O469)-T469-H469*W468, "")</f>
        <v/>
      </c>
      <c r="Y469" s="18">
        <f>IF(A469="", "", TRIM(IF(COUNTIFS($N$2:$N$3000,N469,$C$2:$C$3000,C469,$D$2:$D$3000,D469,$H$2:$H$3000,H469)&gt;1, "Orden repetida. ", "")&amp;IF(AND(S469=1, C469=Ajustes!$B$7, U468+0.000001&lt;H469), "Vendes más de lo registrado. ", "")&amp;IF(Q469="texto", "Fecha en texto. ", "")&amp;IF(OR(NOT(ISNUMBER(D469)), NOT(ISNUMBER(H469))), "Número en texto. ", "")&amp;IF(AND(ISNUMBER(Q469), ISNUMBER(Q468), Q469&lt;Q468), "Fuera de orden de fecha. ", "")))</f>
        <v/>
      </c>
      <c r="Z469" s="18">
        <f>IF(AND(S469=1, ISNUMBER(R469)), ROW(), 0)</f>
        <v/>
      </c>
      <c r="AA469" s="18">
        <f>IF(ISNUMBER(R469), R469, 0)</f>
        <v/>
      </c>
    </row>
    <row r="470">
      <c r="A470" s="13" t="n"/>
      <c r="B470" s="13" t="n"/>
      <c r="C470" s="13" t="n"/>
      <c r="D470" s="13" t="n"/>
      <c r="E470" s="13" t="n"/>
      <c r="F470" s="13" t="n"/>
      <c r="G470" s="13" t="n"/>
      <c r="H470" s="13" t="n"/>
      <c r="I470" s="13" t="n"/>
      <c r="J470" s="13" t="n"/>
      <c r="K470" s="13" t="n"/>
      <c r="L470" s="13" t="n"/>
      <c r="M470" s="13" t="n"/>
      <c r="N470" s="13" t="n"/>
      <c r="O470" s="14" t="n"/>
      <c r="P470" s="15" t="n"/>
      <c r="Q470" s="16">
        <f>IF(N470="", "", IF(ISNUMBER(N470), N470, IFERROR(DATEVALUE(LEFT(N470,10))+TIMEVALUE(MID(N470,12,8)), "texto")))</f>
        <v/>
      </c>
      <c r="R470" s="17">
        <f>IF(ISNUMBER(Q470), DATE(YEAR(Q470),MONTH(Q470),1), "")</f>
        <v/>
      </c>
      <c r="S470" s="18">
        <f>IF(A470="", 0, IF(AND(M470=Ajustes!$B$8, E470=Ajustes!$B$5, I470=Ajustes!$B$4, OR(C470=Ajustes!$B$6, C470=Ajustes!$B$7), ISNUMBER(D470), ISNUMBER(H470)), 1, 0))</f>
        <v/>
      </c>
      <c r="T470" s="19">
        <f>IF(S470&lt;&gt;1, 0, IF(N(J470)=0, 0, IF(K470=Ajustes!$B$5, J470, J470*F470)))</f>
        <v/>
      </c>
      <c r="U470" s="20">
        <f>IF(S470&lt;&gt;1, U469, IF(C470=Ajustes!$B$6, U469+H470, U469-H470))</f>
        <v/>
      </c>
      <c r="V470" s="19">
        <f>IF(S470&lt;&gt;1, V469, IF(C470=Ajustes!$B$6, V469+D470+N(O470)+T470, IF(U470&lt;=0, 0, V469-H470*W469)))</f>
        <v/>
      </c>
      <c r="W470" s="21">
        <f>IF(U470&gt;0, V470/U470, 0)</f>
        <v/>
      </c>
      <c r="X470" s="19">
        <f>IF(AND(S470=1, C470=Ajustes!$B$7), D470-N(O470)-T470-H470*W469, "")</f>
        <v/>
      </c>
      <c r="Y470" s="18">
        <f>IF(A470="", "", TRIM(IF(COUNTIFS($N$2:$N$3000,N470,$C$2:$C$3000,C470,$D$2:$D$3000,D470,$H$2:$H$3000,H470)&gt;1, "Orden repetida. ", "")&amp;IF(AND(S470=1, C470=Ajustes!$B$7, U469+0.000001&lt;H470), "Vendes más de lo registrado. ", "")&amp;IF(Q470="texto", "Fecha en texto. ", "")&amp;IF(OR(NOT(ISNUMBER(D470)), NOT(ISNUMBER(H470))), "Número en texto. ", "")&amp;IF(AND(ISNUMBER(Q470), ISNUMBER(Q469), Q470&lt;Q469), "Fuera de orden de fecha. ", "")))</f>
        <v/>
      </c>
      <c r="Z470" s="18">
        <f>IF(AND(S470=1, ISNUMBER(R470)), ROW(), 0)</f>
        <v/>
      </c>
      <c r="AA470" s="18">
        <f>IF(ISNUMBER(R470), R470, 0)</f>
        <v/>
      </c>
    </row>
    <row r="471">
      <c r="A471" s="13" t="n"/>
      <c r="B471" s="13" t="n"/>
      <c r="C471" s="13" t="n"/>
      <c r="D471" s="13" t="n"/>
      <c r="E471" s="13" t="n"/>
      <c r="F471" s="13" t="n"/>
      <c r="G471" s="13" t="n"/>
      <c r="H471" s="13" t="n"/>
      <c r="I471" s="13" t="n"/>
      <c r="J471" s="13" t="n"/>
      <c r="K471" s="13" t="n"/>
      <c r="L471" s="13" t="n"/>
      <c r="M471" s="13" t="n"/>
      <c r="N471" s="13" t="n"/>
      <c r="O471" s="14" t="n"/>
      <c r="P471" s="15" t="n"/>
      <c r="Q471" s="16">
        <f>IF(N471="", "", IF(ISNUMBER(N471), N471, IFERROR(DATEVALUE(LEFT(N471,10))+TIMEVALUE(MID(N471,12,8)), "texto")))</f>
        <v/>
      </c>
      <c r="R471" s="17">
        <f>IF(ISNUMBER(Q471), DATE(YEAR(Q471),MONTH(Q471),1), "")</f>
        <v/>
      </c>
      <c r="S471" s="18">
        <f>IF(A471="", 0, IF(AND(M471=Ajustes!$B$8, E471=Ajustes!$B$5, I471=Ajustes!$B$4, OR(C471=Ajustes!$B$6, C471=Ajustes!$B$7), ISNUMBER(D471), ISNUMBER(H471)), 1, 0))</f>
        <v/>
      </c>
      <c r="T471" s="19">
        <f>IF(S471&lt;&gt;1, 0, IF(N(J471)=0, 0, IF(K471=Ajustes!$B$5, J471, J471*F471)))</f>
        <v/>
      </c>
      <c r="U471" s="20">
        <f>IF(S471&lt;&gt;1, U470, IF(C471=Ajustes!$B$6, U470+H471, U470-H471))</f>
        <v/>
      </c>
      <c r="V471" s="19">
        <f>IF(S471&lt;&gt;1, V470, IF(C471=Ajustes!$B$6, V470+D471+N(O471)+T471, IF(U471&lt;=0, 0, V470-H471*W470)))</f>
        <v/>
      </c>
      <c r="W471" s="21">
        <f>IF(U471&gt;0, V471/U471, 0)</f>
        <v/>
      </c>
      <c r="X471" s="19">
        <f>IF(AND(S471=1, C471=Ajustes!$B$7), D471-N(O471)-T471-H471*W470, "")</f>
        <v/>
      </c>
      <c r="Y471" s="18">
        <f>IF(A471="", "", TRIM(IF(COUNTIFS($N$2:$N$3000,N471,$C$2:$C$3000,C471,$D$2:$D$3000,D471,$H$2:$H$3000,H471)&gt;1, "Orden repetida. ", "")&amp;IF(AND(S471=1, C471=Ajustes!$B$7, U470+0.000001&lt;H471), "Vendes más de lo registrado. ", "")&amp;IF(Q471="texto", "Fecha en texto. ", "")&amp;IF(OR(NOT(ISNUMBER(D471)), NOT(ISNUMBER(H471))), "Número en texto. ", "")&amp;IF(AND(ISNUMBER(Q471), ISNUMBER(Q470), Q471&lt;Q470), "Fuera de orden de fecha. ", "")))</f>
        <v/>
      </c>
      <c r="Z471" s="18">
        <f>IF(AND(S471=1, ISNUMBER(R471)), ROW(), 0)</f>
        <v/>
      </c>
      <c r="AA471" s="18">
        <f>IF(ISNUMBER(R471), R471, 0)</f>
        <v/>
      </c>
    </row>
    <row r="472">
      <c r="A472" s="13" t="n"/>
      <c r="B472" s="13" t="n"/>
      <c r="C472" s="13" t="n"/>
      <c r="D472" s="13" t="n"/>
      <c r="E472" s="13" t="n"/>
      <c r="F472" s="13" t="n"/>
      <c r="G472" s="13" t="n"/>
      <c r="H472" s="13" t="n"/>
      <c r="I472" s="13" t="n"/>
      <c r="J472" s="13" t="n"/>
      <c r="K472" s="13" t="n"/>
      <c r="L472" s="13" t="n"/>
      <c r="M472" s="13" t="n"/>
      <c r="N472" s="13" t="n"/>
      <c r="O472" s="14" t="n"/>
      <c r="P472" s="15" t="n"/>
      <c r="Q472" s="16">
        <f>IF(N472="", "", IF(ISNUMBER(N472), N472, IFERROR(DATEVALUE(LEFT(N472,10))+TIMEVALUE(MID(N472,12,8)), "texto")))</f>
        <v/>
      </c>
      <c r="R472" s="17">
        <f>IF(ISNUMBER(Q472), DATE(YEAR(Q472),MONTH(Q472),1), "")</f>
        <v/>
      </c>
      <c r="S472" s="18">
        <f>IF(A472="", 0, IF(AND(M472=Ajustes!$B$8, E472=Ajustes!$B$5, I472=Ajustes!$B$4, OR(C472=Ajustes!$B$6, C472=Ajustes!$B$7), ISNUMBER(D472), ISNUMBER(H472)), 1, 0))</f>
        <v/>
      </c>
      <c r="T472" s="19">
        <f>IF(S472&lt;&gt;1, 0, IF(N(J472)=0, 0, IF(K472=Ajustes!$B$5, J472, J472*F472)))</f>
        <v/>
      </c>
      <c r="U472" s="20">
        <f>IF(S472&lt;&gt;1, U471, IF(C472=Ajustes!$B$6, U471+H472, U471-H472))</f>
        <v/>
      </c>
      <c r="V472" s="19">
        <f>IF(S472&lt;&gt;1, V471, IF(C472=Ajustes!$B$6, V471+D472+N(O472)+T472, IF(U472&lt;=0, 0, V471-H472*W471)))</f>
        <v/>
      </c>
      <c r="W472" s="21">
        <f>IF(U472&gt;0, V472/U472, 0)</f>
        <v/>
      </c>
      <c r="X472" s="19">
        <f>IF(AND(S472=1, C472=Ajustes!$B$7), D472-N(O472)-T472-H472*W471, "")</f>
        <v/>
      </c>
      <c r="Y472" s="18">
        <f>IF(A472="", "", TRIM(IF(COUNTIFS($N$2:$N$3000,N472,$C$2:$C$3000,C472,$D$2:$D$3000,D472,$H$2:$H$3000,H472)&gt;1, "Orden repetida. ", "")&amp;IF(AND(S472=1, C472=Ajustes!$B$7, U471+0.000001&lt;H472), "Vendes más de lo registrado. ", "")&amp;IF(Q472="texto", "Fecha en texto. ", "")&amp;IF(OR(NOT(ISNUMBER(D472)), NOT(ISNUMBER(H472))), "Número en texto. ", "")&amp;IF(AND(ISNUMBER(Q472), ISNUMBER(Q471), Q472&lt;Q471), "Fuera de orden de fecha. ", "")))</f>
        <v/>
      </c>
      <c r="Z472" s="18">
        <f>IF(AND(S472=1, ISNUMBER(R472)), ROW(), 0)</f>
        <v/>
      </c>
      <c r="AA472" s="18">
        <f>IF(ISNUMBER(R472), R472, 0)</f>
        <v/>
      </c>
    </row>
    <row r="473">
      <c r="A473" s="13" t="n"/>
      <c r="B473" s="13" t="n"/>
      <c r="C473" s="13" t="n"/>
      <c r="D473" s="13" t="n"/>
      <c r="E473" s="13" t="n"/>
      <c r="F473" s="13" t="n"/>
      <c r="G473" s="13" t="n"/>
      <c r="H473" s="13" t="n"/>
      <c r="I473" s="13" t="n"/>
      <c r="J473" s="13" t="n"/>
      <c r="K473" s="13" t="n"/>
      <c r="L473" s="13" t="n"/>
      <c r="M473" s="13" t="n"/>
      <c r="N473" s="13" t="n"/>
      <c r="O473" s="14" t="n"/>
      <c r="P473" s="15" t="n"/>
      <c r="Q473" s="16">
        <f>IF(N473="", "", IF(ISNUMBER(N473), N473, IFERROR(DATEVALUE(LEFT(N473,10))+TIMEVALUE(MID(N473,12,8)), "texto")))</f>
        <v/>
      </c>
      <c r="R473" s="17">
        <f>IF(ISNUMBER(Q473), DATE(YEAR(Q473),MONTH(Q473),1), "")</f>
        <v/>
      </c>
      <c r="S473" s="18">
        <f>IF(A473="", 0, IF(AND(M473=Ajustes!$B$8, E473=Ajustes!$B$5, I473=Ajustes!$B$4, OR(C473=Ajustes!$B$6, C473=Ajustes!$B$7), ISNUMBER(D473), ISNUMBER(H473)), 1, 0))</f>
        <v/>
      </c>
      <c r="T473" s="19">
        <f>IF(S473&lt;&gt;1, 0, IF(N(J473)=0, 0, IF(K473=Ajustes!$B$5, J473, J473*F473)))</f>
        <v/>
      </c>
      <c r="U473" s="20">
        <f>IF(S473&lt;&gt;1, U472, IF(C473=Ajustes!$B$6, U472+H473, U472-H473))</f>
        <v/>
      </c>
      <c r="V473" s="19">
        <f>IF(S473&lt;&gt;1, V472, IF(C473=Ajustes!$B$6, V472+D473+N(O473)+T473, IF(U473&lt;=0, 0, V472-H473*W472)))</f>
        <v/>
      </c>
      <c r="W473" s="21">
        <f>IF(U473&gt;0, V473/U473, 0)</f>
        <v/>
      </c>
      <c r="X473" s="19">
        <f>IF(AND(S473=1, C473=Ajustes!$B$7), D473-N(O473)-T473-H473*W472, "")</f>
        <v/>
      </c>
      <c r="Y473" s="18">
        <f>IF(A473="", "", TRIM(IF(COUNTIFS($N$2:$N$3000,N473,$C$2:$C$3000,C473,$D$2:$D$3000,D473,$H$2:$H$3000,H473)&gt;1, "Orden repetida. ", "")&amp;IF(AND(S473=1, C473=Ajustes!$B$7, U472+0.000001&lt;H473), "Vendes más de lo registrado. ", "")&amp;IF(Q473="texto", "Fecha en texto. ", "")&amp;IF(OR(NOT(ISNUMBER(D473)), NOT(ISNUMBER(H473))), "Número en texto. ", "")&amp;IF(AND(ISNUMBER(Q473), ISNUMBER(Q472), Q473&lt;Q472), "Fuera de orden de fecha. ", "")))</f>
        <v/>
      </c>
      <c r="Z473" s="18">
        <f>IF(AND(S473=1, ISNUMBER(R473)), ROW(), 0)</f>
        <v/>
      </c>
      <c r="AA473" s="18">
        <f>IF(ISNUMBER(R473), R473, 0)</f>
        <v/>
      </c>
    </row>
    <row r="474">
      <c r="A474" s="13" t="n"/>
      <c r="B474" s="13" t="n"/>
      <c r="C474" s="13" t="n"/>
      <c r="D474" s="13" t="n"/>
      <c r="E474" s="13" t="n"/>
      <c r="F474" s="13" t="n"/>
      <c r="G474" s="13" t="n"/>
      <c r="H474" s="13" t="n"/>
      <c r="I474" s="13" t="n"/>
      <c r="J474" s="13" t="n"/>
      <c r="K474" s="13" t="n"/>
      <c r="L474" s="13" t="n"/>
      <c r="M474" s="13" t="n"/>
      <c r="N474" s="13" t="n"/>
      <c r="O474" s="14" t="n"/>
      <c r="P474" s="15" t="n"/>
      <c r="Q474" s="16">
        <f>IF(N474="", "", IF(ISNUMBER(N474), N474, IFERROR(DATEVALUE(LEFT(N474,10))+TIMEVALUE(MID(N474,12,8)), "texto")))</f>
        <v/>
      </c>
      <c r="R474" s="17">
        <f>IF(ISNUMBER(Q474), DATE(YEAR(Q474),MONTH(Q474),1), "")</f>
        <v/>
      </c>
      <c r="S474" s="18">
        <f>IF(A474="", 0, IF(AND(M474=Ajustes!$B$8, E474=Ajustes!$B$5, I474=Ajustes!$B$4, OR(C474=Ajustes!$B$6, C474=Ajustes!$B$7), ISNUMBER(D474), ISNUMBER(H474)), 1, 0))</f>
        <v/>
      </c>
      <c r="T474" s="19">
        <f>IF(S474&lt;&gt;1, 0, IF(N(J474)=0, 0, IF(K474=Ajustes!$B$5, J474, J474*F474)))</f>
        <v/>
      </c>
      <c r="U474" s="20">
        <f>IF(S474&lt;&gt;1, U473, IF(C474=Ajustes!$B$6, U473+H474, U473-H474))</f>
        <v/>
      </c>
      <c r="V474" s="19">
        <f>IF(S474&lt;&gt;1, V473, IF(C474=Ajustes!$B$6, V473+D474+N(O474)+T474, IF(U474&lt;=0, 0, V473-H474*W473)))</f>
        <v/>
      </c>
      <c r="W474" s="21">
        <f>IF(U474&gt;0, V474/U474, 0)</f>
        <v/>
      </c>
      <c r="X474" s="19">
        <f>IF(AND(S474=1, C474=Ajustes!$B$7), D474-N(O474)-T474-H474*W473, "")</f>
        <v/>
      </c>
      <c r="Y474" s="18">
        <f>IF(A474="", "", TRIM(IF(COUNTIFS($N$2:$N$3000,N474,$C$2:$C$3000,C474,$D$2:$D$3000,D474,$H$2:$H$3000,H474)&gt;1, "Orden repetida. ", "")&amp;IF(AND(S474=1, C474=Ajustes!$B$7, U473+0.000001&lt;H474), "Vendes más de lo registrado. ", "")&amp;IF(Q474="texto", "Fecha en texto. ", "")&amp;IF(OR(NOT(ISNUMBER(D474)), NOT(ISNUMBER(H474))), "Número en texto. ", "")&amp;IF(AND(ISNUMBER(Q474), ISNUMBER(Q473), Q474&lt;Q473), "Fuera de orden de fecha. ", "")))</f>
        <v/>
      </c>
      <c r="Z474" s="18">
        <f>IF(AND(S474=1, ISNUMBER(R474)), ROW(), 0)</f>
        <v/>
      </c>
      <c r="AA474" s="18">
        <f>IF(ISNUMBER(R474), R474, 0)</f>
        <v/>
      </c>
    </row>
    <row r="475">
      <c r="A475" s="13" t="n"/>
      <c r="B475" s="13" t="n"/>
      <c r="C475" s="13" t="n"/>
      <c r="D475" s="13" t="n"/>
      <c r="E475" s="13" t="n"/>
      <c r="F475" s="13" t="n"/>
      <c r="G475" s="13" t="n"/>
      <c r="H475" s="13" t="n"/>
      <c r="I475" s="13" t="n"/>
      <c r="J475" s="13" t="n"/>
      <c r="K475" s="13" t="n"/>
      <c r="L475" s="13" t="n"/>
      <c r="M475" s="13" t="n"/>
      <c r="N475" s="13" t="n"/>
      <c r="O475" s="14" t="n"/>
      <c r="P475" s="15" t="n"/>
      <c r="Q475" s="16">
        <f>IF(N475="", "", IF(ISNUMBER(N475), N475, IFERROR(DATEVALUE(LEFT(N475,10))+TIMEVALUE(MID(N475,12,8)), "texto")))</f>
        <v/>
      </c>
      <c r="R475" s="17">
        <f>IF(ISNUMBER(Q475), DATE(YEAR(Q475),MONTH(Q475),1), "")</f>
        <v/>
      </c>
      <c r="S475" s="18">
        <f>IF(A475="", 0, IF(AND(M475=Ajustes!$B$8, E475=Ajustes!$B$5, I475=Ajustes!$B$4, OR(C475=Ajustes!$B$6, C475=Ajustes!$B$7), ISNUMBER(D475), ISNUMBER(H475)), 1, 0))</f>
        <v/>
      </c>
      <c r="T475" s="19">
        <f>IF(S475&lt;&gt;1, 0, IF(N(J475)=0, 0, IF(K475=Ajustes!$B$5, J475, J475*F475)))</f>
        <v/>
      </c>
      <c r="U475" s="20">
        <f>IF(S475&lt;&gt;1, U474, IF(C475=Ajustes!$B$6, U474+H475, U474-H475))</f>
        <v/>
      </c>
      <c r="V475" s="19">
        <f>IF(S475&lt;&gt;1, V474, IF(C475=Ajustes!$B$6, V474+D475+N(O475)+T475, IF(U475&lt;=0, 0, V474-H475*W474)))</f>
        <v/>
      </c>
      <c r="W475" s="21">
        <f>IF(U475&gt;0, V475/U475, 0)</f>
        <v/>
      </c>
      <c r="X475" s="19">
        <f>IF(AND(S475=1, C475=Ajustes!$B$7), D475-N(O475)-T475-H475*W474, "")</f>
        <v/>
      </c>
      <c r="Y475" s="18">
        <f>IF(A475="", "", TRIM(IF(COUNTIFS($N$2:$N$3000,N475,$C$2:$C$3000,C475,$D$2:$D$3000,D475,$H$2:$H$3000,H475)&gt;1, "Orden repetida. ", "")&amp;IF(AND(S475=1, C475=Ajustes!$B$7, U474+0.000001&lt;H475), "Vendes más de lo registrado. ", "")&amp;IF(Q475="texto", "Fecha en texto. ", "")&amp;IF(OR(NOT(ISNUMBER(D475)), NOT(ISNUMBER(H475))), "Número en texto. ", "")&amp;IF(AND(ISNUMBER(Q475), ISNUMBER(Q474), Q475&lt;Q474), "Fuera de orden de fecha. ", "")))</f>
        <v/>
      </c>
      <c r="Z475" s="18">
        <f>IF(AND(S475=1, ISNUMBER(R475)), ROW(), 0)</f>
        <v/>
      </c>
      <c r="AA475" s="18">
        <f>IF(ISNUMBER(R475), R475, 0)</f>
        <v/>
      </c>
    </row>
    <row r="476">
      <c r="A476" s="13" t="n"/>
      <c r="B476" s="13" t="n"/>
      <c r="C476" s="13" t="n"/>
      <c r="D476" s="13" t="n"/>
      <c r="E476" s="13" t="n"/>
      <c r="F476" s="13" t="n"/>
      <c r="G476" s="13" t="n"/>
      <c r="H476" s="13" t="n"/>
      <c r="I476" s="13" t="n"/>
      <c r="J476" s="13" t="n"/>
      <c r="K476" s="13" t="n"/>
      <c r="L476" s="13" t="n"/>
      <c r="M476" s="13" t="n"/>
      <c r="N476" s="13" t="n"/>
      <c r="O476" s="14" t="n"/>
      <c r="P476" s="15" t="n"/>
      <c r="Q476" s="16">
        <f>IF(N476="", "", IF(ISNUMBER(N476), N476, IFERROR(DATEVALUE(LEFT(N476,10))+TIMEVALUE(MID(N476,12,8)), "texto")))</f>
        <v/>
      </c>
      <c r="R476" s="17">
        <f>IF(ISNUMBER(Q476), DATE(YEAR(Q476),MONTH(Q476),1), "")</f>
        <v/>
      </c>
      <c r="S476" s="18">
        <f>IF(A476="", 0, IF(AND(M476=Ajustes!$B$8, E476=Ajustes!$B$5, I476=Ajustes!$B$4, OR(C476=Ajustes!$B$6, C476=Ajustes!$B$7), ISNUMBER(D476), ISNUMBER(H476)), 1, 0))</f>
        <v/>
      </c>
      <c r="T476" s="19">
        <f>IF(S476&lt;&gt;1, 0, IF(N(J476)=0, 0, IF(K476=Ajustes!$B$5, J476, J476*F476)))</f>
        <v/>
      </c>
      <c r="U476" s="20">
        <f>IF(S476&lt;&gt;1, U475, IF(C476=Ajustes!$B$6, U475+H476, U475-H476))</f>
        <v/>
      </c>
      <c r="V476" s="19">
        <f>IF(S476&lt;&gt;1, V475, IF(C476=Ajustes!$B$6, V475+D476+N(O476)+T476, IF(U476&lt;=0, 0, V475-H476*W475)))</f>
        <v/>
      </c>
      <c r="W476" s="21">
        <f>IF(U476&gt;0, V476/U476, 0)</f>
        <v/>
      </c>
      <c r="X476" s="19">
        <f>IF(AND(S476=1, C476=Ajustes!$B$7), D476-N(O476)-T476-H476*W475, "")</f>
        <v/>
      </c>
      <c r="Y476" s="18">
        <f>IF(A476="", "", TRIM(IF(COUNTIFS($N$2:$N$3000,N476,$C$2:$C$3000,C476,$D$2:$D$3000,D476,$H$2:$H$3000,H476)&gt;1, "Orden repetida. ", "")&amp;IF(AND(S476=1, C476=Ajustes!$B$7, U475+0.000001&lt;H476), "Vendes más de lo registrado. ", "")&amp;IF(Q476="texto", "Fecha en texto. ", "")&amp;IF(OR(NOT(ISNUMBER(D476)), NOT(ISNUMBER(H476))), "Número en texto. ", "")&amp;IF(AND(ISNUMBER(Q476), ISNUMBER(Q475), Q476&lt;Q475), "Fuera de orden de fecha. ", "")))</f>
        <v/>
      </c>
      <c r="Z476" s="18">
        <f>IF(AND(S476=1, ISNUMBER(R476)), ROW(), 0)</f>
        <v/>
      </c>
      <c r="AA476" s="18">
        <f>IF(ISNUMBER(R476), R476, 0)</f>
        <v/>
      </c>
    </row>
    <row r="477">
      <c r="A477" s="13" t="n"/>
      <c r="B477" s="13" t="n"/>
      <c r="C477" s="13" t="n"/>
      <c r="D477" s="13" t="n"/>
      <c r="E477" s="13" t="n"/>
      <c r="F477" s="13" t="n"/>
      <c r="G477" s="13" t="n"/>
      <c r="H477" s="13" t="n"/>
      <c r="I477" s="13" t="n"/>
      <c r="J477" s="13" t="n"/>
      <c r="K477" s="13" t="n"/>
      <c r="L477" s="13" t="n"/>
      <c r="M477" s="13" t="n"/>
      <c r="N477" s="13" t="n"/>
      <c r="O477" s="14" t="n"/>
      <c r="P477" s="15" t="n"/>
      <c r="Q477" s="16">
        <f>IF(N477="", "", IF(ISNUMBER(N477), N477, IFERROR(DATEVALUE(LEFT(N477,10))+TIMEVALUE(MID(N477,12,8)), "texto")))</f>
        <v/>
      </c>
      <c r="R477" s="17">
        <f>IF(ISNUMBER(Q477), DATE(YEAR(Q477),MONTH(Q477),1), "")</f>
        <v/>
      </c>
      <c r="S477" s="18">
        <f>IF(A477="", 0, IF(AND(M477=Ajustes!$B$8, E477=Ajustes!$B$5, I477=Ajustes!$B$4, OR(C477=Ajustes!$B$6, C477=Ajustes!$B$7), ISNUMBER(D477), ISNUMBER(H477)), 1, 0))</f>
        <v/>
      </c>
      <c r="T477" s="19">
        <f>IF(S477&lt;&gt;1, 0, IF(N(J477)=0, 0, IF(K477=Ajustes!$B$5, J477, J477*F477)))</f>
        <v/>
      </c>
      <c r="U477" s="20">
        <f>IF(S477&lt;&gt;1, U476, IF(C477=Ajustes!$B$6, U476+H477, U476-H477))</f>
        <v/>
      </c>
      <c r="V477" s="19">
        <f>IF(S477&lt;&gt;1, V476, IF(C477=Ajustes!$B$6, V476+D477+N(O477)+T477, IF(U477&lt;=0, 0, V476-H477*W476)))</f>
        <v/>
      </c>
      <c r="W477" s="21">
        <f>IF(U477&gt;0, V477/U477, 0)</f>
        <v/>
      </c>
      <c r="X477" s="19">
        <f>IF(AND(S477=1, C477=Ajustes!$B$7), D477-N(O477)-T477-H477*W476, "")</f>
        <v/>
      </c>
      <c r="Y477" s="18">
        <f>IF(A477="", "", TRIM(IF(COUNTIFS($N$2:$N$3000,N477,$C$2:$C$3000,C477,$D$2:$D$3000,D477,$H$2:$H$3000,H477)&gt;1, "Orden repetida. ", "")&amp;IF(AND(S477=1, C477=Ajustes!$B$7, U476+0.000001&lt;H477), "Vendes más de lo registrado. ", "")&amp;IF(Q477="texto", "Fecha en texto. ", "")&amp;IF(OR(NOT(ISNUMBER(D477)), NOT(ISNUMBER(H477))), "Número en texto. ", "")&amp;IF(AND(ISNUMBER(Q477), ISNUMBER(Q476), Q477&lt;Q476), "Fuera de orden de fecha. ", "")))</f>
        <v/>
      </c>
      <c r="Z477" s="18">
        <f>IF(AND(S477=1, ISNUMBER(R477)), ROW(), 0)</f>
        <v/>
      </c>
      <c r="AA477" s="18">
        <f>IF(ISNUMBER(R477), R477, 0)</f>
        <v/>
      </c>
    </row>
    <row r="478">
      <c r="A478" s="13" t="n"/>
      <c r="B478" s="13" t="n"/>
      <c r="C478" s="13" t="n"/>
      <c r="D478" s="13" t="n"/>
      <c r="E478" s="13" t="n"/>
      <c r="F478" s="13" t="n"/>
      <c r="G478" s="13" t="n"/>
      <c r="H478" s="13" t="n"/>
      <c r="I478" s="13" t="n"/>
      <c r="J478" s="13" t="n"/>
      <c r="K478" s="13" t="n"/>
      <c r="L478" s="13" t="n"/>
      <c r="M478" s="13" t="n"/>
      <c r="N478" s="13" t="n"/>
      <c r="O478" s="14" t="n"/>
      <c r="P478" s="15" t="n"/>
      <c r="Q478" s="16">
        <f>IF(N478="", "", IF(ISNUMBER(N478), N478, IFERROR(DATEVALUE(LEFT(N478,10))+TIMEVALUE(MID(N478,12,8)), "texto")))</f>
        <v/>
      </c>
      <c r="R478" s="17">
        <f>IF(ISNUMBER(Q478), DATE(YEAR(Q478),MONTH(Q478),1), "")</f>
        <v/>
      </c>
      <c r="S478" s="18">
        <f>IF(A478="", 0, IF(AND(M478=Ajustes!$B$8, E478=Ajustes!$B$5, I478=Ajustes!$B$4, OR(C478=Ajustes!$B$6, C478=Ajustes!$B$7), ISNUMBER(D478), ISNUMBER(H478)), 1, 0))</f>
        <v/>
      </c>
      <c r="T478" s="19">
        <f>IF(S478&lt;&gt;1, 0, IF(N(J478)=0, 0, IF(K478=Ajustes!$B$5, J478, J478*F478)))</f>
        <v/>
      </c>
      <c r="U478" s="20">
        <f>IF(S478&lt;&gt;1, U477, IF(C478=Ajustes!$B$6, U477+H478, U477-H478))</f>
        <v/>
      </c>
      <c r="V478" s="19">
        <f>IF(S478&lt;&gt;1, V477, IF(C478=Ajustes!$B$6, V477+D478+N(O478)+T478, IF(U478&lt;=0, 0, V477-H478*W477)))</f>
        <v/>
      </c>
      <c r="W478" s="21">
        <f>IF(U478&gt;0, V478/U478, 0)</f>
        <v/>
      </c>
      <c r="X478" s="19">
        <f>IF(AND(S478=1, C478=Ajustes!$B$7), D478-N(O478)-T478-H478*W477, "")</f>
        <v/>
      </c>
      <c r="Y478" s="18">
        <f>IF(A478="", "", TRIM(IF(COUNTIFS($N$2:$N$3000,N478,$C$2:$C$3000,C478,$D$2:$D$3000,D478,$H$2:$H$3000,H478)&gt;1, "Orden repetida. ", "")&amp;IF(AND(S478=1, C478=Ajustes!$B$7, U477+0.000001&lt;H478), "Vendes más de lo registrado. ", "")&amp;IF(Q478="texto", "Fecha en texto. ", "")&amp;IF(OR(NOT(ISNUMBER(D478)), NOT(ISNUMBER(H478))), "Número en texto. ", "")&amp;IF(AND(ISNUMBER(Q478), ISNUMBER(Q477), Q478&lt;Q477), "Fuera de orden de fecha. ", "")))</f>
        <v/>
      </c>
      <c r="Z478" s="18">
        <f>IF(AND(S478=1, ISNUMBER(R478)), ROW(), 0)</f>
        <v/>
      </c>
      <c r="AA478" s="18">
        <f>IF(ISNUMBER(R478), R478, 0)</f>
        <v/>
      </c>
    </row>
    <row r="479">
      <c r="A479" s="13" t="n"/>
      <c r="B479" s="13" t="n"/>
      <c r="C479" s="13" t="n"/>
      <c r="D479" s="13" t="n"/>
      <c r="E479" s="13" t="n"/>
      <c r="F479" s="13" t="n"/>
      <c r="G479" s="13" t="n"/>
      <c r="H479" s="13" t="n"/>
      <c r="I479" s="13" t="n"/>
      <c r="J479" s="13" t="n"/>
      <c r="K479" s="13" t="n"/>
      <c r="L479" s="13" t="n"/>
      <c r="M479" s="13" t="n"/>
      <c r="N479" s="13" t="n"/>
      <c r="O479" s="14" t="n"/>
      <c r="P479" s="15" t="n"/>
      <c r="Q479" s="16">
        <f>IF(N479="", "", IF(ISNUMBER(N479), N479, IFERROR(DATEVALUE(LEFT(N479,10))+TIMEVALUE(MID(N479,12,8)), "texto")))</f>
        <v/>
      </c>
      <c r="R479" s="17">
        <f>IF(ISNUMBER(Q479), DATE(YEAR(Q479),MONTH(Q479),1), "")</f>
        <v/>
      </c>
      <c r="S479" s="18">
        <f>IF(A479="", 0, IF(AND(M479=Ajustes!$B$8, E479=Ajustes!$B$5, I479=Ajustes!$B$4, OR(C479=Ajustes!$B$6, C479=Ajustes!$B$7), ISNUMBER(D479), ISNUMBER(H479)), 1, 0))</f>
        <v/>
      </c>
      <c r="T479" s="19">
        <f>IF(S479&lt;&gt;1, 0, IF(N(J479)=0, 0, IF(K479=Ajustes!$B$5, J479, J479*F479)))</f>
        <v/>
      </c>
      <c r="U479" s="20">
        <f>IF(S479&lt;&gt;1, U478, IF(C479=Ajustes!$B$6, U478+H479, U478-H479))</f>
        <v/>
      </c>
      <c r="V479" s="19">
        <f>IF(S479&lt;&gt;1, V478, IF(C479=Ajustes!$B$6, V478+D479+N(O479)+T479, IF(U479&lt;=0, 0, V478-H479*W478)))</f>
        <v/>
      </c>
      <c r="W479" s="21">
        <f>IF(U479&gt;0, V479/U479, 0)</f>
        <v/>
      </c>
      <c r="X479" s="19">
        <f>IF(AND(S479=1, C479=Ajustes!$B$7), D479-N(O479)-T479-H479*W478, "")</f>
        <v/>
      </c>
      <c r="Y479" s="18">
        <f>IF(A479="", "", TRIM(IF(COUNTIFS($N$2:$N$3000,N479,$C$2:$C$3000,C479,$D$2:$D$3000,D479,$H$2:$H$3000,H479)&gt;1, "Orden repetida. ", "")&amp;IF(AND(S479=1, C479=Ajustes!$B$7, U478+0.000001&lt;H479), "Vendes más de lo registrado. ", "")&amp;IF(Q479="texto", "Fecha en texto. ", "")&amp;IF(OR(NOT(ISNUMBER(D479)), NOT(ISNUMBER(H479))), "Número en texto. ", "")&amp;IF(AND(ISNUMBER(Q479), ISNUMBER(Q478), Q479&lt;Q478), "Fuera de orden de fecha. ", "")))</f>
        <v/>
      </c>
      <c r="Z479" s="18">
        <f>IF(AND(S479=1, ISNUMBER(R479)), ROW(), 0)</f>
        <v/>
      </c>
      <c r="AA479" s="18">
        <f>IF(ISNUMBER(R479), R479, 0)</f>
        <v/>
      </c>
    </row>
    <row r="480">
      <c r="A480" s="13" t="n"/>
      <c r="B480" s="13" t="n"/>
      <c r="C480" s="13" t="n"/>
      <c r="D480" s="13" t="n"/>
      <c r="E480" s="13" t="n"/>
      <c r="F480" s="13" t="n"/>
      <c r="G480" s="13" t="n"/>
      <c r="H480" s="13" t="n"/>
      <c r="I480" s="13" t="n"/>
      <c r="J480" s="13" t="n"/>
      <c r="K480" s="13" t="n"/>
      <c r="L480" s="13" t="n"/>
      <c r="M480" s="13" t="n"/>
      <c r="N480" s="13" t="n"/>
      <c r="O480" s="14" t="n"/>
      <c r="P480" s="15" t="n"/>
      <c r="Q480" s="16">
        <f>IF(N480="", "", IF(ISNUMBER(N480), N480, IFERROR(DATEVALUE(LEFT(N480,10))+TIMEVALUE(MID(N480,12,8)), "texto")))</f>
        <v/>
      </c>
      <c r="R480" s="17">
        <f>IF(ISNUMBER(Q480), DATE(YEAR(Q480),MONTH(Q480),1), "")</f>
        <v/>
      </c>
      <c r="S480" s="18">
        <f>IF(A480="", 0, IF(AND(M480=Ajustes!$B$8, E480=Ajustes!$B$5, I480=Ajustes!$B$4, OR(C480=Ajustes!$B$6, C480=Ajustes!$B$7), ISNUMBER(D480), ISNUMBER(H480)), 1, 0))</f>
        <v/>
      </c>
      <c r="T480" s="19">
        <f>IF(S480&lt;&gt;1, 0, IF(N(J480)=0, 0, IF(K480=Ajustes!$B$5, J480, J480*F480)))</f>
        <v/>
      </c>
      <c r="U480" s="20">
        <f>IF(S480&lt;&gt;1, U479, IF(C480=Ajustes!$B$6, U479+H480, U479-H480))</f>
        <v/>
      </c>
      <c r="V480" s="19">
        <f>IF(S480&lt;&gt;1, V479, IF(C480=Ajustes!$B$6, V479+D480+N(O480)+T480, IF(U480&lt;=0, 0, V479-H480*W479)))</f>
        <v/>
      </c>
      <c r="W480" s="21">
        <f>IF(U480&gt;0, V480/U480, 0)</f>
        <v/>
      </c>
      <c r="X480" s="19">
        <f>IF(AND(S480=1, C480=Ajustes!$B$7), D480-N(O480)-T480-H480*W479, "")</f>
        <v/>
      </c>
      <c r="Y480" s="18">
        <f>IF(A480="", "", TRIM(IF(COUNTIFS($N$2:$N$3000,N480,$C$2:$C$3000,C480,$D$2:$D$3000,D480,$H$2:$H$3000,H480)&gt;1, "Orden repetida. ", "")&amp;IF(AND(S480=1, C480=Ajustes!$B$7, U479+0.000001&lt;H480), "Vendes más de lo registrado. ", "")&amp;IF(Q480="texto", "Fecha en texto. ", "")&amp;IF(OR(NOT(ISNUMBER(D480)), NOT(ISNUMBER(H480))), "Número en texto. ", "")&amp;IF(AND(ISNUMBER(Q480), ISNUMBER(Q479), Q480&lt;Q479), "Fuera de orden de fecha. ", "")))</f>
        <v/>
      </c>
      <c r="Z480" s="18">
        <f>IF(AND(S480=1, ISNUMBER(R480)), ROW(), 0)</f>
        <v/>
      </c>
      <c r="AA480" s="18">
        <f>IF(ISNUMBER(R480), R480, 0)</f>
        <v/>
      </c>
    </row>
    <row r="481">
      <c r="A481" s="13" t="n"/>
      <c r="B481" s="13" t="n"/>
      <c r="C481" s="13" t="n"/>
      <c r="D481" s="13" t="n"/>
      <c r="E481" s="13" t="n"/>
      <c r="F481" s="13" t="n"/>
      <c r="G481" s="13" t="n"/>
      <c r="H481" s="13" t="n"/>
      <c r="I481" s="13" t="n"/>
      <c r="J481" s="13" t="n"/>
      <c r="K481" s="13" t="n"/>
      <c r="L481" s="13" t="n"/>
      <c r="M481" s="13" t="n"/>
      <c r="N481" s="13" t="n"/>
      <c r="O481" s="14" t="n"/>
      <c r="P481" s="15" t="n"/>
      <c r="Q481" s="16">
        <f>IF(N481="", "", IF(ISNUMBER(N481), N481, IFERROR(DATEVALUE(LEFT(N481,10))+TIMEVALUE(MID(N481,12,8)), "texto")))</f>
        <v/>
      </c>
      <c r="R481" s="17">
        <f>IF(ISNUMBER(Q481), DATE(YEAR(Q481),MONTH(Q481),1), "")</f>
        <v/>
      </c>
      <c r="S481" s="18">
        <f>IF(A481="", 0, IF(AND(M481=Ajustes!$B$8, E481=Ajustes!$B$5, I481=Ajustes!$B$4, OR(C481=Ajustes!$B$6, C481=Ajustes!$B$7), ISNUMBER(D481), ISNUMBER(H481)), 1, 0))</f>
        <v/>
      </c>
      <c r="T481" s="19">
        <f>IF(S481&lt;&gt;1, 0, IF(N(J481)=0, 0, IF(K481=Ajustes!$B$5, J481, J481*F481)))</f>
        <v/>
      </c>
      <c r="U481" s="20">
        <f>IF(S481&lt;&gt;1, U480, IF(C481=Ajustes!$B$6, U480+H481, U480-H481))</f>
        <v/>
      </c>
      <c r="V481" s="19">
        <f>IF(S481&lt;&gt;1, V480, IF(C481=Ajustes!$B$6, V480+D481+N(O481)+T481, IF(U481&lt;=0, 0, V480-H481*W480)))</f>
        <v/>
      </c>
      <c r="W481" s="21">
        <f>IF(U481&gt;0, V481/U481, 0)</f>
        <v/>
      </c>
      <c r="X481" s="19">
        <f>IF(AND(S481=1, C481=Ajustes!$B$7), D481-N(O481)-T481-H481*W480, "")</f>
        <v/>
      </c>
      <c r="Y481" s="18">
        <f>IF(A481="", "", TRIM(IF(COUNTIFS($N$2:$N$3000,N481,$C$2:$C$3000,C481,$D$2:$D$3000,D481,$H$2:$H$3000,H481)&gt;1, "Orden repetida. ", "")&amp;IF(AND(S481=1, C481=Ajustes!$B$7, U480+0.000001&lt;H481), "Vendes más de lo registrado. ", "")&amp;IF(Q481="texto", "Fecha en texto. ", "")&amp;IF(OR(NOT(ISNUMBER(D481)), NOT(ISNUMBER(H481))), "Número en texto. ", "")&amp;IF(AND(ISNUMBER(Q481), ISNUMBER(Q480), Q481&lt;Q480), "Fuera de orden de fecha. ", "")))</f>
        <v/>
      </c>
      <c r="Z481" s="18">
        <f>IF(AND(S481=1, ISNUMBER(R481)), ROW(), 0)</f>
        <v/>
      </c>
      <c r="AA481" s="18">
        <f>IF(ISNUMBER(R481), R481, 0)</f>
        <v/>
      </c>
    </row>
    <row r="482">
      <c r="A482" s="13" t="n"/>
      <c r="B482" s="13" t="n"/>
      <c r="C482" s="13" t="n"/>
      <c r="D482" s="13" t="n"/>
      <c r="E482" s="13" t="n"/>
      <c r="F482" s="13" t="n"/>
      <c r="G482" s="13" t="n"/>
      <c r="H482" s="13" t="n"/>
      <c r="I482" s="13" t="n"/>
      <c r="J482" s="13" t="n"/>
      <c r="K482" s="13" t="n"/>
      <c r="L482" s="13" t="n"/>
      <c r="M482" s="13" t="n"/>
      <c r="N482" s="13" t="n"/>
      <c r="O482" s="14" t="n"/>
      <c r="P482" s="15" t="n"/>
      <c r="Q482" s="16">
        <f>IF(N482="", "", IF(ISNUMBER(N482), N482, IFERROR(DATEVALUE(LEFT(N482,10))+TIMEVALUE(MID(N482,12,8)), "texto")))</f>
        <v/>
      </c>
      <c r="R482" s="17">
        <f>IF(ISNUMBER(Q482), DATE(YEAR(Q482),MONTH(Q482),1), "")</f>
        <v/>
      </c>
      <c r="S482" s="18">
        <f>IF(A482="", 0, IF(AND(M482=Ajustes!$B$8, E482=Ajustes!$B$5, I482=Ajustes!$B$4, OR(C482=Ajustes!$B$6, C482=Ajustes!$B$7), ISNUMBER(D482), ISNUMBER(H482)), 1, 0))</f>
        <v/>
      </c>
      <c r="T482" s="19">
        <f>IF(S482&lt;&gt;1, 0, IF(N(J482)=0, 0, IF(K482=Ajustes!$B$5, J482, J482*F482)))</f>
        <v/>
      </c>
      <c r="U482" s="20">
        <f>IF(S482&lt;&gt;1, U481, IF(C482=Ajustes!$B$6, U481+H482, U481-H482))</f>
        <v/>
      </c>
      <c r="V482" s="19">
        <f>IF(S482&lt;&gt;1, V481, IF(C482=Ajustes!$B$6, V481+D482+N(O482)+T482, IF(U482&lt;=0, 0, V481-H482*W481)))</f>
        <v/>
      </c>
      <c r="W482" s="21">
        <f>IF(U482&gt;0, V482/U482, 0)</f>
        <v/>
      </c>
      <c r="X482" s="19">
        <f>IF(AND(S482=1, C482=Ajustes!$B$7), D482-N(O482)-T482-H482*W481, "")</f>
        <v/>
      </c>
      <c r="Y482" s="18">
        <f>IF(A482="", "", TRIM(IF(COUNTIFS($N$2:$N$3000,N482,$C$2:$C$3000,C482,$D$2:$D$3000,D482,$H$2:$H$3000,H482)&gt;1, "Orden repetida. ", "")&amp;IF(AND(S482=1, C482=Ajustes!$B$7, U481+0.000001&lt;H482), "Vendes más de lo registrado. ", "")&amp;IF(Q482="texto", "Fecha en texto. ", "")&amp;IF(OR(NOT(ISNUMBER(D482)), NOT(ISNUMBER(H482))), "Número en texto. ", "")&amp;IF(AND(ISNUMBER(Q482), ISNUMBER(Q481), Q482&lt;Q481), "Fuera de orden de fecha. ", "")))</f>
        <v/>
      </c>
      <c r="Z482" s="18">
        <f>IF(AND(S482=1, ISNUMBER(R482)), ROW(), 0)</f>
        <v/>
      </c>
      <c r="AA482" s="18">
        <f>IF(ISNUMBER(R482), R482, 0)</f>
        <v/>
      </c>
    </row>
    <row r="483">
      <c r="A483" s="13" t="n"/>
      <c r="B483" s="13" t="n"/>
      <c r="C483" s="13" t="n"/>
      <c r="D483" s="13" t="n"/>
      <c r="E483" s="13" t="n"/>
      <c r="F483" s="13" t="n"/>
      <c r="G483" s="13" t="n"/>
      <c r="H483" s="13" t="n"/>
      <c r="I483" s="13" t="n"/>
      <c r="J483" s="13" t="n"/>
      <c r="K483" s="13" t="n"/>
      <c r="L483" s="13" t="n"/>
      <c r="M483" s="13" t="n"/>
      <c r="N483" s="13" t="n"/>
      <c r="O483" s="14" t="n"/>
      <c r="P483" s="15" t="n"/>
      <c r="Q483" s="16">
        <f>IF(N483="", "", IF(ISNUMBER(N483), N483, IFERROR(DATEVALUE(LEFT(N483,10))+TIMEVALUE(MID(N483,12,8)), "texto")))</f>
        <v/>
      </c>
      <c r="R483" s="17">
        <f>IF(ISNUMBER(Q483), DATE(YEAR(Q483),MONTH(Q483),1), "")</f>
        <v/>
      </c>
      <c r="S483" s="18">
        <f>IF(A483="", 0, IF(AND(M483=Ajustes!$B$8, E483=Ajustes!$B$5, I483=Ajustes!$B$4, OR(C483=Ajustes!$B$6, C483=Ajustes!$B$7), ISNUMBER(D483), ISNUMBER(H483)), 1, 0))</f>
        <v/>
      </c>
      <c r="T483" s="19">
        <f>IF(S483&lt;&gt;1, 0, IF(N(J483)=0, 0, IF(K483=Ajustes!$B$5, J483, J483*F483)))</f>
        <v/>
      </c>
      <c r="U483" s="20">
        <f>IF(S483&lt;&gt;1, U482, IF(C483=Ajustes!$B$6, U482+H483, U482-H483))</f>
        <v/>
      </c>
      <c r="V483" s="19">
        <f>IF(S483&lt;&gt;1, V482, IF(C483=Ajustes!$B$6, V482+D483+N(O483)+T483, IF(U483&lt;=0, 0, V482-H483*W482)))</f>
        <v/>
      </c>
      <c r="W483" s="21">
        <f>IF(U483&gt;0, V483/U483, 0)</f>
        <v/>
      </c>
      <c r="X483" s="19">
        <f>IF(AND(S483=1, C483=Ajustes!$B$7), D483-N(O483)-T483-H483*W482, "")</f>
        <v/>
      </c>
      <c r="Y483" s="18">
        <f>IF(A483="", "", TRIM(IF(COUNTIFS($N$2:$N$3000,N483,$C$2:$C$3000,C483,$D$2:$D$3000,D483,$H$2:$H$3000,H483)&gt;1, "Orden repetida. ", "")&amp;IF(AND(S483=1, C483=Ajustes!$B$7, U482+0.000001&lt;H483), "Vendes más de lo registrado. ", "")&amp;IF(Q483="texto", "Fecha en texto. ", "")&amp;IF(OR(NOT(ISNUMBER(D483)), NOT(ISNUMBER(H483))), "Número en texto. ", "")&amp;IF(AND(ISNUMBER(Q483), ISNUMBER(Q482), Q483&lt;Q482), "Fuera de orden de fecha. ", "")))</f>
        <v/>
      </c>
      <c r="Z483" s="18">
        <f>IF(AND(S483=1, ISNUMBER(R483)), ROW(), 0)</f>
        <v/>
      </c>
      <c r="AA483" s="18">
        <f>IF(ISNUMBER(R483), R483, 0)</f>
        <v/>
      </c>
    </row>
    <row r="484">
      <c r="A484" s="13" t="n"/>
      <c r="B484" s="13" t="n"/>
      <c r="C484" s="13" t="n"/>
      <c r="D484" s="13" t="n"/>
      <c r="E484" s="13" t="n"/>
      <c r="F484" s="13" t="n"/>
      <c r="G484" s="13" t="n"/>
      <c r="H484" s="13" t="n"/>
      <c r="I484" s="13" t="n"/>
      <c r="J484" s="13" t="n"/>
      <c r="K484" s="13" t="n"/>
      <c r="L484" s="13" t="n"/>
      <c r="M484" s="13" t="n"/>
      <c r="N484" s="13" t="n"/>
      <c r="O484" s="14" t="n"/>
      <c r="P484" s="15" t="n"/>
      <c r="Q484" s="16">
        <f>IF(N484="", "", IF(ISNUMBER(N484), N484, IFERROR(DATEVALUE(LEFT(N484,10))+TIMEVALUE(MID(N484,12,8)), "texto")))</f>
        <v/>
      </c>
      <c r="R484" s="17">
        <f>IF(ISNUMBER(Q484), DATE(YEAR(Q484),MONTH(Q484),1), "")</f>
        <v/>
      </c>
      <c r="S484" s="18">
        <f>IF(A484="", 0, IF(AND(M484=Ajustes!$B$8, E484=Ajustes!$B$5, I484=Ajustes!$B$4, OR(C484=Ajustes!$B$6, C484=Ajustes!$B$7), ISNUMBER(D484), ISNUMBER(H484)), 1, 0))</f>
        <v/>
      </c>
      <c r="T484" s="19">
        <f>IF(S484&lt;&gt;1, 0, IF(N(J484)=0, 0, IF(K484=Ajustes!$B$5, J484, J484*F484)))</f>
        <v/>
      </c>
      <c r="U484" s="20">
        <f>IF(S484&lt;&gt;1, U483, IF(C484=Ajustes!$B$6, U483+H484, U483-H484))</f>
        <v/>
      </c>
      <c r="V484" s="19">
        <f>IF(S484&lt;&gt;1, V483, IF(C484=Ajustes!$B$6, V483+D484+N(O484)+T484, IF(U484&lt;=0, 0, V483-H484*W483)))</f>
        <v/>
      </c>
      <c r="W484" s="21">
        <f>IF(U484&gt;0, V484/U484, 0)</f>
        <v/>
      </c>
      <c r="X484" s="19">
        <f>IF(AND(S484=1, C484=Ajustes!$B$7), D484-N(O484)-T484-H484*W483, "")</f>
        <v/>
      </c>
      <c r="Y484" s="18">
        <f>IF(A484="", "", TRIM(IF(COUNTIFS($N$2:$N$3000,N484,$C$2:$C$3000,C484,$D$2:$D$3000,D484,$H$2:$H$3000,H484)&gt;1, "Orden repetida. ", "")&amp;IF(AND(S484=1, C484=Ajustes!$B$7, U483+0.000001&lt;H484), "Vendes más de lo registrado. ", "")&amp;IF(Q484="texto", "Fecha en texto. ", "")&amp;IF(OR(NOT(ISNUMBER(D484)), NOT(ISNUMBER(H484))), "Número en texto. ", "")&amp;IF(AND(ISNUMBER(Q484), ISNUMBER(Q483), Q484&lt;Q483), "Fuera de orden de fecha. ", "")))</f>
        <v/>
      </c>
      <c r="Z484" s="18">
        <f>IF(AND(S484=1, ISNUMBER(R484)), ROW(), 0)</f>
        <v/>
      </c>
      <c r="AA484" s="18">
        <f>IF(ISNUMBER(R484), R484, 0)</f>
        <v/>
      </c>
    </row>
    <row r="485">
      <c r="A485" s="13" t="n"/>
      <c r="B485" s="13" t="n"/>
      <c r="C485" s="13" t="n"/>
      <c r="D485" s="13" t="n"/>
      <c r="E485" s="13" t="n"/>
      <c r="F485" s="13" t="n"/>
      <c r="G485" s="13" t="n"/>
      <c r="H485" s="13" t="n"/>
      <c r="I485" s="13" t="n"/>
      <c r="J485" s="13" t="n"/>
      <c r="K485" s="13" t="n"/>
      <c r="L485" s="13" t="n"/>
      <c r="M485" s="13" t="n"/>
      <c r="N485" s="13" t="n"/>
      <c r="O485" s="14" t="n"/>
      <c r="P485" s="15" t="n"/>
      <c r="Q485" s="16">
        <f>IF(N485="", "", IF(ISNUMBER(N485), N485, IFERROR(DATEVALUE(LEFT(N485,10))+TIMEVALUE(MID(N485,12,8)), "texto")))</f>
        <v/>
      </c>
      <c r="R485" s="17">
        <f>IF(ISNUMBER(Q485), DATE(YEAR(Q485),MONTH(Q485),1), "")</f>
        <v/>
      </c>
      <c r="S485" s="18">
        <f>IF(A485="", 0, IF(AND(M485=Ajustes!$B$8, E485=Ajustes!$B$5, I485=Ajustes!$B$4, OR(C485=Ajustes!$B$6, C485=Ajustes!$B$7), ISNUMBER(D485), ISNUMBER(H485)), 1, 0))</f>
        <v/>
      </c>
      <c r="T485" s="19">
        <f>IF(S485&lt;&gt;1, 0, IF(N(J485)=0, 0, IF(K485=Ajustes!$B$5, J485, J485*F485)))</f>
        <v/>
      </c>
      <c r="U485" s="20">
        <f>IF(S485&lt;&gt;1, U484, IF(C485=Ajustes!$B$6, U484+H485, U484-H485))</f>
        <v/>
      </c>
      <c r="V485" s="19">
        <f>IF(S485&lt;&gt;1, V484, IF(C485=Ajustes!$B$6, V484+D485+N(O485)+T485, IF(U485&lt;=0, 0, V484-H485*W484)))</f>
        <v/>
      </c>
      <c r="W485" s="21">
        <f>IF(U485&gt;0, V485/U485, 0)</f>
        <v/>
      </c>
      <c r="X485" s="19">
        <f>IF(AND(S485=1, C485=Ajustes!$B$7), D485-N(O485)-T485-H485*W484, "")</f>
        <v/>
      </c>
      <c r="Y485" s="18">
        <f>IF(A485="", "", TRIM(IF(COUNTIFS($N$2:$N$3000,N485,$C$2:$C$3000,C485,$D$2:$D$3000,D485,$H$2:$H$3000,H485)&gt;1, "Orden repetida. ", "")&amp;IF(AND(S485=1, C485=Ajustes!$B$7, U484+0.000001&lt;H485), "Vendes más de lo registrado. ", "")&amp;IF(Q485="texto", "Fecha en texto. ", "")&amp;IF(OR(NOT(ISNUMBER(D485)), NOT(ISNUMBER(H485))), "Número en texto. ", "")&amp;IF(AND(ISNUMBER(Q485), ISNUMBER(Q484), Q485&lt;Q484), "Fuera de orden de fecha. ", "")))</f>
        <v/>
      </c>
      <c r="Z485" s="18">
        <f>IF(AND(S485=1, ISNUMBER(R485)), ROW(), 0)</f>
        <v/>
      </c>
      <c r="AA485" s="18">
        <f>IF(ISNUMBER(R485), R485, 0)</f>
        <v/>
      </c>
    </row>
    <row r="486">
      <c r="A486" s="13" t="n"/>
      <c r="B486" s="13" t="n"/>
      <c r="C486" s="13" t="n"/>
      <c r="D486" s="13" t="n"/>
      <c r="E486" s="13" t="n"/>
      <c r="F486" s="13" t="n"/>
      <c r="G486" s="13" t="n"/>
      <c r="H486" s="13" t="n"/>
      <c r="I486" s="13" t="n"/>
      <c r="J486" s="13" t="n"/>
      <c r="K486" s="13" t="n"/>
      <c r="L486" s="13" t="n"/>
      <c r="M486" s="13" t="n"/>
      <c r="N486" s="13" t="n"/>
      <c r="O486" s="14" t="n"/>
      <c r="P486" s="15" t="n"/>
      <c r="Q486" s="16">
        <f>IF(N486="", "", IF(ISNUMBER(N486), N486, IFERROR(DATEVALUE(LEFT(N486,10))+TIMEVALUE(MID(N486,12,8)), "texto")))</f>
        <v/>
      </c>
      <c r="R486" s="17">
        <f>IF(ISNUMBER(Q486), DATE(YEAR(Q486),MONTH(Q486),1), "")</f>
        <v/>
      </c>
      <c r="S486" s="18">
        <f>IF(A486="", 0, IF(AND(M486=Ajustes!$B$8, E486=Ajustes!$B$5, I486=Ajustes!$B$4, OR(C486=Ajustes!$B$6, C486=Ajustes!$B$7), ISNUMBER(D486), ISNUMBER(H486)), 1, 0))</f>
        <v/>
      </c>
      <c r="T486" s="19">
        <f>IF(S486&lt;&gt;1, 0, IF(N(J486)=0, 0, IF(K486=Ajustes!$B$5, J486, J486*F486)))</f>
        <v/>
      </c>
      <c r="U486" s="20">
        <f>IF(S486&lt;&gt;1, U485, IF(C486=Ajustes!$B$6, U485+H486, U485-H486))</f>
        <v/>
      </c>
      <c r="V486" s="19">
        <f>IF(S486&lt;&gt;1, V485, IF(C486=Ajustes!$B$6, V485+D486+N(O486)+T486, IF(U486&lt;=0, 0, V485-H486*W485)))</f>
        <v/>
      </c>
      <c r="W486" s="21">
        <f>IF(U486&gt;0, V486/U486, 0)</f>
        <v/>
      </c>
      <c r="X486" s="19">
        <f>IF(AND(S486=1, C486=Ajustes!$B$7), D486-N(O486)-T486-H486*W485, "")</f>
        <v/>
      </c>
      <c r="Y486" s="18">
        <f>IF(A486="", "", TRIM(IF(COUNTIFS($N$2:$N$3000,N486,$C$2:$C$3000,C486,$D$2:$D$3000,D486,$H$2:$H$3000,H486)&gt;1, "Orden repetida. ", "")&amp;IF(AND(S486=1, C486=Ajustes!$B$7, U485+0.000001&lt;H486), "Vendes más de lo registrado. ", "")&amp;IF(Q486="texto", "Fecha en texto. ", "")&amp;IF(OR(NOT(ISNUMBER(D486)), NOT(ISNUMBER(H486))), "Número en texto. ", "")&amp;IF(AND(ISNUMBER(Q486), ISNUMBER(Q485), Q486&lt;Q485), "Fuera de orden de fecha. ", "")))</f>
        <v/>
      </c>
      <c r="Z486" s="18">
        <f>IF(AND(S486=1, ISNUMBER(R486)), ROW(), 0)</f>
        <v/>
      </c>
      <c r="AA486" s="18">
        <f>IF(ISNUMBER(R486), R486, 0)</f>
        <v/>
      </c>
    </row>
    <row r="487">
      <c r="A487" s="13" t="n"/>
      <c r="B487" s="13" t="n"/>
      <c r="C487" s="13" t="n"/>
      <c r="D487" s="13" t="n"/>
      <c r="E487" s="13" t="n"/>
      <c r="F487" s="13" t="n"/>
      <c r="G487" s="13" t="n"/>
      <c r="H487" s="13" t="n"/>
      <c r="I487" s="13" t="n"/>
      <c r="J487" s="13" t="n"/>
      <c r="K487" s="13" t="n"/>
      <c r="L487" s="13" t="n"/>
      <c r="M487" s="13" t="n"/>
      <c r="N487" s="13" t="n"/>
      <c r="O487" s="14" t="n"/>
      <c r="P487" s="15" t="n"/>
      <c r="Q487" s="16">
        <f>IF(N487="", "", IF(ISNUMBER(N487), N487, IFERROR(DATEVALUE(LEFT(N487,10))+TIMEVALUE(MID(N487,12,8)), "texto")))</f>
        <v/>
      </c>
      <c r="R487" s="17">
        <f>IF(ISNUMBER(Q487), DATE(YEAR(Q487),MONTH(Q487),1), "")</f>
        <v/>
      </c>
      <c r="S487" s="18">
        <f>IF(A487="", 0, IF(AND(M487=Ajustes!$B$8, E487=Ajustes!$B$5, I487=Ajustes!$B$4, OR(C487=Ajustes!$B$6, C487=Ajustes!$B$7), ISNUMBER(D487), ISNUMBER(H487)), 1, 0))</f>
        <v/>
      </c>
      <c r="T487" s="19">
        <f>IF(S487&lt;&gt;1, 0, IF(N(J487)=0, 0, IF(K487=Ajustes!$B$5, J487, J487*F487)))</f>
        <v/>
      </c>
      <c r="U487" s="20">
        <f>IF(S487&lt;&gt;1, U486, IF(C487=Ajustes!$B$6, U486+H487, U486-H487))</f>
        <v/>
      </c>
      <c r="V487" s="19">
        <f>IF(S487&lt;&gt;1, V486, IF(C487=Ajustes!$B$6, V486+D487+N(O487)+T487, IF(U487&lt;=0, 0, V486-H487*W486)))</f>
        <v/>
      </c>
      <c r="W487" s="21">
        <f>IF(U487&gt;0, V487/U487, 0)</f>
        <v/>
      </c>
      <c r="X487" s="19">
        <f>IF(AND(S487=1, C487=Ajustes!$B$7), D487-N(O487)-T487-H487*W486, "")</f>
        <v/>
      </c>
      <c r="Y487" s="18">
        <f>IF(A487="", "", TRIM(IF(COUNTIFS($N$2:$N$3000,N487,$C$2:$C$3000,C487,$D$2:$D$3000,D487,$H$2:$H$3000,H487)&gt;1, "Orden repetida. ", "")&amp;IF(AND(S487=1, C487=Ajustes!$B$7, U486+0.000001&lt;H487), "Vendes más de lo registrado. ", "")&amp;IF(Q487="texto", "Fecha en texto. ", "")&amp;IF(OR(NOT(ISNUMBER(D487)), NOT(ISNUMBER(H487))), "Número en texto. ", "")&amp;IF(AND(ISNUMBER(Q487), ISNUMBER(Q486), Q487&lt;Q486), "Fuera de orden de fecha. ", "")))</f>
        <v/>
      </c>
      <c r="Z487" s="18">
        <f>IF(AND(S487=1, ISNUMBER(R487)), ROW(), 0)</f>
        <v/>
      </c>
      <c r="AA487" s="18">
        <f>IF(ISNUMBER(R487), R487, 0)</f>
        <v/>
      </c>
    </row>
    <row r="488">
      <c r="A488" s="13" t="n"/>
      <c r="B488" s="13" t="n"/>
      <c r="C488" s="13" t="n"/>
      <c r="D488" s="13" t="n"/>
      <c r="E488" s="13" t="n"/>
      <c r="F488" s="13" t="n"/>
      <c r="G488" s="13" t="n"/>
      <c r="H488" s="13" t="n"/>
      <c r="I488" s="13" t="n"/>
      <c r="J488" s="13" t="n"/>
      <c r="K488" s="13" t="n"/>
      <c r="L488" s="13" t="n"/>
      <c r="M488" s="13" t="n"/>
      <c r="N488" s="13" t="n"/>
      <c r="O488" s="14" t="n"/>
      <c r="P488" s="15" t="n"/>
      <c r="Q488" s="16">
        <f>IF(N488="", "", IF(ISNUMBER(N488), N488, IFERROR(DATEVALUE(LEFT(N488,10))+TIMEVALUE(MID(N488,12,8)), "texto")))</f>
        <v/>
      </c>
      <c r="R488" s="17">
        <f>IF(ISNUMBER(Q488), DATE(YEAR(Q488),MONTH(Q488),1), "")</f>
        <v/>
      </c>
      <c r="S488" s="18">
        <f>IF(A488="", 0, IF(AND(M488=Ajustes!$B$8, E488=Ajustes!$B$5, I488=Ajustes!$B$4, OR(C488=Ajustes!$B$6, C488=Ajustes!$B$7), ISNUMBER(D488), ISNUMBER(H488)), 1, 0))</f>
        <v/>
      </c>
      <c r="T488" s="19">
        <f>IF(S488&lt;&gt;1, 0, IF(N(J488)=0, 0, IF(K488=Ajustes!$B$5, J488, J488*F488)))</f>
        <v/>
      </c>
      <c r="U488" s="20">
        <f>IF(S488&lt;&gt;1, U487, IF(C488=Ajustes!$B$6, U487+H488, U487-H488))</f>
        <v/>
      </c>
      <c r="V488" s="19">
        <f>IF(S488&lt;&gt;1, V487, IF(C488=Ajustes!$B$6, V487+D488+N(O488)+T488, IF(U488&lt;=0, 0, V487-H488*W487)))</f>
        <v/>
      </c>
      <c r="W488" s="21">
        <f>IF(U488&gt;0, V488/U488, 0)</f>
        <v/>
      </c>
      <c r="X488" s="19">
        <f>IF(AND(S488=1, C488=Ajustes!$B$7), D488-N(O488)-T488-H488*W487, "")</f>
        <v/>
      </c>
      <c r="Y488" s="18">
        <f>IF(A488="", "", TRIM(IF(COUNTIFS($N$2:$N$3000,N488,$C$2:$C$3000,C488,$D$2:$D$3000,D488,$H$2:$H$3000,H488)&gt;1, "Orden repetida. ", "")&amp;IF(AND(S488=1, C488=Ajustes!$B$7, U487+0.000001&lt;H488), "Vendes más de lo registrado. ", "")&amp;IF(Q488="texto", "Fecha en texto. ", "")&amp;IF(OR(NOT(ISNUMBER(D488)), NOT(ISNUMBER(H488))), "Número en texto. ", "")&amp;IF(AND(ISNUMBER(Q488), ISNUMBER(Q487), Q488&lt;Q487), "Fuera de orden de fecha. ", "")))</f>
        <v/>
      </c>
      <c r="Z488" s="18">
        <f>IF(AND(S488=1, ISNUMBER(R488)), ROW(), 0)</f>
        <v/>
      </c>
      <c r="AA488" s="18">
        <f>IF(ISNUMBER(R488), R488, 0)</f>
        <v/>
      </c>
    </row>
    <row r="489">
      <c r="A489" s="13" t="n"/>
      <c r="B489" s="13" t="n"/>
      <c r="C489" s="13" t="n"/>
      <c r="D489" s="13" t="n"/>
      <c r="E489" s="13" t="n"/>
      <c r="F489" s="13" t="n"/>
      <c r="G489" s="13" t="n"/>
      <c r="H489" s="13" t="n"/>
      <c r="I489" s="13" t="n"/>
      <c r="J489" s="13" t="n"/>
      <c r="K489" s="13" t="n"/>
      <c r="L489" s="13" t="n"/>
      <c r="M489" s="13" t="n"/>
      <c r="N489" s="13" t="n"/>
      <c r="O489" s="14" t="n"/>
      <c r="P489" s="15" t="n"/>
      <c r="Q489" s="16">
        <f>IF(N489="", "", IF(ISNUMBER(N489), N489, IFERROR(DATEVALUE(LEFT(N489,10))+TIMEVALUE(MID(N489,12,8)), "texto")))</f>
        <v/>
      </c>
      <c r="R489" s="17">
        <f>IF(ISNUMBER(Q489), DATE(YEAR(Q489),MONTH(Q489),1), "")</f>
        <v/>
      </c>
      <c r="S489" s="18">
        <f>IF(A489="", 0, IF(AND(M489=Ajustes!$B$8, E489=Ajustes!$B$5, I489=Ajustes!$B$4, OR(C489=Ajustes!$B$6, C489=Ajustes!$B$7), ISNUMBER(D489), ISNUMBER(H489)), 1, 0))</f>
        <v/>
      </c>
      <c r="T489" s="19">
        <f>IF(S489&lt;&gt;1, 0, IF(N(J489)=0, 0, IF(K489=Ajustes!$B$5, J489, J489*F489)))</f>
        <v/>
      </c>
      <c r="U489" s="20">
        <f>IF(S489&lt;&gt;1, U488, IF(C489=Ajustes!$B$6, U488+H489, U488-H489))</f>
        <v/>
      </c>
      <c r="V489" s="19">
        <f>IF(S489&lt;&gt;1, V488, IF(C489=Ajustes!$B$6, V488+D489+N(O489)+T489, IF(U489&lt;=0, 0, V488-H489*W488)))</f>
        <v/>
      </c>
      <c r="W489" s="21">
        <f>IF(U489&gt;0, V489/U489, 0)</f>
        <v/>
      </c>
      <c r="X489" s="19">
        <f>IF(AND(S489=1, C489=Ajustes!$B$7), D489-N(O489)-T489-H489*W488, "")</f>
        <v/>
      </c>
      <c r="Y489" s="18">
        <f>IF(A489="", "", TRIM(IF(COUNTIFS($N$2:$N$3000,N489,$C$2:$C$3000,C489,$D$2:$D$3000,D489,$H$2:$H$3000,H489)&gt;1, "Orden repetida. ", "")&amp;IF(AND(S489=1, C489=Ajustes!$B$7, U488+0.000001&lt;H489), "Vendes más de lo registrado. ", "")&amp;IF(Q489="texto", "Fecha en texto. ", "")&amp;IF(OR(NOT(ISNUMBER(D489)), NOT(ISNUMBER(H489))), "Número en texto. ", "")&amp;IF(AND(ISNUMBER(Q489), ISNUMBER(Q488), Q489&lt;Q488), "Fuera de orden de fecha. ", "")))</f>
        <v/>
      </c>
      <c r="Z489" s="18">
        <f>IF(AND(S489=1, ISNUMBER(R489)), ROW(), 0)</f>
        <v/>
      </c>
      <c r="AA489" s="18">
        <f>IF(ISNUMBER(R489), R489, 0)</f>
        <v/>
      </c>
    </row>
    <row r="490">
      <c r="A490" s="13" t="n"/>
      <c r="B490" s="13" t="n"/>
      <c r="C490" s="13" t="n"/>
      <c r="D490" s="13" t="n"/>
      <c r="E490" s="13" t="n"/>
      <c r="F490" s="13" t="n"/>
      <c r="G490" s="13" t="n"/>
      <c r="H490" s="13" t="n"/>
      <c r="I490" s="13" t="n"/>
      <c r="J490" s="13" t="n"/>
      <c r="K490" s="13" t="n"/>
      <c r="L490" s="13" t="n"/>
      <c r="M490" s="13" t="n"/>
      <c r="N490" s="13" t="n"/>
      <c r="O490" s="14" t="n"/>
      <c r="P490" s="15" t="n"/>
      <c r="Q490" s="16">
        <f>IF(N490="", "", IF(ISNUMBER(N490), N490, IFERROR(DATEVALUE(LEFT(N490,10))+TIMEVALUE(MID(N490,12,8)), "texto")))</f>
        <v/>
      </c>
      <c r="R490" s="17">
        <f>IF(ISNUMBER(Q490), DATE(YEAR(Q490),MONTH(Q490),1), "")</f>
        <v/>
      </c>
      <c r="S490" s="18">
        <f>IF(A490="", 0, IF(AND(M490=Ajustes!$B$8, E490=Ajustes!$B$5, I490=Ajustes!$B$4, OR(C490=Ajustes!$B$6, C490=Ajustes!$B$7), ISNUMBER(D490), ISNUMBER(H490)), 1, 0))</f>
        <v/>
      </c>
      <c r="T490" s="19">
        <f>IF(S490&lt;&gt;1, 0, IF(N(J490)=0, 0, IF(K490=Ajustes!$B$5, J490, J490*F490)))</f>
        <v/>
      </c>
      <c r="U490" s="20">
        <f>IF(S490&lt;&gt;1, U489, IF(C490=Ajustes!$B$6, U489+H490, U489-H490))</f>
        <v/>
      </c>
      <c r="V490" s="19">
        <f>IF(S490&lt;&gt;1, V489, IF(C490=Ajustes!$B$6, V489+D490+N(O490)+T490, IF(U490&lt;=0, 0, V489-H490*W489)))</f>
        <v/>
      </c>
      <c r="W490" s="21">
        <f>IF(U490&gt;0, V490/U490, 0)</f>
        <v/>
      </c>
      <c r="X490" s="19">
        <f>IF(AND(S490=1, C490=Ajustes!$B$7), D490-N(O490)-T490-H490*W489, "")</f>
        <v/>
      </c>
      <c r="Y490" s="18">
        <f>IF(A490="", "", TRIM(IF(COUNTIFS($N$2:$N$3000,N490,$C$2:$C$3000,C490,$D$2:$D$3000,D490,$H$2:$H$3000,H490)&gt;1, "Orden repetida. ", "")&amp;IF(AND(S490=1, C490=Ajustes!$B$7, U489+0.000001&lt;H490), "Vendes más de lo registrado. ", "")&amp;IF(Q490="texto", "Fecha en texto. ", "")&amp;IF(OR(NOT(ISNUMBER(D490)), NOT(ISNUMBER(H490))), "Número en texto. ", "")&amp;IF(AND(ISNUMBER(Q490), ISNUMBER(Q489), Q490&lt;Q489), "Fuera de orden de fecha. ", "")))</f>
        <v/>
      </c>
      <c r="Z490" s="18">
        <f>IF(AND(S490=1, ISNUMBER(R490)), ROW(), 0)</f>
        <v/>
      </c>
      <c r="AA490" s="18">
        <f>IF(ISNUMBER(R490), R490, 0)</f>
        <v/>
      </c>
    </row>
    <row r="491">
      <c r="A491" s="13" t="n"/>
      <c r="B491" s="13" t="n"/>
      <c r="C491" s="13" t="n"/>
      <c r="D491" s="13" t="n"/>
      <c r="E491" s="13" t="n"/>
      <c r="F491" s="13" t="n"/>
      <c r="G491" s="13" t="n"/>
      <c r="H491" s="13" t="n"/>
      <c r="I491" s="13" t="n"/>
      <c r="J491" s="13" t="n"/>
      <c r="K491" s="13" t="n"/>
      <c r="L491" s="13" t="n"/>
      <c r="M491" s="13" t="n"/>
      <c r="N491" s="13" t="n"/>
      <c r="O491" s="14" t="n"/>
      <c r="P491" s="15" t="n"/>
      <c r="Q491" s="16">
        <f>IF(N491="", "", IF(ISNUMBER(N491), N491, IFERROR(DATEVALUE(LEFT(N491,10))+TIMEVALUE(MID(N491,12,8)), "texto")))</f>
        <v/>
      </c>
      <c r="R491" s="17">
        <f>IF(ISNUMBER(Q491), DATE(YEAR(Q491),MONTH(Q491),1), "")</f>
        <v/>
      </c>
      <c r="S491" s="18">
        <f>IF(A491="", 0, IF(AND(M491=Ajustes!$B$8, E491=Ajustes!$B$5, I491=Ajustes!$B$4, OR(C491=Ajustes!$B$6, C491=Ajustes!$B$7), ISNUMBER(D491), ISNUMBER(H491)), 1, 0))</f>
        <v/>
      </c>
      <c r="T491" s="19">
        <f>IF(S491&lt;&gt;1, 0, IF(N(J491)=0, 0, IF(K491=Ajustes!$B$5, J491, J491*F491)))</f>
        <v/>
      </c>
      <c r="U491" s="20">
        <f>IF(S491&lt;&gt;1, U490, IF(C491=Ajustes!$B$6, U490+H491, U490-H491))</f>
        <v/>
      </c>
      <c r="V491" s="19">
        <f>IF(S491&lt;&gt;1, V490, IF(C491=Ajustes!$B$6, V490+D491+N(O491)+T491, IF(U491&lt;=0, 0, V490-H491*W490)))</f>
        <v/>
      </c>
      <c r="W491" s="21">
        <f>IF(U491&gt;0, V491/U491, 0)</f>
        <v/>
      </c>
      <c r="X491" s="19">
        <f>IF(AND(S491=1, C491=Ajustes!$B$7), D491-N(O491)-T491-H491*W490, "")</f>
        <v/>
      </c>
      <c r="Y491" s="18">
        <f>IF(A491="", "", TRIM(IF(COUNTIFS($N$2:$N$3000,N491,$C$2:$C$3000,C491,$D$2:$D$3000,D491,$H$2:$H$3000,H491)&gt;1, "Orden repetida. ", "")&amp;IF(AND(S491=1, C491=Ajustes!$B$7, U490+0.000001&lt;H491), "Vendes más de lo registrado. ", "")&amp;IF(Q491="texto", "Fecha en texto. ", "")&amp;IF(OR(NOT(ISNUMBER(D491)), NOT(ISNUMBER(H491))), "Número en texto. ", "")&amp;IF(AND(ISNUMBER(Q491), ISNUMBER(Q490), Q491&lt;Q490), "Fuera de orden de fecha. ", "")))</f>
        <v/>
      </c>
      <c r="Z491" s="18">
        <f>IF(AND(S491=1, ISNUMBER(R491)), ROW(), 0)</f>
        <v/>
      </c>
      <c r="AA491" s="18">
        <f>IF(ISNUMBER(R491), R491, 0)</f>
        <v/>
      </c>
    </row>
    <row r="492">
      <c r="A492" s="13" t="n"/>
      <c r="B492" s="13" t="n"/>
      <c r="C492" s="13" t="n"/>
      <c r="D492" s="13" t="n"/>
      <c r="E492" s="13" t="n"/>
      <c r="F492" s="13" t="n"/>
      <c r="G492" s="13" t="n"/>
      <c r="H492" s="13" t="n"/>
      <c r="I492" s="13" t="n"/>
      <c r="J492" s="13" t="n"/>
      <c r="K492" s="13" t="n"/>
      <c r="L492" s="13" t="n"/>
      <c r="M492" s="13" t="n"/>
      <c r="N492" s="13" t="n"/>
      <c r="O492" s="14" t="n"/>
      <c r="P492" s="15" t="n"/>
      <c r="Q492" s="16">
        <f>IF(N492="", "", IF(ISNUMBER(N492), N492, IFERROR(DATEVALUE(LEFT(N492,10))+TIMEVALUE(MID(N492,12,8)), "texto")))</f>
        <v/>
      </c>
      <c r="R492" s="17">
        <f>IF(ISNUMBER(Q492), DATE(YEAR(Q492),MONTH(Q492),1), "")</f>
        <v/>
      </c>
      <c r="S492" s="18">
        <f>IF(A492="", 0, IF(AND(M492=Ajustes!$B$8, E492=Ajustes!$B$5, I492=Ajustes!$B$4, OR(C492=Ajustes!$B$6, C492=Ajustes!$B$7), ISNUMBER(D492), ISNUMBER(H492)), 1, 0))</f>
        <v/>
      </c>
      <c r="T492" s="19">
        <f>IF(S492&lt;&gt;1, 0, IF(N(J492)=0, 0, IF(K492=Ajustes!$B$5, J492, J492*F492)))</f>
        <v/>
      </c>
      <c r="U492" s="20">
        <f>IF(S492&lt;&gt;1, U491, IF(C492=Ajustes!$B$6, U491+H492, U491-H492))</f>
        <v/>
      </c>
      <c r="V492" s="19">
        <f>IF(S492&lt;&gt;1, V491, IF(C492=Ajustes!$B$6, V491+D492+N(O492)+T492, IF(U492&lt;=0, 0, V491-H492*W491)))</f>
        <v/>
      </c>
      <c r="W492" s="21">
        <f>IF(U492&gt;0, V492/U492, 0)</f>
        <v/>
      </c>
      <c r="X492" s="19">
        <f>IF(AND(S492=1, C492=Ajustes!$B$7), D492-N(O492)-T492-H492*W491, "")</f>
        <v/>
      </c>
      <c r="Y492" s="18">
        <f>IF(A492="", "", TRIM(IF(COUNTIFS($N$2:$N$3000,N492,$C$2:$C$3000,C492,$D$2:$D$3000,D492,$H$2:$H$3000,H492)&gt;1, "Orden repetida. ", "")&amp;IF(AND(S492=1, C492=Ajustes!$B$7, U491+0.000001&lt;H492), "Vendes más de lo registrado. ", "")&amp;IF(Q492="texto", "Fecha en texto. ", "")&amp;IF(OR(NOT(ISNUMBER(D492)), NOT(ISNUMBER(H492))), "Número en texto. ", "")&amp;IF(AND(ISNUMBER(Q492), ISNUMBER(Q491), Q492&lt;Q491), "Fuera de orden de fecha. ", "")))</f>
        <v/>
      </c>
      <c r="Z492" s="18">
        <f>IF(AND(S492=1, ISNUMBER(R492)), ROW(), 0)</f>
        <v/>
      </c>
      <c r="AA492" s="18">
        <f>IF(ISNUMBER(R492), R492, 0)</f>
        <v/>
      </c>
    </row>
    <row r="493">
      <c r="A493" s="13" t="n"/>
      <c r="B493" s="13" t="n"/>
      <c r="C493" s="13" t="n"/>
      <c r="D493" s="13" t="n"/>
      <c r="E493" s="13" t="n"/>
      <c r="F493" s="13" t="n"/>
      <c r="G493" s="13" t="n"/>
      <c r="H493" s="13" t="n"/>
      <c r="I493" s="13" t="n"/>
      <c r="J493" s="13" t="n"/>
      <c r="K493" s="13" t="n"/>
      <c r="L493" s="13" t="n"/>
      <c r="M493" s="13" t="n"/>
      <c r="N493" s="13" t="n"/>
      <c r="O493" s="14" t="n"/>
      <c r="P493" s="15" t="n"/>
      <c r="Q493" s="16">
        <f>IF(N493="", "", IF(ISNUMBER(N493), N493, IFERROR(DATEVALUE(LEFT(N493,10))+TIMEVALUE(MID(N493,12,8)), "texto")))</f>
        <v/>
      </c>
      <c r="R493" s="17">
        <f>IF(ISNUMBER(Q493), DATE(YEAR(Q493),MONTH(Q493),1), "")</f>
        <v/>
      </c>
      <c r="S493" s="18">
        <f>IF(A493="", 0, IF(AND(M493=Ajustes!$B$8, E493=Ajustes!$B$5, I493=Ajustes!$B$4, OR(C493=Ajustes!$B$6, C493=Ajustes!$B$7), ISNUMBER(D493), ISNUMBER(H493)), 1, 0))</f>
        <v/>
      </c>
      <c r="T493" s="19">
        <f>IF(S493&lt;&gt;1, 0, IF(N(J493)=0, 0, IF(K493=Ajustes!$B$5, J493, J493*F493)))</f>
        <v/>
      </c>
      <c r="U493" s="20">
        <f>IF(S493&lt;&gt;1, U492, IF(C493=Ajustes!$B$6, U492+H493, U492-H493))</f>
        <v/>
      </c>
      <c r="V493" s="19">
        <f>IF(S493&lt;&gt;1, V492, IF(C493=Ajustes!$B$6, V492+D493+N(O493)+T493, IF(U493&lt;=0, 0, V492-H493*W492)))</f>
        <v/>
      </c>
      <c r="W493" s="21">
        <f>IF(U493&gt;0, V493/U493, 0)</f>
        <v/>
      </c>
      <c r="X493" s="19">
        <f>IF(AND(S493=1, C493=Ajustes!$B$7), D493-N(O493)-T493-H493*W492, "")</f>
        <v/>
      </c>
      <c r="Y493" s="18">
        <f>IF(A493="", "", TRIM(IF(COUNTIFS($N$2:$N$3000,N493,$C$2:$C$3000,C493,$D$2:$D$3000,D493,$H$2:$H$3000,H493)&gt;1, "Orden repetida. ", "")&amp;IF(AND(S493=1, C493=Ajustes!$B$7, U492+0.000001&lt;H493), "Vendes más de lo registrado. ", "")&amp;IF(Q493="texto", "Fecha en texto. ", "")&amp;IF(OR(NOT(ISNUMBER(D493)), NOT(ISNUMBER(H493))), "Número en texto. ", "")&amp;IF(AND(ISNUMBER(Q493), ISNUMBER(Q492), Q493&lt;Q492), "Fuera de orden de fecha. ", "")))</f>
        <v/>
      </c>
      <c r="Z493" s="18">
        <f>IF(AND(S493=1, ISNUMBER(R493)), ROW(), 0)</f>
        <v/>
      </c>
      <c r="AA493" s="18">
        <f>IF(ISNUMBER(R493), R493, 0)</f>
        <v/>
      </c>
    </row>
    <row r="494">
      <c r="A494" s="13" t="n"/>
      <c r="B494" s="13" t="n"/>
      <c r="C494" s="13" t="n"/>
      <c r="D494" s="13" t="n"/>
      <c r="E494" s="13" t="n"/>
      <c r="F494" s="13" t="n"/>
      <c r="G494" s="13" t="n"/>
      <c r="H494" s="13" t="n"/>
      <c r="I494" s="13" t="n"/>
      <c r="J494" s="13" t="n"/>
      <c r="K494" s="13" t="n"/>
      <c r="L494" s="13" t="n"/>
      <c r="M494" s="13" t="n"/>
      <c r="N494" s="13" t="n"/>
      <c r="O494" s="14" t="n"/>
      <c r="P494" s="15" t="n"/>
      <c r="Q494" s="16">
        <f>IF(N494="", "", IF(ISNUMBER(N494), N494, IFERROR(DATEVALUE(LEFT(N494,10))+TIMEVALUE(MID(N494,12,8)), "texto")))</f>
        <v/>
      </c>
      <c r="R494" s="17">
        <f>IF(ISNUMBER(Q494), DATE(YEAR(Q494),MONTH(Q494),1), "")</f>
        <v/>
      </c>
      <c r="S494" s="18">
        <f>IF(A494="", 0, IF(AND(M494=Ajustes!$B$8, E494=Ajustes!$B$5, I494=Ajustes!$B$4, OR(C494=Ajustes!$B$6, C494=Ajustes!$B$7), ISNUMBER(D494), ISNUMBER(H494)), 1, 0))</f>
        <v/>
      </c>
      <c r="T494" s="19">
        <f>IF(S494&lt;&gt;1, 0, IF(N(J494)=0, 0, IF(K494=Ajustes!$B$5, J494, J494*F494)))</f>
        <v/>
      </c>
      <c r="U494" s="20">
        <f>IF(S494&lt;&gt;1, U493, IF(C494=Ajustes!$B$6, U493+H494, U493-H494))</f>
        <v/>
      </c>
      <c r="V494" s="19">
        <f>IF(S494&lt;&gt;1, V493, IF(C494=Ajustes!$B$6, V493+D494+N(O494)+T494, IF(U494&lt;=0, 0, V493-H494*W493)))</f>
        <v/>
      </c>
      <c r="W494" s="21">
        <f>IF(U494&gt;0, V494/U494, 0)</f>
        <v/>
      </c>
      <c r="X494" s="19">
        <f>IF(AND(S494=1, C494=Ajustes!$B$7), D494-N(O494)-T494-H494*W493, "")</f>
        <v/>
      </c>
      <c r="Y494" s="18">
        <f>IF(A494="", "", TRIM(IF(COUNTIFS($N$2:$N$3000,N494,$C$2:$C$3000,C494,$D$2:$D$3000,D494,$H$2:$H$3000,H494)&gt;1, "Orden repetida. ", "")&amp;IF(AND(S494=1, C494=Ajustes!$B$7, U493+0.000001&lt;H494), "Vendes más de lo registrado. ", "")&amp;IF(Q494="texto", "Fecha en texto. ", "")&amp;IF(OR(NOT(ISNUMBER(D494)), NOT(ISNUMBER(H494))), "Número en texto. ", "")&amp;IF(AND(ISNUMBER(Q494), ISNUMBER(Q493), Q494&lt;Q493), "Fuera de orden de fecha. ", "")))</f>
        <v/>
      </c>
      <c r="Z494" s="18">
        <f>IF(AND(S494=1, ISNUMBER(R494)), ROW(), 0)</f>
        <v/>
      </c>
      <c r="AA494" s="18">
        <f>IF(ISNUMBER(R494), R494, 0)</f>
        <v/>
      </c>
    </row>
    <row r="495">
      <c r="A495" s="13" t="n"/>
      <c r="B495" s="13" t="n"/>
      <c r="C495" s="13" t="n"/>
      <c r="D495" s="13" t="n"/>
      <c r="E495" s="13" t="n"/>
      <c r="F495" s="13" t="n"/>
      <c r="G495" s="13" t="n"/>
      <c r="H495" s="13" t="n"/>
      <c r="I495" s="13" t="n"/>
      <c r="J495" s="13" t="n"/>
      <c r="K495" s="13" t="n"/>
      <c r="L495" s="13" t="n"/>
      <c r="M495" s="13" t="n"/>
      <c r="N495" s="13" t="n"/>
      <c r="O495" s="14" t="n"/>
      <c r="P495" s="15" t="n"/>
      <c r="Q495" s="16">
        <f>IF(N495="", "", IF(ISNUMBER(N495), N495, IFERROR(DATEVALUE(LEFT(N495,10))+TIMEVALUE(MID(N495,12,8)), "texto")))</f>
        <v/>
      </c>
      <c r="R495" s="17">
        <f>IF(ISNUMBER(Q495), DATE(YEAR(Q495),MONTH(Q495),1), "")</f>
        <v/>
      </c>
      <c r="S495" s="18">
        <f>IF(A495="", 0, IF(AND(M495=Ajustes!$B$8, E495=Ajustes!$B$5, I495=Ajustes!$B$4, OR(C495=Ajustes!$B$6, C495=Ajustes!$B$7), ISNUMBER(D495), ISNUMBER(H495)), 1, 0))</f>
        <v/>
      </c>
      <c r="T495" s="19">
        <f>IF(S495&lt;&gt;1, 0, IF(N(J495)=0, 0, IF(K495=Ajustes!$B$5, J495, J495*F495)))</f>
        <v/>
      </c>
      <c r="U495" s="20">
        <f>IF(S495&lt;&gt;1, U494, IF(C495=Ajustes!$B$6, U494+H495, U494-H495))</f>
        <v/>
      </c>
      <c r="V495" s="19">
        <f>IF(S495&lt;&gt;1, V494, IF(C495=Ajustes!$B$6, V494+D495+N(O495)+T495, IF(U495&lt;=0, 0, V494-H495*W494)))</f>
        <v/>
      </c>
      <c r="W495" s="21">
        <f>IF(U495&gt;0, V495/U495, 0)</f>
        <v/>
      </c>
      <c r="X495" s="19">
        <f>IF(AND(S495=1, C495=Ajustes!$B$7), D495-N(O495)-T495-H495*W494, "")</f>
        <v/>
      </c>
      <c r="Y495" s="18">
        <f>IF(A495="", "", TRIM(IF(COUNTIFS($N$2:$N$3000,N495,$C$2:$C$3000,C495,$D$2:$D$3000,D495,$H$2:$H$3000,H495)&gt;1, "Orden repetida. ", "")&amp;IF(AND(S495=1, C495=Ajustes!$B$7, U494+0.000001&lt;H495), "Vendes más de lo registrado. ", "")&amp;IF(Q495="texto", "Fecha en texto. ", "")&amp;IF(OR(NOT(ISNUMBER(D495)), NOT(ISNUMBER(H495))), "Número en texto. ", "")&amp;IF(AND(ISNUMBER(Q495), ISNUMBER(Q494), Q495&lt;Q494), "Fuera de orden de fecha. ", "")))</f>
        <v/>
      </c>
      <c r="Z495" s="18">
        <f>IF(AND(S495=1, ISNUMBER(R495)), ROW(), 0)</f>
        <v/>
      </c>
      <c r="AA495" s="18">
        <f>IF(ISNUMBER(R495), R495, 0)</f>
        <v/>
      </c>
    </row>
    <row r="496">
      <c r="A496" s="13" t="n"/>
      <c r="B496" s="13" t="n"/>
      <c r="C496" s="13" t="n"/>
      <c r="D496" s="13" t="n"/>
      <c r="E496" s="13" t="n"/>
      <c r="F496" s="13" t="n"/>
      <c r="G496" s="13" t="n"/>
      <c r="H496" s="13" t="n"/>
      <c r="I496" s="13" t="n"/>
      <c r="J496" s="13" t="n"/>
      <c r="K496" s="13" t="n"/>
      <c r="L496" s="13" t="n"/>
      <c r="M496" s="13" t="n"/>
      <c r="N496" s="13" t="n"/>
      <c r="O496" s="14" t="n"/>
      <c r="P496" s="15" t="n"/>
      <c r="Q496" s="16">
        <f>IF(N496="", "", IF(ISNUMBER(N496), N496, IFERROR(DATEVALUE(LEFT(N496,10))+TIMEVALUE(MID(N496,12,8)), "texto")))</f>
        <v/>
      </c>
      <c r="R496" s="17">
        <f>IF(ISNUMBER(Q496), DATE(YEAR(Q496),MONTH(Q496),1), "")</f>
        <v/>
      </c>
      <c r="S496" s="18">
        <f>IF(A496="", 0, IF(AND(M496=Ajustes!$B$8, E496=Ajustes!$B$5, I496=Ajustes!$B$4, OR(C496=Ajustes!$B$6, C496=Ajustes!$B$7), ISNUMBER(D496), ISNUMBER(H496)), 1, 0))</f>
        <v/>
      </c>
      <c r="T496" s="19">
        <f>IF(S496&lt;&gt;1, 0, IF(N(J496)=0, 0, IF(K496=Ajustes!$B$5, J496, J496*F496)))</f>
        <v/>
      </c>
      <c r="U496" s="20">
        <f>IF(S496&lt;&gt;1, U495, IF(C496=Ajustes!$B$6, U495+H496, U495-H496))</f>
        <v/>
      </c>
      <c r="V496" s="19">
        <f>IF(S496&lt;&gt;1, V495, IF(C496=Ajustes!$B$6, V495+D496+N(O496)+T496, IF(U496&lt;=0, 0, V495-H496*W495)))</f>
        <v/>
      </c>
      <c r="W496" s="21">
        <f>IF(U496&gt;0, V496/U496, 0)</f>
        <v/>
      </c>
      <c r="X496" s="19">
        <f>IF(AND(S496=1, C496=Ajustes!$B$7), D496-N(O496)-T496-H496*W495, "")</f>
        <v/>
      </c>
      <c r="Y496" s="18">
        <f>IF(A496="", "", TRIM(IF(COUNTIFS($N$2:$N$3000,N496,$C$2:$C$3000,C496,$D$2:$D$3000,D496,$H$2:$H$3000,H496)&gt;1, "Orden repetida. ", "")&amp;IF(AND(S496=1, C496=Ajustes!$B$7, U495+0.000001&lt;H496), "Vendes más de lo registrado. ", "")&amp;IF(Q496="texto", "Fecha en texto. ", "")&amp;IF(OR(NOT(ISNUMBER(D496)), NOT(ISNUMBER(H496))), "Número en texto. ", "")&amp;IF(AND(ISNUMBER(Q496), ISNUMBER(Q495), Q496&lt;Q495), "Fuera de orden de fecha. ", "")))</f>
        <v/>
      </c>
      <c r="Z496" s="18">
        <f>IF(AND(S496=1, ISNUMBER(R496)), ROW(), 0)</f>
        <v/>
      </c>
      <c r="AA496" s="18">
        <f>IF(ISNUMBER(R496), R496, 0)</f>
        <v/>
      </c>
    </row>
    <row r="497">
      <c r="A497" s="13" t="n"/>
      <c r="B497" s="13" t="n"/>
      <c r="C497" s="13" t="n"/>
      <c r="D497" s="13" t="n"/>
      <c r="E497" s="13" t="n"/>
      <c r="F497" s="13" t="n"/>
      <c r="G497" s="13" t="n"/>
      <c r="H497" s="13" t="n"/>
      <c r="I497" s="13" t="n"/>
      <c r="J497" s="13" t="n"/>
      <c r="K497" s="13" t="n"/>
      <c r="L497" s="13" t="n"/>
      <c r="M497" s="13" t="n"/>
      <c r="N497" s="13" t="n"/>
      <c r="O497" s="14" t="n"/>
      <c r="P497" s="15" t="n"/>
      <c r="Q497" s="16">
        <f>IF(N497="", "", IF(ISNUMBER(N497), N497, IFERROR(DATEVALUE(LEFT(N497,10))+TIMEVALUE(MID(N497,12,8)), "texto")))</f>
        <v/>
      </c>
      <c r="R497" s="17">
        <f>IF(ISNUMBER(Q497), DATE(YEAR(Q497),MONTH(Q497),1), "")</f>
        <v/>
      </c>
      <c r="S497" s="18">
        <f>IF(A497="", 0, IF(AND(M497=Ajustes!$B$8, E497=Ajustes!$B$5, I497=Ajustes!$B$4, OR(C497=Ajustes!$B$6, C497=Ajustes!$B$7), ISNUMBER(D497), ISNUMBER(H497)), 1, 0))</f>
        <v/>
      </c>
      <c r="T497" s="19">
        <f>IF(S497&lt;&gt;1, 0, IF(N(J497)=0, 0, IF(K497=Ajustes!$B$5, J497, J497*F497)))</f>
        <v/>
      </c>
      <c r="U497" s="20">
        <f>IF(S497&lt;&gt;1, U496, IF(C497=Ajustes!$B$6, U496+H497, U496-H497))</f>
        <v/>
      </c>
      <c r="V497" s="19">
        <f>IF(S497&lt;&gt;1, V496, IF(C497=Ajustes!$B$6, V496+D497+N(O497)+T497, IF(U497&lt;=0, 0, V496-H497*W496)))</f>
        <v/>
      </c>
      <c r="W497" s="21">
        <f>IF(U497&gt;0, V497/U497, 0)</f>
        <v/>
      </c>
      <c r="X497" s="19">
        <f>IF(AND(S497=1, C497=Ajustes!$B$7), D497-N(O497)-T497-H497*W496, "")</f>
        <v/>
      </c>
      <c r="Y497" s="18">
        <f>IF(A497="", "", TRIM(IF(COUNTIFS($N$2:$N$3000,N497,$C$2:$C$3000,C497,$D$2:$D$3000,D497,$H$2:$H$3000,H497)&gt;1, "Orden repetida. ", "")&amp;IF(AND(S497=1, C497=Ajustes!$B$7, U496+0.000001&lt;H497), "Vendes más de lo registrado. ", "")&amp;IF(Q497="texto", "Fecha en texto. ", "")&amp;IF(OR(NOT(ISNUMBER(D497)), NOT(ISNUMBER(H497))), "Número en texto. ", "")&amp;IF(AND(ISNUMBER(Q497), ISNUMBER(Q496), Q497&lt;Q496), "Fuera de orden de fecha. ", "")))</f>
        <v/>
      </c>
      <c r="Z497" s="18">
        <f>IF(AND(S497=1, ISNUMBER(R497)), ROW(), 0)</f>
        <v/>
      </c>
      <c r="AA497" s="18">
        <f>IF(ISNUMBER(R497), R497, 0)</f>
        <v/>
      </c>
    </row>
    <row r="498">
      <c r="A498" s="13" t="n"/>
      <c r="B498" s="13" t="n"/>
      <c r="C498" s="13" t="n"/>
      <c r="D498" s="13" t="n"/>
      <c r="E498" s="13" t="n"/>
      <c r="F498" s="13" t="n"/>
      <c r="G498" s="13" t="n"/>
      <c r="H498" s="13" t="n"/>
      <c r="I498" s="13" t="n"/>
      <c r="J498" s="13" t="n"/>
      <c r="K498" s="13" t="n"/>
      <c r="L498" s="13" t="n"/>
      <c r="M498" s="13" t="n"/>
      <c r="N498" s="13" t="n"/>
      <c r="O498" s="14" t="n"/>
      <c r="P498" s="15" t="n"/>
      <c r="Q498" s="16">
        <f>IF(N498="", "", IF(ISNUMBER(N498), N498, IFERROR(DATEVALUE(LEFT(N498,10))+TIMEVALUE(MID(N498,12,8)), "texto")))</f>
        <v/>
      </c>
      <c r="R498" s="17">
        <f>IF(ISNUMBER(Q498), DATE(YEAR(Q498),MONTH(Q498),1), "")</f>
        <v/>
      </c>
      <c r="S498" s="18">
        <f>IF(A498="", 0, IF(AND(M498=Ajustes!$B$8, E498=Ajustes!$B$5, I498=Ajustes!$B$4, OR(C498=Ajustes!$B$6, C498=Ajustes!$B$7), ISNUMBER(D498), ISNUMBER(H498)), 1, 0))</f>
        <v/>
      </c>
      <c r="T498" s="19">
        <f>IF(S498&lt;&gt;1, 0, IF(N(J498)=0, 0, IF(K498=Ajustes!$B$5, J498, J498*F498)))</f>
        <v/>
      </c>
      <c r="U498" s="20">
        <f>IF(S498&lt;&gt;1, U497, IF(C498=Ajustes!$B$6, U497+H498, U497-H498))</f>
        <v/>
      </c>
      <c r="V498" s="19">
        <f>IF(S498&lt;&gt;1, V497, IF(C498=Ajustes!$B$6, V497+D498+N(O498)+T498, IF(U498&lt;=0, 0, V497-H498*W497)))</f>
        <v/>
      </c>
      <c r="W498" s="21">
        <f>IF(U498&gt;0, V498/U498, 0)</f>
        <v/>
      </c>
      <c r="X498" s="19">
        <f>IF(AND(S498=1, C498=Ajustes!$B$7), D498-N(O498)-T498-H498*W497, "")</f>
        <v/>
      </c>
      <c r="Y498" s="18">
        <f>IF(A498="", "", TRIM(IF(COUNTIFS($N$2:$N$3000,N498,$C$2:$C$3000,C498,$D$2:$D$3000,D498,$H$2:$H$3000,H498)&gt;1, "Orden repetida. ", "")&amp;IF(AND(S498=1, C498=Ajustes!$B$7, U497+0.000001&lt;H498), "Vendes más de lo registrado. ", "")&amp;IF(Q498="texto", "Fecha en texto. ", "")&amp;IF(OR(NOT(ISNUMBER(D498)), NOT(ISNUMBER(H498))), "Número en texto. ", "")&amp;IF(AND(ISNUMBER(Q498), ISNUMBER(Q497), Q498&lt;Q497), "Fuera de orden de fecha. ", "")))</f>
        <v/>
      </c>
      <c r="Z498" s="18">
        <f>IF(AND(S498=1, ISNUMBER(R498)), ROW(), 0)</f>
        <v/>
      </c>
      <c r="AA498" s="18">
        <f>IF(ISNUMBER(R498), R498, 0)</f>
        <v/>
      </c>
    </row>
    <row r="499">
      <c r="A499" s="13" t="n"/>
      <c r="B499" s="13" t="n"/>
      <c r="C499" s="13" t="n"/>
      <c r="D499" s="13" t="n"/>
      <c r="E499" s="13" t="n"/>
      <c r="F499" s="13" t="n"/>
      <c r="G499" s="13" t="n"/>
      <c r="H499" s="13" t="n"/>
      <c r="I499" s="13" t="n"/>
      <c r="J499" s="13" t="n"/>
      <c r="K499" s="13" t="n"/>
      <c r="L499" s="13" t="n"/>
      <c r="M499" s="13" t="n"/>
      <c r="N499" s="13" t="n"/>
      <c r="O499" s="14" t="n"/>
      <c r="P499" s="15" t="n"/>
      <c r="Q499" s="16">
        <f>IF(N499="", "", IF(ISNUMBER(N499), N499, IFERROR(DATEVALUE(LEFT(N499,10))+TIMEVALUE(MID(N499,12,8)), "texto")))</f>
        <v/>
      </c>
      <c r="R499" s="17">
        <f>IF(ISNUMBER(Q499), DATE(YEAR(Q499),MONTH(Q499),1), "")</f>
        <v/>
      </c>
      <c r="S499" s="18">
        <f>IF(A499="", 0, IF(AND(M499=Ajustes!$B$8, E499=Ajustes!$B$5, I499=Ajustes!$B$4, OR(C499=Ajustes!$B$6, C499=Ajustes!$B$7), ISNUMBER(D499), ISNUMBER(H499)), 1, 0))</f>
        <v/>
      </c>
      <c r="T499" s="19">
        <f>IF(S499&lt;&gt;1, 0, IF(N(J499)=0, 0, IF(K499=Ajustes!$B$5, J499, J499*F499)))</f>
        <v/>
      </c>
      <c r="U499" s="20">
        <f>IF(S499&lt;&gt;1, U498, IF(C499=Ajustes!$B$6, U498+H499, U498-H499))</f>
        <v/>
      </c>
      <c r="V499" s="19">
        <f>IF(S499&lt;&gt;1, V498, IF(C499=Ajustes!$B$6, V498+D499+N(O499)+T499, IF(U499&lt;=0, 0, V498-H499*W498)))</f>
        <v/>
      </c>
      <c r="W499" s="21">
        <f>IF(U499&gt;0, V499/U499, 0)</f>
        <v/>
      </c>
      <c r="X499" s="19">
        <f>IF(AND(S499=1, C499=Ajustes!$B$7), D499-N(O499)-T499-H499*W498, "")</f>
        <v/>
      </c>
      <c r="Y499" s="18">
        <f>IF(A499="", "", TRIM(IF(COUNTIFS($N$2:$N$3000,N499,$C$2:$C$3000,C499,$D$2:$D$3000,D499,$H$2:$H$3000,H499)&gt;1, "Orden repetida. ", "")&amp;IF(AND(S499=1, C499=Ajustes!$B$7, U498+0.000001&lt;H499), "Vendes más de lo registrado. ", "")&amp;IF(Q499="texto", "Fecha en texto. ", "")&amp;IF(OR(NOT(ISNUMBER(D499)), NOT(ISNUMBER(H499))), "Número en texto. ", "")&amp;IF(AND(ISNUMBER(Q499), ISNUMBER(Q498), Q499&lt;Q498), "Fuera de orden de fecha. ", "")))</f>
        <v/>
      </c>
      <c r="Z499" s="18">
        <f>IF(AND(S499=1, ISNUMBER(R499)), ROW(), 0)</f>
        <v/>
      </c>
      <c r="AA499" s="18">
        <f>IF(ISNUMBER(R499), R499, 0)</f>
        <v/>
      </c>
    </row>
    <row r="500">
      <c r="A500" s="13" t="n"/>
      <c r="B500" s="13" t="n"/>
      <c r="C500" s="13" t="n"/>
      <c r="D500" s="13" t="n"/>
      <c r="E500" s="13" t="n"/>
      <c r="F500" s="13" t="n"/>
      <c r="G500" s="13" t="n"/>
      <c r="H500" s="13" t="n"/>
      <c r="I500" s="13" t="n"/>
      <c r="J500" s="13" t="n"/>
      <c r="K500" s="13" t="n"/>
      <c r="L500" s="13" t="n"/>
      <c r="M500" s="13" t="n"/>
      <c r="N500" s="13" t="n"/>
      <c r="O500" s="14" t="n"/>
      <c r="P500" s="15" t="n"/>
      <c r="Q500" s="16">
        <f>IF(N500="", "", IF(ISNUMBER(N500), N500, IFERROR(DATEVALUE(LEFT(N500,10))+TIMEVALUE(MID(N500,12,8)), "texto")))</f>
        <v/>
      </c>
      <c r="R500" s="17">
        <f>IF(ISNUMBER(Q500), DATE(YEAR(Q500),MONTH(Q500),1), "")</f>
        <v/>
      </c>
      <c r="S500" s="18">
        <f>IF(A500="", 0, IF(AND(M500=Ajustes!$B$8, E500=Ajustes!$B$5, I500=Ajustes!$B$4, OR(C500=Ajustes!$B$6, C500=Ajustes!$B$7), ISNUMBER(D500), ISNUMBER(H500)), 1, 0))</f>
        <v/>
      </c>
      <c r="T500" s="19">
        <f>IF(S500&lt;&gt;1, 0, IF(N(J500)=0, 0, IF(K500=Ajustes!$B$5, J500, J500*F500)))</f>
        <v/>
      </c>
      <c r="U500" s="20">
        <f>IF(S500&lt;&gt;1, U499, IF(C500=Ajustes!$B$6, U499+H500, U499-H500))</f>
        <v/>
      </c>
      <c r="V500" s="19">
        <f>IF(S500&lt;&gt;1, V499, IF(C500=Ajustes!$B$6, V499+D500+N(O500)+T500, IF(U500&lt;=0, 0, V499-H500*W499)))</f>
        <v/>
      </c>
      <c r="W500" s="21">
        <f>IF(U500&gt;0, V500/U500, 0)</f>
        <v/>
      </c>
      <c r="X500" s="19">
        <f>IF(AND(S500=1, C500=Ajustes!$B$7), D500-N(O500)-T500-H500*W499, "")</f>
        <v/>
      </c>
      <c r="Y500" s="18">
        <f>IF(A500="", "", TRIM(IF(COUNTIFS($N$2:$N$3000,N500,$C$2:$C$3000,C500,$D$2:$D$3000,D500,$H$2:$H$3000,H500)&gt;1, "Orden repetida. ", "")&amp;IF(AND(S500=1, C500=Ajustes!$B$7, U499+0.000001&lt;H500), "Vendes más de lo registrado. ", "")&amp;IF(Q500="texto", "Fecha en texto. ", "")&amp;IF(OR(NOT(ISNUMBER(D500)), NOT(ISNUMBER(H500))), "Número en texto. ", "")&amp;IF(AND(ISNUMBER(Q500), ISNUMBER(Q499), Q500&lt;Q499), "Fuera de orden de fecha. ", "")))</f>
        <v/>
      </c>
      <c r="Z500" s="18">
        <f>IF(AND(S500=1, ISNUMBER(R500)), ROW(), 0)</f>
        <v/>
      </c>
      <c r="AA500" s="18">
        <f>IF(ISNUMBER(R500), R500, 0)</f>
        <v/>
      </c>
    </row>
    <row r="501">
      <c r="A501" s="13" t="n"/>
      <c r="B501" s="13" t="n"/>
      <c r="C501" s="13" t="n"/>
      <c r="D501" s="13" t="n"/>
      <c r="E501" s="13" t="n"/>
      <c r="F501" s="13" t="n"/>
      <c r="G501" s="13" t="n"/>
      <c r="H501" s="13" t="n"/>
      <c r="I501" s="13" t="n"/>
      <c r="J501" s="13" t="n"/>
      <c r="K501" s="13" t="n"/>
      <c r="L501" s="13" t="n"/>
      <c r="M501" s="13" t="n"/>
      <c r="N501" s="13" t="n"/>
      <c r="O501" s="14" t="n"/>
      <c r="P501" s="15" t="n"/>
      <c r="Q501" s="16">
        <f>IF(N501="", "", IF(ISNUMBER(N501), N501, IFERROR(DATEVALUE(LEFT(N501,10))+TIMEVALUE(MID(N501,12,8)), "texto")))</f>
        <v/>
      </c>
      <c r="R501" s="17">
        <f>IF(ISNUMBER(Q501), DATE(YEAR(Q501),MONTH(Q501),1), "")</f>
        <v/>
      </c>
      <c r="S501" s="18">
        <f>IF(A501="", 0, IF(AND(M501=Ajustes!$B$8, E501=Ajustes!$B$5, I501=Ajustes!$B$4, OR(C501=Ajustes!$B$6, C501=Ajustes!$B$7), ISNUMBER(D501), ISNUMBER(H501)), 1, 0))</f>
        <v/>
      </c>
      <c r="T501" s="19">
        <f>IF(S501&lt;&gt;1, 0, IF(N(J501)=0, 0, IF(K501=Ajustes!$B$5, J501, J501*F501)))</f>
        <v/>
      </c>
      <c r="U501" s="20">
        <f>IF(S501&lt;&gt;1, U500, IF(C501=Ajustes!$B$6, U500+H501, U500-H501))</f>
        <v/>
      </c>
      <c r="V501" s="19">
        <f>IF(S501&lt;&gt;1, V500, IF(C501=Ajustes!$B$6, V500+D501+N(O501)+T501, IF(U501&lt;=0, 0, V500-H501*W500)))</f>
        <v/>
      </c>
      <c r="W501" s="21">
        <f>IF(U501&gt;0, V501/U501, 0)</f>
        <v/>
      </c>
      <c r="X501" s="19">
        <f>IF(AND(S501=1, C501=Ajustes!$B$7), D501-N(O501)-T501-H501*W500, "")</f>
        <v/>
      </c>
      <c r="Y501" s="18">
        <f>IF(A501="", "", TRIM(IF(COUNTIFS($N$2:$N$3000,N501,$C$2:$C$3000,C501,$D$2:$D$3000,D501,$H$2:$H$3000,H501)&gt;1, "Orden repetida. ", "")&amp;IF(AND(S501=1, C501=Ajustes!$B$7, U500+0.000001&lt;H501), "Vendes más de lo registrado. ", "")&amp;IF(Q501="texto", "Fecha en texto. ", "")&amp;IF(OR(NOT(ISNUMBER(D501)), NOT(ISNUMBER(H501))), "Número en texto. ", "")&amp;IF(AND(ISNUMBER(Q501), ISNUMBER(Q500), Q501&lt;Q500), "Fuera de orden de fecha. ", "")))</f>
        <v/>
      </c>
      <c r="Z501" s="18">
        <f>IF(AND(S501=1, ISNUMBER(R501)), ROW(), 0)</f>
        <v/>
      </c>
      <c r="AA501" s="18">
        <f>IF(ISNUMBER(R501), R501, 0)</f>
        <v/>
      </c>
    </row>
    <row r="502">
      <c r="A502" s="13" t="n"/>
      <c r="B502" s="13" t="n"/>
      <c r="C502" s="13" t="n"/>
      <c r="D502" s="13" t="n"/>
      <c r="E502" s="13" t="n"/>
      <c r="F502" s="13" t="n"/>
      <c r="G502" s="13" t="n"/>
      <c r="H502" s="13" t="n"/>
      <c r="I502" s="13" t="n"/>
      <c r="J502" s="13" t="n"/>
      <c r="K502" s="13" t="n"/>
      <c r="L502" s="13" t="n"/>
      <c r="M502" s="13" t="n"/>
      <c r="N502" s="13" t="n"/>
      <c r="O502" s="14" t="n"/>
      <c r="P502" s="15" t="n"/>
      <c r="Q502" s="16">
        <f>IF(N502="", "", IF(ISNUMBER(N502), N502, IFERROR(DATEVALUE(LEFT(N502,10))+TIMEVALUE(MID(N502,12,8)), "texto")))</f>
        <v/>
      </c>
      <c r="R502" s="17">
        <f>IF(ISNUMBER(Q502), DATE(YEAR(Q502),MONTH(Q502),1), "")</f>
        <v/>
      </c>
      <c r="S502" s="18">
        <f>IF(A502="", 0, IF(AND(M502=Ajustes!$B$8, E502=Ajustes!$B$5, I502=Ajustes!$B$4, OR(C502=Ajustes!$B$6, C502=Ajustes!$B$7), ISNUMBER(D502), ISNUMBER(H502)), 1, 0))</f>
        <v/>
      </c>
      <c r="T502" s="19">
        <f>IF(S502&lt;&gt;1, 0, IF(N(J502)=0, 0, IF(K502=Ajustes!$B$5, J502, J502*F502)))</f>
        <v/>
      </c>
      <c r="U502" s="20">
        <f>IF(S502&lt;&gt;1, U501, IF(C502=Ajustes!$B$6, U501+H502, U501-H502))</f>
        <v/>
      </c>
      <c r="V502" s="19">
        <f>IF(S502&lt;&gt;1, V501, IF(C502=Ajustes!$B$6, V501+D502+N(O502)+T502, IF(U502&lt;=0, 0, V501-H502*W501)))</f>
        <v/>
      </c>
      <c r="W502" s="21">
        <f>IF(U502&gt;0, V502/U502, 0)</f>
        <v/>
      </c>
      <c r="X502" s="19">
        <f>IF(AND(S502=1, C502=Ajustes!$B$7), D502-N(O502)-T502-H502*W501, "")</f>
        <v/>
      </c>
      <c r="Y502" s="18">
        <f>IF(A502="", "", TRIM(IF(COUNTIFS($N$2:$N$3000,N502,$C$2:$C$3000,C502,$D$2:$D$3000,D502,$H$2:$H$3000,H502)&gt;1, "Orden repetida. ", "")&amp;IF(AND(S502=1, C502=Ajustes!$B$7, U501+0.000001&lt;H502), "Vendes más de lo registrado. ", "")&amp;IF(Q502="texto", "Fecha en texto. ", "")&amp;IF(OR(NOT(ISNUMBER(D502)), NOT(ISNUMBER(H502))), "Número en texto. ", "")&amp;IF(AND(ISNUMBER(Q502), ISNUMBER(Q501), Q502&lt;Q501), "Fuera de orden de fecha. ", "")))</f>
        <v/>
      </c>
      <c r="Z502" s="18">
        <f>IF(AND(S502=1, ISNUMBER(R502)), ROW(), 0)</f>
        <v/>
      </c>
      <c r="AA502" s="18">
        <f>IF(ISNUMBER(R502), R502, 0)</f>
        <v/>
      </c>
    </row>
    <row r="503">
      <c r="A503" s="13" t="n"/>
      <c r="B503" s="13" t="n"/>
      <c r="C503" s="13" t="n"/>
      <c r="D503" s="13" t="n"/>
      <c r="E503" s="13" t="n"/>
      <c r="F503" s="13" t="n"/>
      <c r="G503" s="13" t="n"/>
      <c r="H503" s="13" t="n"/>
      <c r="I503" s="13" t="n"/>
      <c r="J503" s="13" t="n"/>
      <c r="K503" s="13" t="n"/>
      <c r="L503" s="13" t="n"/>
      <c r="M503" s="13" t="n"/>
      <c r="N503" s="13" t="n"/>
      <c r="O503" s="14" t="n"/>
      <c r="P503" s="15" t="n"/>
      <c r="Q503" s="16">
        <f>IF(N503="", "", IF(ISNUMBER(N503), N503, IFERROR(DATEVALUE(LEFT(N503,10))+TIMEVALUE(MID(N503,12,8)), "texto")))</f>
        <v/>
      </c>
      <c r="R503" s="17">
        <f>IF(ISNUMBER(Q503), DATE(YEAR(Q503),MONTH(Q503),1), "")</f>
        <v/>
      </c>
      <c r="S503" s="18">
        <f>IF(A503="", 0, IF(AND(M503=Ajustes!$B$8, E503=Ajustes!$B$5, I503=Ajustes!$B$4, OR(C503=Ajustes!$B$6, C503=Ajustes!$B$7), ISNUMBER(D503), ISNUMBER(H503)), 1, 0))</f>
        <v/>
      </c>
      <c r="T503" s="19">
        <f>IF(S503&lt;&gt;1, 0, IF(N(J503)=0, 0, IF(K503=Ajustes!$B$5, J503, J503*F503)))</f>
        <v/>
      </c>
      <c r="U503" s="20">
        <f>IF(S503&lt;&gt;1, U502, IF(C503=Ajustes!$B$6, U502+H503, U502-H503))</f>
        <v/>
      </c>
      <c r="V503" s="19">
        <f>IF(S503&lt;&gt;1, V502, IF(C503=Ajustes!$B$6, V502+D503+N(O503)+T503, IF(U503&lt;=0, 0, V502-H503*W502)))</f>
        <v/>
      </c>
      <c r="W503" s="21">
        <f>IF(U503&gt;0, V503/U503, 0)</f>
        <v/>
      </c>
      <c r="X503" s="19">
        <f>IF(AND(S503=1, C503=Ajustes!$B$7), D503-N(O503)-T503-H503*W502, "")</f>
        <v/>
      </c>
      <c r="Y503" s="18">
        <f>IF(A503="", "", TRIM(IF(COUNTIFS($N$2:$N$3000,N503,$C$2:$C$3000,C503,$D$2:$D$3000,D503,$H$2:$H$3000,H503)&gt;1, "Orden repetida. ", "")&amp;IF(AND(S503=1, C503=Ajustes!$B$7, U502+0.000001&lt;H503), "Vendes más de lo registrado. ", "")&amp;IF(Q503="texto", "Fecha en texto. ", "")&amp;IF(OR(NOT(ISNUMBER(D503)), NOT(ISNUMBER(H503))), "Número en texto. ", "")&amp;IF(AND(ISNUMBER(Q503), ISNUMBER(Q502), Q503&lt;Q502), "Fuera de orden de fecha. ", "")))</f>
        <v/>
      </c>
      <c r="Z503" s="18">
        <f>IF(AND(S503=1, ISNUMBER(R503)), ROW(), 0)</f>
        <v/>
      </c>
      <c r="AA503" s="18">
        <f>IF(ISNUMBER(R503), R503, 0)</f>
        <v/>
      </c>
    </row>
    <row r="504">
      <c r="A504" s="13" t="n"/>
      <c r="B504" s="13" t="n"/>
      <c r="C504" s="13" t="n"/>
      <c r="D504" s="13" t="n"/>
      <c r="E504" s="13" t="n"/>
      <c r="F504" s="13" t="n"/>
      <c r="G504" s="13" t="n"/>
      <c r="H504" s="13" t="n"/>
      <c r="I504" s="13" t="n"/>
      <c r="J504" s="13" t="n"/>
      <c r="K504" s="13" t="n"/>
      <c r="L504" s="13" t="n"/>
      <c r="M504" s="13" t="n"/>
      <c r="N504" s="13" t="n"/>
      <c r="O504" s="14" t="n"/>
      <c r="P504" s="15" t="n"/>
      <c r="Q504" s="16">
        <f>IF(N504="", "", IF(ISNUMBER(N504), N504, IFERROR(DATEVALUE(LEFT(N504,10))+TIMEVALUE(MID(N504,12,8)), "texto")))</f>
        <v/>
      </c>
      <c r="R504" s="17">
        <f>IF(ISNUMBER(Q504), DATE(YEAR(Q504),MONTH(Q504),1), "")</f>
        <v/>
      </c>
      <c r="S504" s="18">
        <f>IF(A504="", 0, IF(AND(M504=Ajustes!$B$8, E504=Ajustes!$B$5, I504=Ajustes!$B$4, OR(C504=Ajustes!$B$6, C504=Ajustes!$B$7), ISNUMBER(D504), ISNUMBER(H504)), 1, 0))</f>
        <v/>
      </c>
      <c r="T504" s="19">
        <f>IF(S504&lt;&gt;1, 0, IF(N(J504)=0, 0, IF(K504=Ajustes!$B$5, J504, J504*F504)))</f>
        <v/>
      </c>
      <c r="U504" s="20">
        <f>IF(S504&lt;&gt;1, U503, IF(C504=Ajustes!$B$6, U503+H504, U503-H504))</f>
        <v/>
      </c>
      <c r="V504" s="19">
        <f>IF(S504&lt;&gt;1, V503, IF(C504=Ajustes!$B$6, V503+D504+N(O504)+T504, IF(U504&lt;=0, 0, V503-H504*W503)))</f>
        <v/>
      </c>
      <c r="W504" s="21">
        <f>IF(U504&gt;0, V504/U504, 0)</f>
        <v/>
      </c>
      <c r="X504" s="19">
        <f>IF(AND(S504=1, C504=Ajustes!$B$7), D504-N(O504)-T504-H504*W503, "")</f>
        <v/>
      </c>
      <c r="Y504" s="18">
        <f>IF(A504="", "", TRIM(IF(COUNTIFS($N$2:$N$3000,N504,$C$2:$C$3000,C504,$D$2:$D$3000,D504,$H$2:$H$3000,H504)&gt;1, "Orden repetida. ", "")&amp;IF(AND(S504=1, C504=Ajustes!$B$7, U503+0.000001&lt;H504), "Vendes más de lo registrado. ", "")&amp;IF(Q504="texto", "Fecha en texto. ", "")&amp;IF(OR(NOT(ISNUMBER(D504)), NOT(ISNUMBER(H504))), "Número en texto. ", "")&amp;IF(AND(ISNUMBER(Q504), ISNUMBER(Q503), Q504&lt;Q503), "Fuera de orden de fecha. ", "")))</f>
        <v/>
      </c>
      <c r="Z504" s="18">
        <f>IF(AND(S504=1, ISNUMBER(R504)), ROW(), 0)</f>
        <v/>
      </c>
      <c r="AA504" s="18">
        <f>IF(ISNUMBER(R504), R504, 0)</f>
        <v/>
      </c>
    </row>
    <row r="505">
      <c r="A505" s="13" t="n"/>
      <c r="B505" s="13" t="n"/>
      <c r="C505" s="13" t="n"/>
      <c r="D505" s="13" t="n"/>
      <c r="E505" s="13" t="n"/>
      <c r="F505" s="13" t="n"/>
      <c r="G505" s="13" t="n"/>
      <c r="H505" s="13" t="n"/>
      <c r="I505" s="13" t="n"/>
      <c r="J505" s="13" t="n"/>
      <c r="K505" s="13" t="n"/>
      <c r="L505" s="13" t="n"/>
      <c r="M505" s="13" t="n"/>
      <c r="N505" s="13" t="n"/>
      <c r="O505" s="14" t="n"/>
      <c r="P505" s="15" t="n"/>
      <c r="Q505" s="16">
        <f>IF(N505="", "", IF(ISNUMBER(N505), N505, IFERROR(DATEVALUE(LEFT(N505,10))+TIMEVALUE(MID(N505,12,8)), "texto")))</f>
        <v/>
      </c>
      <c r="R505" s="17">
        <f>IF(ISNUMBER(Q505), DATE(YEAR(Q505),MONTH(Q505),1), "")</f>
        <v/>
      </c>
      <c r="S505" s="18">
        <f>IF(A505="", 0, IF(AND(M505=Ajustes!$B$8, E505=Ajustes!$B$5, I505=Ajustes!$B$4, OR(C505=Ajustes!$B$6, C505=Ajustes!$B$7), ISNUMBER(D505), ISNUMBER(H505)), 1, 0))</f>
        <v/>
      </c>
      <c r="T505" s="19">
        <f>IF(S505&lt;&gt;1, 0, IF(N(J505)=0, 0, IF(K505=Ajustes!$B$5, J505, J505*F505)))</f>
        <v/>
      </c>
      <c r="U505" s="20">
        <f>IF(S505&lt;&gt;1, U504, IF(C505=Ajustes!$B$6, U504+H505, U504-H505))</f>
        <v/>
      </c>
      <c r="V505" s="19">
        <f>IF(S505&lt;&gt;1, V504, IF(C505=Ajustes!$B$6, V504+D505+N(O505)+T505, IF(U505&lt;=0, 0, V504-H505*W504)))</f>
        <v/>
      </c>
      <c r="W505" s="21">
        <f>IF(U505&gt;0, V505/U505, 0)</f>
        <v/>
      </c>
      <c r="X505" s="19">
        <f>IF(AND(S505=1, C505=Ajustes!$B$7), D505-N(O505)-T505-H505*W504, "")</f>
        <v/>
      </c>
      <c r="Y505" s="18">
        <f>IF(A505="", "", TRIM(IF(COUNTIFS($N$2:$N$3000,N505,$C$2:$C$3000,C505,$D$2:$D$3000,D505,$H$2:$H$3000,H505)&gt;1, "Orden repetida. ", "")&amp;IF(AND(S505=1, C505=Ajustes!$B$7, U504+0.000001&lt;H505), "Vendes más de lo registrado. ", "")&amp;IF(Q505="texto", "Fecha en texto. ", "")&amp;IF(OR(NOT(ISNUMBER(D505)), NOT(ISNUMBER(H505))), "Número en texto. ", "")&amp;IF(AND(ISNUMBER(Q505), ISNUMBER(Q504), Q505&lt;Q504), "Fuera de orden de fecha. ", "")))</f>
        <v/>
      </c>
      <c r="Z505" s="18">
        <f>IF(AND(S505=1, ISNUMBER(R505)), ROW(), 0)</f>
        <v/>
      </c>
      <c r="AA505" s="18">
        <f>IF(ISNUMBER(R505), R505, 0)</f>
        <v/>
      </c>
    </row>
    <row r="506">
      <c r="A506" s="13" t="n"/>
      <c r="B506" s="13" t="n"/>
      <c r="C506" s="13" t="n"/>
      <c r="D506" s="13" t="n"/>
      <c r="E506" s="13" t="n"/>
      <c r="F506" s="13" t="n"/>
      <c r="G506" s="13" t="n"/>
      <c r="H506" s="13" t="n"/>
      <c r="I506" s="13" t="n"/>
      <c r="J506" s="13" t="n"/>
      <c r="K506" s="13" t="n"/>
      <c r="L506" s="13" t="n"/>
      <c r="M506" s="13" t="n"/>
      <c r="N506" s="13" t="n"/>
      <c r="O506" s="14" t="n"/>
      <c r="P506" s="15" t="n"/>
      <c r="Q506" s="16">
        <f>IF(N506="", "", IF(ISNUMBER(N506), N506, IFERROR(DATEVALUE(LEFT(N506,10))+TIMEVALUE(MID(N506,12,8)), "texto")))</f>
        <v/>
      </c>
      <c r="R506" s="17">
        <f>IF(ISNUMBER(Q506), DATE(YEAR(Q506),MONTH(Q506),1), "")</f>
        <v/>
      </c>
      <c r="S506" s="18">
        <f>IF(A506="", 0, IF(AND(M506=Ajustes!$B$8, E506=Ajustes!$B$5, I506=Ajustes!$B$4, OR(C506=Ajustes!$B$6, C506=Ajustes!$B$7), ISNUMBER(D506), ISNUMBER(H506)), 1, 0))</f>
        <v/>
      </c>
      <c r="T506" s="19">
        <f>IF(S506&lt;&gt;1, 0, IF(N(J506)=0, 0, IF(K506=Ajustes!$B$5, J506, J506*F506)))</f>
        <v/>
      </c>
      <c r="U506" s="20">
        <f>IF(S506&lt;&gt;1, U505, IF(C506=Ajustes!$B$6, U505+H506, U505-H506))</f>
        <v/>
      </c>
      <c r="V506" s="19">
        <f>IF(S506&lt;&gt;1, V505, IF(C506=Ajustes!$B$6, V505+D506+N(O506)+T506, IF(U506&lt;=0, 0, V505-H506*W505)))</f>
        <v/>
      </c>
      <c r="W506" s="21">
        <f>IF(U506&gt;0, V506/U506, 0)</f>
        <v/>
      </c>
      <c r="X506" s="19">
        <f>IF(AND(S506=1, C506=Ajustes!$B$7), D506-N(O506)-T506-H506*W505, "")</f>
        <v/>
      </c>
      <c r="Y506" s="18">
        <f>IF(A506="", "", TRIM(IF(COUNTIFS($N$2:$N$3000,N506,$C$2:$C$3000,C506,$D$2:$D$3000,D506,$H$2:$H$3000,H506)&gt;1, "Orden repetida. ", "")&amp;IF(AND(S506=1, C506=Ajustes!$B$7, U505+0.000001&lt;H506), "Vendes más de lo registrado. ", "")&amp;IF(Q506="texto", "Fecha en texto. ", "")&amp;IF(OR(NOT(ISNUMBER(D506)), NOT(ISNUMBER(H506))), "Número en texto. ", "")&amp;IF(AND(ISNUMBER(Q506), ISNUMBER(Q505), Q506&lt;Q505), "Fuera de orden de fecha. ", "")))</f>
        <v/>
      </c>
      <c r="Z506" s="18">
        <f>IF(AND(S506=1, ISNUMBER(R506)), ROW(), 0)</f>
        <v/>
      </c>
      <c r="AA506" s="18">
        <f>IF(ISNUMBER(R506), R506, 0)</f>
        <v/>
      </c>
    </row>
    <row r="507">
      <c r="A507" s="13" t="n"/>
      <c r="B507" s="13" t="n"/>
      <c r="C507" s="13" t="n"/>
      <c r="D507" s="13" t="n"/>
      <c r="E507" s="13" t="n"/>
      <c r="F507" s="13" t="n"/>
      <c r="G507" s="13" t="n"/>
      <c r="H507" s="13" t="n"/>
      <c r="I507" s="13" t="n"/>
      <c r="J507" s="13" t="n"/>
      <c r="K507" s="13" t="n"/>
      <c r="L507" s="13" t="n"/>
      <c r="M507" s="13" t="n"/>
      <c r="N507" s="13" t="n"/>
      <c r="O507" s="14" t="n"/>
      <c r="P507" s="15" t="n"/>
      <c r="Q507" s="16">
        <f>IF(N507="", "", IF(ISNUMBER(N507), N507, IFERROR(DATEVALUE(LEFT(N507,10))+TIMEVALUE(MID(N507,12,8)), "texto")))</f>
        <v/>
      </c>
      <c r="R507" s="17">
        <f>IF(ISNUMBER(Q507), DATE(YEAR(Q507),MONTH(Q507),1), "")</f>
        <v/>
      </c>
      <c r="S507" s="18">
        <f>IF(A507="", 0, IF(AND(M507=Ajustes!$B$8, E507=Ajustes!$B$5, I507=Ajustes!$B$4, OR(C507=Ajustes!$B$6, C507=Ajustes!$B$7), ISNUMBER(D507), ISNUMBER(H507)), 1, 0))</f>
        <v/>
      </c>
      <c r="T507" s="19">
        <f>IF(S507&lt;&gt;1, 0, IF(N(J507)=0, 0, IF(K507=Ajustes!$B$5, J507, J507*F507)))</f>
        <v/>
      </c>
      <c r="U507" s="20">
        <f>IF(S507&lt;&gt;1, U506, IF(C507=Ajustes!$B$6, U506+H507, U506-H507))</f>
        <v/>
      </c>
      <c r="V507" s="19">
        <f>IF(S507&lt;&gt;1, V506, IF(C507=Ajustes!$B$6, V506+D507+N(O507)+T507, IF(U507&lt;=0, 0, V506-H507*W506)))</f>
        <v/>
      </c>
      <c r="W507" s="21">
        <f>IF(U507&gt;0, V507/U507, 0)</f>
        <v/>
      </c>
      <c r="X507" s="19">
        <f>IF(AND(S507=1, C507=Ajustes!$B$7), D507-N(O507)-T507-H507*W506, "")</f>
        <v/>
      </c>
      <c r="Y507" s="18">
        <f>IF(A507="", "", TRIM(IF(COUNTIFS($N$2:$N$3000,N507,$C$2:$C$3000,C507,$D$2:$D$3000,D507,$H$2:$H$3000,H507)&gt;1, "Orden repetida. ", "")&amp;IF(AND(S507=1, C507=Ajustes!$B$7, U506+0.000001&lt;H507), "Vendes más de lo registrado. ", "")&amp;IF(Q507="texto", "Fecha en texto. ", "")&amp;IF(OR(NOT(ISNUMBER(D507)), NOT(ISNUMBER(H507))), "Número en texto. ", "")&amp;IF(AND(ISNUMBER(Q507), ISNUMBER(Q506), Q507&lt;Q506), "Fuera de orden de fecha. ", "")))</f>
        <v/>
      </c>
      <c r="Z507" s="18">
        <f>IF(AND(S507=1, ISNUMBER(R507)), ROW(), 0)</f>
        <v/>
      </c>
      <c r="AA507" s="18">
        <f>IF(ISNUMBER(R507), R507, 0)</f>
        <v/>
      </c>
    </row>
    <row r="508">
      <c r="A508" s="13" t="n"/>
      <c r="B508" s="13" t="n"/>
      <c r="C508" s="13" t="n"/>
      <c r="D508" s="13" t="n"/>
      <c r="E508" s="13" t="n"/>
      <c r="F508" s="13" t="n"/>
      <c r="G508" s="13" t="n"/>
      <c r="H508" s="13" t="n"/>
      <c r="I508" s="13" t="n"/>
      <c r="J508" s="13" t="n"/>
      <c r="K508" s="13" t="n"/>
      <c r="L508" s="13" t="n"/>
      <c r="M508" s="13" t="n"/>
      <c r="N508" s="13" t="n"/>
      <c r="O508" s="14" t="n"/>
      <c r="P508" s="15" t="n"/>
      <c r="Q508" s="16">
        <f>IF(N508="", "", IF(ISNUMBER(N508), N508, IFERROR(DATEVALUE(LEFT(N508,10))+TIMEVALUE(MID(N508,12,8)), "texto")))</f>
        <v/>
      </c>
      <c r="R508" s="17">
        <f>IF(ISNUMBER(Q508), DATE(YEAR(Q508),MONTH(Q508),1), "")</f>
        <v/>
      </c>
      <c r="S508" s="18">
        <f>IF(A508="", 0, IF(AND(M508=Ajustes!$B$8, E508=Ajustes!$B$5, I508=Ajustes!$B$4, OR(C508=Ajustes!$B$6, C508=Ajustes!$B$7), ISNUMBER(D508), ISNUMBER(H508)), 1, 0))</f>
        <v/>
      </c>
      <c r="T508" s="19">
        <f>IF(S508&lt;&gt;1, 0, IF(N(J508)=0, 0, IF(K508=Ajustes!$B$5, J508, J508*F508)))</f>
        <v/>
      </c>
      <c r="U508" s="20">
        <f>IF(S508&lt;&gt;1, U507, IF(C508=Ajustes!$B$6, U507+H508, U507-H508))</f>
        <v/>
      </c>
      <c r="V508" s="19">
        <f>IF(S508&lt;&gt;1, V507, IF(C508=Ajustes!$B$6, V507+D508+N(O508)+T508, IF(U508&lt;=0, 0, V507-H508*W507)))</f>
        <v/>
      </c>
      <c r="W508" s="21">
        <f>IF(U508&gt;0, V508/U508, 0)</f>
        <v/>
      </c>
      <c r="X508" s="19">
        <f>IF(AND(S508=1, C508=Ajustes!$B$7), D508-N(O508)-T508-H508*W507, "")</f>
        <v/>
      </c>
      <c r="Y508" s="18">
        <f>IF(A508="", "", TRIM(IF(COUNTIFS($N$2:$N$3000,N508,$C$2:$C$3000,C508,$D$2:$D$3000,D508,$H$2:$H$3000,H508)&gt;1, "Orden repetida. ", "")&amp;IF(AND(S508=1, C508=Ajustes!$B$7, U507+0.000001&lt;H508), "Vendes más de lo registrado. ", "")&amp;IF(Q508="texto", "Fecha en texto. ", "")&amp;IF(OR(NOT(ISNUMBER(D508)), NOT(ISNUMBER(H508))), "Número en texto. ", "")&amp;IF(AND(ISNUMBER(Q508), ISNUMBER(Q507), Q508&lt;Q507), "Fuera de orden de fecha. ", "")))</f>
        <v/>
      </c>
      <c r="Z508" s="18">
        <f>IF(AND(S508=1, ISNUMBER(R508)), ROW(), 0)</f>
        <v/>
      </c>
      <c r="AA508" s="18">
        <f>IF(ISNUMBER(R508), R508, 0)</f>
        <v/>
      </c>
    </row>
    <row r="509">
      <c r="A509" s="13" t="n"/>
      <c r="B509" s="13" t="n"/>
      <c r="C509" s="13" t="n"/>
      <c r="D509" s="13" t="n"/>
      <c r="E509" s="13" t="n"/>
      <c r="F509" s="13" t="n"/>
      <c r="G509" s="13" t="n"/>
      <c r="H509" s="13" t="n"/>
      <c r="I509" s="13" t="n"/>
      <c r="J509" s="13" t="n"/>
      <c r="K509" s="13" t="n"/>
      <c r="L509" s="13" t="n"/>
      <c r="M509" s="13" t="n"/>
      <c r="N509" s="13" t="n"/>
      <c r="O509" s="14" t="n"/>
      <c r="P509" s="15" t="n"/>
      <c r="Q509" s="16">
        <f>IF(N509="", "", IF(ISNUMBER(N509), N509, IFERROR(DATEVALUE(LEFT(N509,10))+TIMEVALUE(MID(N509,12,8)), "texto")))</f>
        <v/>
      </c>
      <c r="R509" s="17">
        <f>IF(ISNUMBER(Q509), DATE(YEAR(Q509),MONTH(Q509),1), "")</f>
        <v/>
      </c>
      <c r="S509" s="18">
        <f>IF(A509="", 0, IF(AND(M509=Ajustes!$B$8, E509=Ajustes!$B$5, I509=Ajustes!$B$4, OR(C509=Ajustes!$B$6, C509=Ajustes!$B$7), ISNUMBER(D509), ISNUMBER(H509)), 1, 0))</f>
        <v/>
      </c>
      <c r="T509" s="19">
        <f>IF(S509&lt;&gt;1, 0, IF(N(J509)=0, 0, IF(K509=Ajustes!$B$5, J509, J509*F509)))</f>
        <v/>
      </c>
      <c r="U509" s="20">
        <f>IF(S509&lt;&gt;1, U508, IF(C509=Ajustes!$B$6, U508+H509, U508-H509))</f>
        <v/>
      </c>
      <c r="V509" s="19">
        <f>IF(S509&lt;&gt;1, V508, IF(C509=Ajustes!$B$6, V508+D509+N(O509)+T509, IF(U509&lt;=0, 0, V508-H509*W508)))</f>
        <v/>
      </c>
      <c r="W509" s="21">
        <f>IF(U509&gt;0, V509/U509, 0)</f>
        <v/>
      </c>
      <c r="X509" s="19">
        <f>IF(AND(S509=1, C509=Ajustes!$B$7), D509-N(O509)-T509-H509*W508, "")</f>
        <v/>
      </c>
      <c r="Y509" s="18">
        <f>IF(A509="", "", TRIM(IF(COUNTIFS($N$2:$N$3000,N509,$C$2:$C$3000,C509,$D$2:$D$3000,D509,$H$2:$H$3000,H509)&gt;1, "Orden repetida. ", "")&amp;IF(AND(S509=1, C509=Ajustes!$B$7, U508+0.000001&lt;H509), "Vendes más de lo registrado. ", "")&amp;IF(Q509="texto", "Fecha en texto. ", "")&amp;IF(OR(NOT(ISNUMBER(D509)), NOT(ISNUMBER(H509))), "Número en texto. ", "")&amp;IF(AND(ISNUMBER(Q509), ISNUMBER(Q508), Q509&lt;Q508), "Fuera de orden de fecha. ", "")))</f>
        <v/>
      </c>
      <c r="Z509" s="18">
        <f>IF(AND(S509=1, ISNUMBER(R509)), ROW(), 0)</f>
        <v/>
      </c>
      <c r="AA509" s="18">
        <f>IF(ISNUMBER(R509), R509, 0)</f>
        <v/>
      </c>
    </row>
    <row r="510">
      <c r="A510" s="13" t="n"/>
      <c r="B510" s="13" t="n"/>
      <c r="C510" s="13" t="n"/>
      <c r="D510" s="13" t="n"/>
      <c r="E510" s="13" t="n"/>
      <c r="F510" s="13" t="n"/>
      <c r="G510" s="13" t="n"/>
      <c r="H510" s="13" t="n"/>
      <c r="I510" s="13" t="n"/>
      <c r="J510" s="13" t="n"/>
      <c r="K510" s="13" t="n"/>
      <c r="L510" s="13" t="n"/>
      <c r="M510" s="13" t="n"/>
      <c r="N510" s="13" t="n"/>
      <c r="O510" s="14" t="n"/>
      <c r="P510" s="15" t="n"/>
      <c r="Q510" s="16">
        <f>IF(N510="", "", IF(ISNUMBER(N510), N510, IFERROR(DATEVALUE(LEFT(N510,10))+TIMEVALUE(MID(N510,12,8)), "texto")))</f>
        <v/>
      </c>
      <c r="R510" s="17">
        <f>IF(ISNUMBER(Q510), DATE(YEAR(Q510),MONTH(Q510),1), "")</f>
        <v/>
      </c>
      <c r="S510" s="18">
        <f>IF(A510="", 0, IF(AND(M510=Ajustes!$B$8, E510=Ajustes!$B$5, I510=Ajustes!$B$4, OR(C510=Ajustes!$B$6, C510=Ajustes!$B$7), ISNUMBER(D510), ISNUMBER(H510)), 1, 0))</f>
        <v/>
      </c>
      <c r="T510" s="19">
        <f>IF(S510&lt;&gt;1, 0, IF(N(J510)=0, 0, IF(K510=Ajustes!$B$5, J510, J510*F510)))</f>
        <v/>
      </c>
      <c r="U510" s="20">
        <f>IF(S510&lt;&gt;1, U509, IF(C510=Ajustes!$B$6, U509+H510, U509-H510))</f>
        <v/>
      </c>
      <c r="V510" s="19">
        <f>IF(S510&lt;&gt;1, V509, IF(C510=Ajustes!$B$6, V509+D510+N(O510)+T510, IF(U510&lt;=0, 0, V509-H510*W509)))</f>
        <v/>
      </c>
      <c r="W510" s="21">
        <f>IF(U510&gt;0, V510/U510, 0)</f>
        <v/>
      </c>
      <c r="X510" s="19">
        <f>IF(AND(S510=1, C510=Ajustes!$B$7), D510-N(O510)-T510-H510*W509, "")</f>
        <v/>
      </c>
      <c r="Y510" s="18">
        <f>IF(A510="", "", TRIM(IF(COUNTIFS($N$2:$N$3000,N510,$C$2:$C$3000,C510,$D$2:$D$3000,D510,$H$2:$H$3000,H510)&gt;1, "Orden repetida. ", "")&amp;IF(AND(S510=1, C510=Ajustes!$B$7, U509+0.000001&lt;H510), "Vendes más de lo registrado. ", "")&amp;IF(Q510="texto", "Fecha en texto. ", "")&amp;IF(OR(NOT(ISNUMBER(D510)), NOT(ISNUMBER(H510))), "Número en texto. ", "")&amp;IF(AND(ISNUMBER(Q510), ISNUMBER(Q509), Q510&lt;Q509), "Fuera de orden de fecha. ", "")))</f>
        <v/>
      </c>
      <c r="Z510" s="18">
        <f>IF(AND(S510=1, ISNUMBER(R510)), ROW(), 0)</f>
        <v/>
      </c>
      <c r="AA510" s="18">
        <f>IF(ISNUMBER(R510), R510, 0)</f>
        <v/>
      </c>
    </row>
    <row r="511">
      <c r="A511" s="13" t="n"/>
      <c r="B511" s="13" t="n"/>
      <c r="C511" s="13" t="n"/>
      <c r="D511" s="13" t="n"/>
      <c r="E511" s="13" t="n"/>
      <c r="F511" s="13" t="n"/>
      <c r="G511" s="13" t="n"/>
      <c r="H511" s="13" t="n"/>
      <c r="I511" s="13" t="n"/>
      <c r="J511" s="13" t="n"/>
      <c r="K511" s="13" t="n"/>
      <c r="L511" s="13" t="n"/>
      <c r="M511" s="13" t="n"/>
      <c r="N511" s="13" t="n"/>
      <c r="O511" s="14" t="n"/>
      <c r="P511" s="15" t="n"/>
      <c r="Q511" s="16">
        <f>IF(N511="", "", IF(ISNUMBER(N511), N511, IFERROR(DATEVALUE(LEFT(N511,10))+TIMEVALUE(MID(N511,12,8)), "texto")))</f>
        <v/>
      </c>
      <c r="R511" s="17">
        <f>IF(ISNUMBER(Q511), DATE(YEAR(Q511),MONTH(Q511),1), "")</f>
        <v/>
      </c>
      <c r="S511" s="18">
        <f>IF(A511="", 0, IF(AND(M511=Ajustes!$B$8, E511=Ajustes!$B$5, I511=Ajustes!$B$4, OR(C511=Ajustes!$B$6, C511=Ajustes!$B$7), ISNUMBER(D511), ISNUMBER(H511)), 1, 0))</f>
        <v/>
      </c>
      <c r="T511" s="19">
        <f>IF(S511&lt;&gt;1, 0, IF(N(J511)=0, 0, IF(K511=Ajustes!$B$5, J511, J511*F511)))</f>
        <v/>
      </c>
      <c r="U511" s="20">
        <f>IF(S511&lt;&gt;1, U510, IF(C511=Ajustes!$B$6, U510+H511, U510-H511))</f>
        <v/>
      </c>
      <c r="V511" s="19">
        <f>IF(S511&lt;&gt;1, V510, IF(C511=Ajustes!$B$6, V510+D511+N(O511)+T511, IF(U511&lt;=0, 0, V510-H511*W510)))</f>
        <v/>
      </c>
      <c r="W511" s="21">
        <f>IF(U511&gt;0, V511/U511, 0)</f>
        <v/>
      </c>
      <c r="X511" s="19">
        <f>IF(AND(S511=1, C511=Ajustes!$B$7), D511-N(O511)-T511-H511*W510, "")</f>
        <v/>
      </c>
      <c r="Y511" s="18">
        <f>IF(A511="", "", TRIM(IF(COUNTIFS($N$2:$N$3000,N511,$C$2:$C$3000,C511,$D$2:$D$3000,D511,$H$2:$H$3000,H511)&gt;1, "Orden repetida. ", "")&amp;IF(AND(S511=1, C511=Ajustes!$B$7, U510+0.000001&lt;H511), "Vendes más de lo registrado. ", "")&amp;IF(Q511="texto", "Fecha en texto. ", "")&amp;IF(OR(NOT(ISNUMBER(D511)), NOT(ISNUMBER(H511))), "Número en texto. ", "")&amp;IF(AND(ISNUMBER(Q511), ISNUMBER(Q510), Q511&lt;Q510), "Fuera de orden de fecha. ", "")))</f>
        <v/>
      </c>
      <c r="Z511" s="18">
        <f>IF(AND(S511=1, ISNUMBER(R511)), ROW(), 0)</f>
        <v/>
      </c>
      <c r="AA511" s="18">
        <f>IF(ISNUMBER(R511), R511, 0)</f>
        <v/>
      </c>
    </row>
    <row r="512">
      <c r="A512" s="13" t="n"/>
      <c r="B512" s="13" t="n"/>
      <c r="C512" s="13" t="n"/>
      <c r="D512" s="13" t="n"/>
      <c r="E512" s="13" t="n"/>
      <c r="F512" s="13" t="n"/>
      <c r="G512" s="13" t="n"/>
      <c r="H512" s="13" t="n"/>
      <c r="I512" s="13" t="n"/>
      <c r="J512" s="13" t="n"/>
      <c r="K512" s="13" t="n"/>
      <c r="L512" s="13" t="n"/>
      <c r="M512" s="13" t="n"/>
      <c r="N512" s="13" t="n"/>
      <c r="O512" s="14" t="n"/>
      <c r="P512" s="15" t="n"/>
      <c r="Q512" s="16">
        <f>IF(N512="", "", IF(ISNUMBER(N512), N512, IFERROR(DATEVALUE(LEFT(N512,10))+TIMEVALUE(MID(N512,12,8)), "texto")))</f>
        <v/>
      </c>
      <c r="R512" s="17">
        <f>IF(ISNUMBER(Q512), DATE(YEAR(Q512),MONTH(Q512),1), "")</f>
        <v/>
      </c>
      <c r="S512" s="18">
        <f>IF(A512="", 0, IF(AND(M512=Ajustes!$B$8, E512=Ajustes!$B$5, I512=Ajustes!$B$4, OR(C512=Ajustes!$B$6, C512=Ajustes!$B$7), ISNUMBER(D512), ISNUMBER(H512)), 1, 0))</f>
        <v/>
      </c>
      <c r="T512" s="19">
        <f>IF(S512&lt;&gt;1, 0, IF(N(J512)=0, 0, IF(K512=Ajustes!$B$5, J512, J512*F512)))</f>
        <v/>
      </c>
      <c r="U512" s="20">
        <f>IF(S512&lt;&gt;1, U511, IF(C512=Ajustes!$B$6, U511+H512, U511-H512))</f>
        <v/>
      </c>
      <c r="V512" s="19">
        <f>IF(S512&lt;&gt;1, V511, IF(C512=Ajustes!$B$6, V511+D512+N(O512)+T512, IF(U512&lt;=0, 0, V511-H512*W511)))</f>
        <v/>
      </c>
      <c r="W512" s="21">
        <f>IF(U512&gt;0, V512/U512, 0)</f>
        <v/>
      </c>
      <c r="X512" s="19">
        <f>IF(AND(S512=1, C512=Ajustes!$B$7), D512-N(O512)-T512-H512*W511, "")</f>
        <v/>
      </c>
      <c r="Y512" s="18">
        <f>IF(A512="", "", TRIM(IF(COUNTIFS($N$2:$N$3000,N512,$C$2:$C$3000,C512,$D$2:$D$3000,D512,$H$2:$H$3000,H512)&gt;1, "Orden repetida. ", "")&amp;IF(AND(S512=1, C512=Ajustes!$B$7, U511+0.000001&lt;H512), "Vendes más de lo registrado. ", "")&amp;IF(Q512="texto", "Fecha en texto. ", "")&amp;IF(OR(NOT(ISNUMBER(D512)), NOT(ISNUMBER(H512))), "Número en texto. ", "")&amp;IF(AND(ISNUMBER(Q512), ISNUMBER(Q511), Q512&lt;Q511), "Fuera de orden de fecha. ", "")))</f>
        <v/>
      </c>
      <c r="Z512" s="18">
        <f>IF(AND(S512=1, ISNUMBER(R512)), ROW(), 0)</f>
        <v/>
      </c>
      <c r="AA512" s="18">
        <f>IF(ISNUMBER(R512), R512, 0)</f>
        <v/>
      </c>
    </row>
    <row r="513">
      <c r="A513" s="13" t="n"/>
      <c r="B513" s="13" t="n"/>
      <c r="C513" s="13" t="n"/>
      <c r="D513" s="13" t="n"/>
      <c r="E513" s="13" t="n"/>
      <c r="F513" s="13" t="n"/>
      <c r="G513" s="13" t="n"/>
      <c r="H513" s="13" t="n"/>
      <c r="I513" s="13" t="n"/>
      <c r="J513" s="13" t="n"/>
      <c r="K513" s="13" t="n"/>
      <c r="L513" s="13" t="n"/>
      <c r="M513" s="13" t="n"/>
      <c r="N513" s="13" t="n"/>
      <c r="O513" s="14" t="n"/>
      <c r="P513" s="15" t="n"/>
      <c r="Q513" s="16">
        <f>IF(N513="", "", IF(ISNUMBER(N513), N513, IFERROR(DATEVALUE(LEFT(N513,10))+TIMEVALUE(MID(N513,12,8)), "texto")))</f>
        <v/>
      </c>
      <c r="R513" s="17">
        <f>IF(ISNUMBER(Q513), DATE(YEAR(Q513),MONTH(Q513),1), "")</f>
        <v/>
      </c>
      <c r="S513" s="18">
        <f>IF(A513="", 0, IF(AND(M513=Ajustes!$B$8, E513=Ajustes!$B$5, I513=Ajustes!$B$4, OR(C513=Ajustes!$B$6, C513=Ajustes!$B$7), ISNUMBER(D513), ISNUMBER(H513)), 1, 0))</f>
        <v/>
      </c>
      <c r="T513" s="19">
        <f>IF(S513&lt;&gt;1, 0, IF(N(J513)=0, 0, IF(K513=Ajustes!$B$5, J513, J513*F513)))</f>
        <v/>
      </c>
      <c r="U513" s="20">
        <f>IF(S513&lt;&gt;1, U512, IF(C513=Ajustes!$B$6, U512+H513, U512-H513))</f>
        <v/>
      </c>
      <c r="V513" s="19">
        <f>IF(S513&lt;&gt;1, V512, IF(C513=Ajustes!$B$6, V512+D513+N(O513)+T513, IF(U513&lt;=0, 0, V512-H513*W512)))</f>
        <v/>
      </c>
      <c r="W513" s="21">
        <f>IF(U513&gt;0, V513/U513, 0)</f>
        <v/>
      </c>
      <c r="X513" s="19">
        <f>IF(AND(S513=1, C513=Ajustes!$B$7), D513-N(O513)-T513-H513*W512, "")</f>
        <v/>
      </c>
      <c r="Y513" s="18">
        <f>IF(A513="", "", TRIM(IF(COUNTIFS($N$2:$N$3000,N513,$C$2:$C$3000,C513,$D$2:$D$3000,D513,$H$2:$H$3000,H513)&gt;1, "Orden repetida. ", "")&amp;IF(AND(S513=1, C513=Ajustes!$B$7, U512+0.000001&lt;H513), "Vendes más de lo registrado. ", "")&amp;IF(Q513="texto", "Fecha en texto. ", "")&amp;IF(OR(NOT(ISNUMBER(D513)), NOT(ISNUMBER(H513))), "Número en texto. ", "")&amp;IF(AND(ISNUMBER(Q513), ISNUMBER(Q512), Q513&lt;Q512), "Fuera de orden de fecha. ", "")))</f>
        <v/>
      </c>
      <c r="Z513" s="18">
        <f>IF(AND(S513=1, ISNUMBER(R513)), ROW(), 0)</f>
        <v/>
      </c>
      <c r="AA513" s="18">
        <f>IF(ISNUMBER(R513), R513, 0)</f>
        <v/>
      </c>
    </row>
    <row r="514">
      <c r="A514" s="13" t="n"/>
      <c r="B514" s="13" t="n"/>
      <c r="C514" s="13" t="n"/>
      <c r="D514" s="13" t="n"/>
      <c r="E514" s="13" t="n"/>
      <c r="F514" s="13" t="n"/>
      <c r="G514" s="13" t="n"/>
      <c r="H514" s="13" t="n"/>
      <c r="I514" s="13" t="n"/>
      <c r="J514" s="13" t="n"/>
      <c r="K514" s="13" t="n"/>
      <c r="L514" s="13" t="n"/>
      <c r="M514" s="13" t="n"/>
      <c r="N514" s="13" t="n"/>
      <c r="O514" s="14" t="n"/>
      <c r="P514" s="15" t="n"/>
      <c r="Q514" s="16">
        <f>IF(N514="", "", IF(ISNUMBER(N514), N514, IFERROR(DATEVALUE(LEFT(N514,10))+TIMEVALUE(MID(N514,12,8)), "texto")))</f>
        <v/>
      </c>
      <c r="R514" s="17">
        <f>IF(ISNUMBER(Q514), DATE(YEAR(Q514),MONTH(Q514),1), "")</f>
        <v/>
      </c>
      <c r="S514" s="18">
        <f>IF(A514="", 0, IF(AND(M514=Ajustes!$B$8, E514=Ajustes!$B$5, I514=Ajustes!$B$4, OR(C514=Ajustes!$B$6, C514=Ajustes!$B$7), ISNUMBER(D514), ISNUMBER(H514)), 1, 0))</f>
        <v/>
      </c>
      <c r="T514" s="19">
        <f>IF(S514&lt;&gt;1, 0, IF(N(J514)=0, 0, IF(K514=Ajustes!$B$5, J514, J514*F514)))</f>
        <v/>
      </c>
      <c r="U514" s="20">
        <f>IF(S514&lt;&gt;1, U513, IF(C514=Ajustes!$B$6, U513+H514, U513-H514))</f>
        <v/>
      </c>
      <c r="V514" s="19">
        <f>IF(S514&lt;&gt;1, V513, IF(C514=Ajustes!$B$6, V513+D514+N(O514)+T514, IF(U514&lt;=0, 0, V513-H514*W513)))</f>
        <v/>
      </c>
      <c r="W514" s="21">
        <f>IF(U514&gt;0, V514/U514, 0)</f>
        <v/>
      </c>
      <c r="X514" s="19">
        <f>IF(AND(S514=1, C514=Ajustes!$B$7), D514-N(O514)-T514-H514*W513, "")</f>
        <v/>
      </c>
      <c r="Y514" s="18">
        <f>IF(A514="", "", TRIM(IF(COUNTIFS($N$2:$N$3000,N514,$C$2:$C$3000,C514,$D$2:$D$3000,D514,$H$2:$H$3000,H514)&gt;1, "Orden repetida. ", "")&amp;IF(AND(S514=1, C514=Ajustes!$B$7, U513+0.000001&lt;H514), "Vendes más de lo registrado. ", "")&amp;IF(Q514="texto", "Fecha en texto. ", "")&amp;IF(OR(NOT(ISNUMBER(D514)), NOT(ISNUMBER(H514))), "Número en texto. ", "")&amp;IF(AND(ISNUMBER(Q514), ISNUMBER(Q513), Q514&lt;Q513), "Fuera de orden de fecha. ", "")))</f>
        <v/>
      </c>
      <c r="Z514" s="18">
        <f>IF(AND(S514=1, ISNUMBER(R514)), ROW(), 0)</f>
        <v/>
      </c>
      <c r="AA514" s="18">
        <f>IF(ISNUMBER(R514), R514, 0)</f>
        <v/>
      </c>
    </row>
    <row r="515">
      <c r="A515" s="13" t="n"/>
      <c r="B515" s="13" t="n"/>
      <c r="C515" s="13" t="n"/>
      <c r="D515" s="13" t="n"/>
      <c r="E515" s="13" t="n"/>
      <c r="F515" s="13" t="n"/>
      <c r="G515" s="13" t="n"/>
      <c r="H515" s="13" t="n"/>
      <c r="I515" s="13" t="n"/>
      <c r="J515" s="13" t="n"/>
      <c r="K515" s="13" t="n"/>
      <c r="L515" s="13" t="n"/>
      <c r="M515" s="13" t="n"/>
      <c r="N515" s="13" t="n"/>
      <c r="O515" s="14" t="n"/>
      <c r="P515" s="15" t="n"/>
      <c r="Q515" s="16">
        <f>IF(N515="", "", IF(ISNUMBER(N515), N515, IFERROR(DATEVALUE(LEFT(N515,10))+TIMEVALUE(MID(N515,12,8)), "texto")))</f>
        <v/>
      </c>
      <c r="R515" s="17">
        <f>IF(ISNUMBER(Q515), DATE(YEAR(Q515),MONTH(Q515),1), "")</f>
        <v/>
      </c>
      <c r="S515" s="18">
        <f>IF(A515="", 0, IF(AND(M515=Ajustes!$B$8, E515=Ajustes!$B$5, I515=Ajustes!$B$4, OR(C515=Ajustes!$B$6, C515=Ajustes!$B$7), ISNUMBER(D515), ISNUMBER(H515)), 1, 0))</f>
        <v/>
      </c>
      <c r="T515" s="19">
        <f>IF(S515&lt;&gt;1, 0, IF(N(J515)=0, 0, IF(K515=Ajustes!$B$5, J515, J515*F515)))</f>
        <v/>
      </c>
      <c r="U515" s="20">
        <f>IF(S515&lt;&gt;1, U514, IF(C515=Ajustes!$B$6, U514+H515, U514-H515))</f>
        <v/>
      </c>
      <c r="V515" s="19">
        <f>IF(S515&lt;&gt;1, V514, IF(C515=Ajustes!$B$6, V514+D515+N(O515)+T515, IF(U515&lt;=0, 0, V514-H515*W514)))</f>
        <v/>
      </c>
      <c r="W515" s="21">
        <f>IF(U515&gt;0, V515/U515, 0)</f>
        <v/>
      </c>
      <c r="X515" s="19">
        <f>IF(AND(S515=1, C515=Ajustes!$B$7), D515-N(O515)-T515-H515*W514, "")</f>
        <v/>
      </c>
      <c r="Y515" s="18">
        <f>IF(A515="", "", TRIM(IF(COUNTIFS($N$2:$N$3000,N515,$C$2:$C$3000,C515,$D$2:$D$3000,D515,$H$2:$H$3000,H515)&gt;1, "Orden repetida. ", "")&amp;IF(AND(S515=1, C515=Ajustes!$B$7, U514+0.000001&lt;H515), "Vendes más de lo registrado. ", "")&amp;IF(Q515="texto", "Fecha en texto. ", "")&amp;IF(OR(NOT(ISNUMBER(D515)), NOT(ISNUMBER(H515))), "Número en texto. ", "")&amp;IF(AND(ISNUMBER(Q515), ISNUMBER(Q514), Q515&lt;Q514), "Fuera de orden de fecha. ", "")))</f>
        <v/>
      </c>
      <c r="Z515" s="18">
        <f>IF(AND(S515=1, ISNUMBER(R515)), ROW(), 0)</f>
        <v/>
      </c>
      <c r="AA515" s="18">
        <f>IF(ISNUMBER(R515), R515, 0)</f>
        <v/>
      </c>
    </row>
    <row r="516">
      <c r="A516" s="13" t="n"/>
      <c r="B516" s="13" t="n"/>
      <c r="C516" s="13" t="n"/>
      <c r="D516" s="13" t="n"/>
      <c r="E516" s="13" t="n"/>
      <c r="F516" s="13" t="n"/>
      <c r="G516" s="13" t="n"/>
      <c r="H516" s="13" t="n"/>
      <c r="I516" s="13" t="n"/>
      <c r="J516" s="13" t="n"/>
      <c r="K516" s="13" t="n"/>
      <c r="L516" s="13" t="n"/>
      <c r="M516" s="13" t="n"/>
      <c r="N516" s="13" t="n"/>
      <c r="O516" s="14" t="n"/>
      <c r="P516" s="15" t="n"/>
      <c r="Q516" s="16">
        <f>IF(N516="", "", IF(ISNUMBER(N516), N516, IFERROR(DATEVALUE(LEFT(N516,10))+TIMEVALUE(MID(N516,12,8)), "texto")))</f>
        <v/>
      </c>
      <c r="R516" s="17">
        <f>IF(ISNUMBER(Q516), DATE(YEAR(Q516),MONTH(Q516),1), "")</f>
        <v/>
      </c>
      <c r="S516" s="18">
        <f>IF(A516="", 0, IF(AND(M516=Ajustes!$B$8, E516=Ajustes!$B$5, I516=Ajustes!$B$4, OR(C516=Ajustes!$B$6, C516=Ajustes!$B$7), ISNUMBER(D516), ISNUMBER(H516)), 1, 0))</f>
        <v/>
      </c>
      <c r="T516" s="19">
        <f>IF(S516&lt;&gt;1, 0, IF(N(J516)=0, 0, IF(K516=Ajustes!$B$5, J516, J516*F516)))</f>
        <v/>
      </c>
      <c r="U516" s="20">
        <f>IF(S516&lt;&gt;1, U515, IF(C516=Ajustes!$B$6, U515+H516, U515-H516))</f>
        <v/>
      </c>
      <c r="V516" s="19">
        <f>IF(S516&lt;&gt;1, V515, IF(C516=Ajustes!$B$6, V515+D516+N(O516)+T516, IF(U516&lt;=0, 0, V515-H516*W515)))</f>
        <v/>
      </c>
      <c r="W516" s="21">
        <f>IF(U516&gt;0, V516/U516, 0)</f>
        <v/>
      </c>
      <c r="X516" s="19">
        <f>IF(AND(S516=1, C516=Ajustes!$B$7), D516-N(O516)-T516-H516*W515, "")</f>
        <v/>
      </c>
      <c r="Y516" s="18">
        <f>IF(A516="", "", TRIM(IF(COUNTIFS($N$2:$N$3000,N516,$C$2:$C$3000,C516,$D$2:$D$3000,D516,$H$2:$H$3000,H516)&gt;1, "Orden repetida. ", "")&amp;IF(AND(S516=1, C516=Ajustes!$B$7, U515+0.000001&lt;H516), "Vendes más de lo registrado. ", "")&amp;IF(Q516="texto", "Fecha en texto. ", "")&amp;IF(OR(NOT(ISNUMBER(D516)), NOT(ISNUMBER(H516))), "Número en texto. ", "")&amp;IF(AND(ISNUMBER(Q516), ISNUMBER(Q515), Q516&lt;Q515), "Fuera de orden de fecha. ", "")))</f>
        <v/>
      </c>
      <c r="Z516" s="18">
        <f>IF(AND(S516=1, ISNUMBER(R516)), ROW(), 0)</f>
        <v/>
      </c>
      <c r="AA516" s="18">
        <f>IF(ISNUMBER(R516), R516, 0)</f>
        <v/>
      </c>
    </row>
    <row r="517">
      <c r="A517" s="13" t="n"/>
      <c r="B517" s="13" t="n"/>
      <c r="C517" s="13" t="n"/>
      <c r="D517" s="13" t="n"/>
      <c r="E517" s="13" t="n"/>
      <c r="F517" s="13" t="n"/>
      <c r="G517" s="13" t="n"/>
      <c r="H517" s="13" t="n"/>
      <c r="I517" s="13" t="n"/>
      <c r="J517" s="13" t="n"/>
      <c r="K517" s="13" t="n"/>
      <c r="L517" s="13" t="n"/>
      <c r="M517" s="13" t="n"/>
      <c r="N517" s="13" t="n"/>
      <c r="O517" s="14" t="n"/>
      <c r="P517" s="15" t="n"/>
      <c r="Q517" s="16">
        <f>IF(N517="", "", IF(ISNUMBER(N517), N517, IFERROR(DATEVALUE(LEFT(N517,10))+TIMEVALUE(MID(N517,12,8)), "texto")))</f>
        <v/>
      </c>
      <c r="R517" s="17">
        <f>IF(ISNUMBER(Q517), DATE(YEAR(Q517),MONTH(Q517),1), "")</f>
        <v/>
      </c>
      <c r="S517" s="18">
        <f>IF(A517="", 0, IF(AND(M517=Ajustes!$B$8, E517=Ajustes!$B$5, I517=Ajustes!$B$4, OR(C517=Ajustes!$B$6, C517=Ajustes!$B$7), ISNUMBER(D517), ISNUMBER(H517)), 1, 0))</f>
        <v/>
      </c>
      <c r="T517" s="19">
        <f>IF(S517&lt;&gt;1, 0, IF(N(J517)=0, 0, IF(K517=Ajustes!$B$5, J517, J517*F517)))</f>
        <v/>
      </c>
      <c r="U517" s="20">
        <f>IF(S517&lt;&gt;1, U516, IF(C517=Ajustes!$B$6, U516+H517, U516-H517))</f>
        <v/>
      </c>
      <c r="V517" s="19">
        <f>IF(S517&lt;&gt;1, V516, IF(C517=Ajustes!$B$6, V516+D517+N(O517)+T517, IF(U517&lt;=0, 0, V516-H517*W516)))</f>
        <v/>
      </c>
      <c r="W517" s="21">
        <f>IF(U517&gt;0, V517/U517, 0)</f>
        <v/>
      </c>
      <c r="X517" s="19">
        <f>IF(AND(S517=1, C517=Ajustes!$B$7), D517-N(O517)-T517-H517*W516, "")</f>
        <v/>
      </c>
      <c r="Y517" s="18">
        <f>IF(A517="", "", TRIM(IF(COUNTIFS($N$2:$N$3000,N517,$C$2:$C$3000,C517,$D$2:$D$3000,D517,$H$2:$H$3000,H517)&gt;1, "Orden repetida. ", "")&amp;IF(AND(S517=1, C517=Ajustes!$B$7, U516+0.000001&lt;H517), "Vendes más de lo registrado. ", "")&amp;IF(Q517="texto", "Fecha en texto. ", "")&amp;IF(OR(NOT(ISNUMBER(D517)), NOT(ISNUMBER(H517))), "Número en texto. ", "")&amp;IF(AND(ISNUMBER(Q517), ISNUMBER(Q516), Q517&lt;Q516), "Fuera de orden de fecha. ", "")))</f>
        <v/>
      </c>
      <c r="Z517" s="18">
        <f>IF(AND(S517=1, ISNUMBER(R517)), ROW(), 0)</f>
        <v/>
      </c>
      <c r="AA517" s="18">
        <f>IF(ISNUMBER(R517), R517, 0)</f>
        <v/>
      </c>
    </row>
    <row r="518">
      <c r="A518" s="13" t="n"/>
      <c r="B518" s="13" t="n"/>
      <c r="C518" s="13" t="n"/>
      <c r="D518" s="13" t="n"/>
      <c r="E518" s="13" t="n"/>
      <c r="F518" s="13" t="n"/>
      <c r="G518" s="13" t="n"/>
      <c r="H518" s="13" t="n"/>
      <c r="I518" s="13" t="n"/>
      <c r="J518" s="13" t="n"/>
      <c r="K518" s="13" t="n"/>
      <c r="L518" s="13" t="n"/>
      <c r="M518" s="13" t="n"/>
      <c r="N518" s="13" t="n"/>
      <c r="O518" s="14" t="n"/>
      <c r="P518" s="15" t="n"/>
      <c r="Q518" s="16">
        <f>IF(N518="", "", IF(ISNUMBER(N518), N518, IFERROR(DATEVALUE(LEFT(N518,10))+TIMEVALUE(MID(N518,12,8)), "texto")))</f>
        <v/>
      </c>
      <c r="R518" s="17">
        <f>IF(ISNUMBER(Q518), DATE(YEAR(Q518),MONTH(Q518),1), "")</f>
        <v/>
      </c>
      <c r="S518" s="18">
        <f>IF(A518="", 0, IF(AND(M518=Ajustes!$B$8, E518=Ajustes!$B$5, I518=Ajustes!$B$4, OR(C518=Ajustes!$B$6, C518=Ajustes!$B$7), ISNUMBER(D518), ISNUMBER(H518)), 1, 0))</f>
        <v/>
      </c>
      <c r="T518" s="19">
        <f>IF(S518&lt;&gt;1, 0, IF(N(J518)=0, 0, IF(K518=Ajustes!$B$5, J518, J518*F518)))</f>
        <v/>
      </c>
      <c r="U518" s="20">
        <f>IF(S518&lt;&gt;1, U517, IF(C518=Ajustes!$B$6, U517+H518, U517-H518))</f>
        <v/>
      </c>
      <c r="V518" s="19">
        <f>IF(S518&lt;&gt;1, V517, IF(C518=Ajustes!$B$6, V517+D518+N(O518)+T518, IF(U518&lt;=0, 0, V517-H518*W517)))</f>
        <v/>
      </c>
      <c r="W518" s="21">
        <f>IF(U518&gt;0, V518/U518, 0)</f>
        <v/>
      </c>
      <c r="X518" s="19">
        <f>IF(AND(S518=1, C518=Ajustes!$B$7), D518-N(O518)-T518-H518*W517, "")</f>
        <v/>
      </c>
      <c r="Y518" s="18">
        <f>IF(A518="", "", TRIM(IF(COUNTIFS($N$2:$N$3000,N518,$C$2:$C$3000,C518,$D$2:$D$3000,D518,$H$2:$H$3000,H518)&gt;1, "Orden repetida. ", "")&amp;IF(AND(S518=1, C518=Ajustes!$B$7, U517+0.000001&lt;H518), "Vendes más de lo registrado. ", "")&amp;IF(Q518="texto", "Fecha en texto. ", "")&amp;IF(OR(NOT(ISNUMBER(D518)), NOT(ISNUMBER(H518))), "Número en texto. ", "")&amp;IF(AND(ISNUMBER(Q518), ISNUMBER(Q517), Q518&lt;Q517), "Fuera de orden de fecha. ", "")))</f>
        <v/>
      </c>
      <c r="Z518" s="18">
        <f>IF(AND(S518=1, ISNUMBER(R518)), ROW(), 0)</f>
        <v/>
      </c>
      <c r="AA518" s="18">
        <f>IF(ISNUMBER(R518), R518, 0)</f>
        <v/>
      </c>
    </row>
    <row r="519">
      <c r="A519" s="13" t="n"/>
      <c r="B519" s="13" t="n"/>
      <c r="C519" s="13" t="n"/>
      <c r="D519" s="13" t="n"/>
      <c r="E519" s="13" t="n"/>
      <c r="F519" s="13" t="n"/>
      <c r="G519" s="13" t="n"/>
      <c r="H519" s="13" t="n"/>
      <c r="I519" s="13" t="n"/>
      <c r="J519" s="13" t="n"/>
      <c r="K519" s="13" t="n"/>
      <c r="L519" s="13" t="n"/>
      <c r="M519" s="13" t="n"/>
      <c r="N519" s="13" t="n"/>
      <c r="O519" s="14" t="n"/>
      <c r="P519" s="15" t="n"/>
      <c r="Q519" s="16">
        <f>IF(N519="", "", IF(ISNUMBER(N519), N519, IFERROR(DATEVALUE(LEFT(N519,10))+TIMEVALUE(MID(N519,12,8)), "texto")))</f>
        <v/>
      </c>
      <c r="R519" s="17">
        <f>IF(ISNUMBER(Q519), DATE(YEAR(Q519),MONTH(Q519),1), "")</f>
        <v/>
      </c>
      <c r="S519" s="18">
        <f>IF(A519="", 0, IF(AND(M519=Ajustes!$B$8, E519=Ajustes!$B$5, I519=Ajustes!$B$4, OR(C519=Ajustes!$B$6, C519=Ajustes!$B$7), ISNUMBER(D519), ISNUMBER(H519)), 1, 0))</f>
        <v/>
      </c>
      <c r="T519" s="19">
        <f>IF(S519&lt;&gt;1, 0, IF(N(J519)=0, 0, IF(K519=Ajustes!$B$5, J519, J519*F519)))</f>
        <v/>
      </c>
      <c r="U519" s="20">
        <f>IF(S519&lt;&gt;1, U518, IF(C519=Ajustes!$B$6, U518+H519, U518-H519))</f>
        <v/>
      </c>
      <c r="V519" s="19">
        <f>IF(S519&lt;&gt;1, V518, IF(C519=Ajustes!$B$6, V518+D519+N(O519)+T519, IF(U519&lt;=0, 0, V518-H519*W518)))</f>
        <v/>
      </c>
      <c r="W519" s="21">
        <f>IF(U519&gt;0, V519/U519, 0)</f>
        <v/>
      </c>
      <c r="X519" s="19">
        <f>IF(AND(S519=1, C519=Ajustes!$B$7), D519-N(O519)-T519-H519*W518, "")</f>
        <v/>
      </c>
      <c r="Y519" s="18">
        <f>IF(A519="", "", TRIM(IF(COUNTIFS($N$2:$N$3000,N519,$C$2:$C$3000,C519,$D$2:$D$3000,D519,$H$2:$H$3000,H519)&gt;1, "Orden repetida. ", "")&amp;IF(AND(S519=1, C519=Ajustes!$B$7, U518+0.000001&lt;H519), "Vendes más de lo registrado. ", "")&amp;IF(Q519="texto", "Fecha en texto. ", "")&amp;IF(OR(NOT(ISNUMBER(D519)), NOT(ISNUMBER(H519))), "Número en texto. ", "")&amp;IF(AND(ISNUMBER(Q519), ISNUMBER(Q518), Q519&lt;Q518), "Fuera de orden de fecha. ", "")))</f>
        <v/>
      </c>
      <c r="Z519" s="18">
        <f>IF(AND(S519=1, ISNUMBER(R519)), ROW(), 0)</f>
        <v/>
      </c>
      <c r="AA519" s="18">
        <f>IF(ISNUMBER(R519), R519, 0)</f>
        <v/>
      </c>
    </row>
    <row r="520">
      <c r="A520" s="13" t="n"/>
      <c r="B520" s="13" t="n"/>
      <c r="C520" s="13" t="n"/>
      <c r="D520" s="13" t="n"/>
      <c r="E520" s="13" t="n"/>
      <c r="F520" s="13" t="n"/>
      <c r="G520" s="13" t="n"/>
      <c r="H520" s="13" t="n"/>
      <c r="I520" s="13" t="n"/>
      <c r="J520" s="13" t="n"/>
      <c r="K520" s="13" t="n"/>
      <c r="L520" s="13" t="n"/>
      <c r="M520" s="13" t="n"/>
      <c r="N520" s="13" t="n"/>
      <c r="O520" s="14" t="n"/>
      <c r="P520" s="15" t="n"/>
      <c r="Q520" s="16">
        <f>IF(N520="", "", IF(ISNUMBER(N520), N520, IFERROR(DATEVALUE(LEFT(N520,10))+TIMEVALUE(MID(N520,12,8)), "texto")))</f>
        <v/>
      </c>
      <c r="R520" s="17">
        <f>IF(ISNUMBER(Q520), DATE(YEAR(Q520),MONTH(Q520),1), "")</f>
        <v/>
      </c>
      <c r="S520" s="18">
        <f>IF(A520="", 0, IF(AND(M520=Ajustes!$B$8, E520=Ajustes!$B$5, I520=Ajustes!$B$4, OR(C520=Ajustes!$B$6, C520=Ajustes!$B$7), ISNUMBER(D520), ISNUMBER(H520)), 1, 0))</f>
        <v/>
      </c>
      <c r="T520" s="19">
        <f>IF(S520&lt;&gt;1, 0, IF(N(J520)=0, 0, IF(K520=Ajustes!$B$5, J520, J520*F520)))</f>
        <v/>
      </c>
      <c r="U520" s="20">
        <f>IF(S520&lt;&gt;1, U519, IF(C520=Ajustes!$B$6, U519+H520, U519-H520))</f>
        <v/>
      </c>
      <c r="V520" s="19">
        <f>IF(S520&lt;&gt;1, V519, IF(C520=Ajustes!$B$6, V519+D520+N(O520)+T520, IF(U520&lt;=0, 0, V519-H520*W519)))</f>
        <v/>
      </c>
      <c r="W520" s="21">
        <f>IF(U520&gt;0, V520/U520, 0)</f>
        <v/>
      </c>
      <c r="X520" s="19">
        <f>IF(AND(S520=1, C520=Ajustes!$B$7), D520-N(O520)-T520-H520*W519, "")</f>
        <v/>
      </c>
      <c r="Y520" s="18">
        <f>IF(A520="", "", TRIM(IF(COUNTIFS($N$2:$N$3000,N520,$C$2:$C$3000,C520,$D$2:$D$3000,D520,$H$2:$H$3000,H520)&gt;1, "Orden repetida. ", "")&amp;IF(AND(S520=1, C520=Ajustes!$B$7, U519+0.000001&lt;H520), "Vendes más de lo registrado. ", "")&amp;IF(Q520="texto", "Fecha en texto. ", "")&amp;IF(OR(NOT(ISNUMBER(D520)), NOT(ISNUMBER(H520))), "Número en texto. ", "")&amp;IF(AND(ISNUMBER(Q520), ISNUMBER(Q519), Q520&lt;Q519), "Fuera de orden de fecha. ", "")))</f>
        <v/>
      </c>
      <c r="Z520" s="18">
        <f>IF(AND(S520=1, ISNUMBER(R520)), ROW(), 0)</f>
        <v/>
      </c>
      <c r="AA520" s="18">
        <f>IF(ISNUMBER(R520), R520, 0)</f>
        <v/>
      </c>
    </row>
    <row r="521">
      <c r="A521" s="13" t="n"/>
      <c r="B521" s="13" t="n"/>
      <c r="C521" s="13" t="n"/>
      <c r="D521" s="13" t="n"/>
      <c r="E521" s="13" t="n"/>
      <c r="F521" s="13" t="n"/>
      <c r="G521" s="13" t="n"/>
      <c r="H521" s="13" t="n"/>
      <c r="I521" s="13" t="n"/>
      <c r="J521" s="13" t="n"/>
      <c r="K521" s="13" t="n"/>
      <c r="L521" s="13" t="n"/>
      <c r="M521" s="13" t="n"/>
      <c r="N521" s="13" t="n"/>
      <c r="O521" s="14" t="n"/>
      <c r="P521" s="15" t="n"/>
      <c r="Q521" s="16">
        <f>IF(N521="", "", IF(ISNUMBER(N521), N521, IFERROR(DATEVALUE(LEFT(N521,10))+TIMEVALUE(MID(N521,12,8)), "texto")))</f>
        <v/>
      </c>
      <c r="R521" s="17">
        <f>IF(ISNUMBER(Q521), DATE(YEAR(Q521),MONTH(Q521),1), "")</f>
        <v/>
      </c>
      <c r="S521" s="18">
        <f>IF(A521="", 0, IF(AND(M521=Ajustes!$B$8, E521=Ajustes!$B$5, I521=Ajustes!$B$4, OR(C521=Ajustes!$B$6, C521=Ajustes!$B$7), ISNUMBER(D521), ISNUMBER(H521)), 1, 0))</f>
        <v/>
      </c>
      <c r="T521" s="19">
        <f>IF(S521&lt;&gt;1, 0, IF(N(J521)=0, 0, IF(K521=Ajustes!$B$5, J521, J521*F521)))</f>
        <v/>
      </c>
      <c r="U521" s="20">
        <f>IF(S521&lt;&gt;1, U520, IF(C521=Ajustes!$B$6, U520+H521, U520-H521))</f>
        <v/>
      </c>
      <c r="V521" s="19">
        <f>IF(S521&lt;&gt;1, V520, IF(C521=Ajustes!$B$6, V520+D521+N(O521)+T521, IF(U521&lt;=0, 0, V520-H521*W520)))</f>
        <v/>
      </c>
      <c r="W521" s="21">
        <f>IF(U521&gt;0, V521/U521, 0)</f>
        <v/>
      </c>
      <c r="X521" s="19">
        <f>IF(AND(S521=1, C521=Ajustes!$B$7), D521-N(O521)-T521-H521*W520, "")</f>
        <v/>
      </c>
      <c r="Y521" s="18">
        <f>IF(A521="", "", TRIM(IF(COUNTIFS($N$2:$N$3000,N521,$C$2:$C$3000,C521,$D$2:$D$3000,D521,$H$2:$H$3000,H521)&gt;1, "Orden repetida. ", "")&amp;IF(AND(S521=1, C521=Ajustes!$B$7, U520+0.000001&lt;H521), "Vendes más de lo registrado. ", "")&amp;IF(Q521="texto", "Fecha en texto. ", "")&amp;IF(OR(NOT(ISNUMBER(D521)), NOT(ISNUMBER(H521))), "Número en texto. ", "")&amp;IF(AND(ISNUMBER(Q521), ISNUMBER(Q520), Q521&lt;Q520), "Fuera de orden de fecha. ", "")))</f>
        <v/>
      </c>
      <c r="Z521" s="18">
        <f>IF(AND(S521=1, ISNUMBER(R521)), ROW(), 0)</f>
        <v/>
      </c>
      <c r="AA521" s="18">
        <f>IF(ISNUMBER(R521), R521, 0)</f>
        <v/>
      </c>
    </row>
    <row r="522">
      <c r="A522" s="13" t="n"/>
      <c r="B522" s="13" t="n"/>
      <c r="C522" s="13" t="n"/>
      <c r="D522" s="13" t="n"/>
      <c r="E522" s="13" t="n"/>
      <c r="F522" s="13" t="n"/>
      <c r="G522" s="13" t="n"/>
      <c r="H522" s="13" t="n"/>
      <c r="I522" s="13" t="n"/>
      <c r="J522" s="13" t="n"/>
      <c r="K522" s="13" t="n"/>
      <c r="L522" s="13" t="n"/>
      <c r="M522" s="13" t="n"/>
      <c r="N522" s="13" t="n"/>
      <c r="O522" s="14" t="n"/>
      <c r="P522" s="15" t="n"/>
      <c r="Q522" s="16">
        <f>IF(N522="", "", IF(ISNUMBER(N522), N522, IFERROR(DATEVALUE(LEFT(N522,10))+TIMEVALUE(MID(N522,12,8)), "texto")))</f>
        <v/>
      </c>
      <c r="R522" s="17">
        <f>IF(ISNUMBER(Q522), DATE(YEAR(Q522),MONTH(Q522),1), "")</f>
        <v/>
      </c>
      <c r="S522" s="18">
        <f>IF(A522="", 0, IF(AND(M522=Ajustes!$B$8, E522=Ajustes!$B$5, I522=Ajustes!$B$4, OR(C522=Ajustes!$B$6, C522=Ajustes!$B$7), ISNUMBER(D522), ISNUMBER(H522)), 1, 0))</f>
        <v/>
      </c>
      <c r="T522" s="19">
        <f>IF(S522&lt;&gt;1, 0, IF(N(J522)=0, 0, IF(K522=Ajustes!$B$5, J522, J522*F522)))</f>
        <v/>
      </c>
      <c r="U522" s="20">
        <f>IF(S522&lt;&gt;1, U521, IF(C522=Ajustes!$B$6, U521+H522, U521-H522))</f>
        <v/>
      </c>
      <c r="V522" s="19">
        <f>IF(S522&lt;&gt;1, V521, IF(C522=Ajustes!$B$6, V521+D522+N(O522)+T522, IF(U522&lt;=0, 0, V521-H522*W521)))</f>
        <v/>
      </c>
      <c r="W522" s="21">
        <f>IF(U522&gt;0, V522/U522, 0)</f>
        <v/>
      </c>
      <c r="X522" s="19">
        <f>IF(AND(S522=1, C522=Ajustes!$B$7), D522-N(O522)-T522-H522*W521, "")</f>
        <v/>
      </c>
      <c r="Y522" s="18">
        <f>IF(A522="", "", TRIM(IF(COUNTIFS($N$2:$N$3000,N522,$C$2:$C$3000,C522,$D$2:$D$3000,D522,$H$2:$H$3000,H522)&gt;1, "Orden repetida. ", "")&amp;IF(AND(S522=1, C522=Ajustes!$B$7, U521+0.000001&lt;H522), "Vendes más de lo registrado. ", "")&amp;IF(Q522="texto", "Fecha en texto. ", "")&amp;IF(OR(NOT(ISNUMBER(D522)), NOT(ISNUMBER(H522))), "Número en texto. ", "")&amp;IF(AND(ISNUMBER(Q522), ISNUMBER(Q521), Q522&lt;Q521), "Fuera de orden de fecha. ", "")))</f>
        <v/>
      </c>
      <c r="Z522" s="18">
        <f>IF(AND(S522=1, ISNUMBER(R522)), ROW(), 0)</f>
        <v/>
      </c>
      <c r="AA522" s="18">
        <f>IF(ISNUMBER(R522), R522, 0)</f>
        <v/>
      </c>
    </row>
    <row r="523">
      <c r="A523" s="13" t="n"/>
      <c r="B523" s="13" t="n"/>
      <c r="C523" s="13" t="n"/>
      <c r="D523" s="13" t="n"/>
      <c r="E523" s="13" t="n"/>
      <c r="F523" s="13" t="n"/>
      <c r="G523" s="13" t="n"/>
      <c r="H523" s="13" t="n"/>
      <c r="I523" s="13" t="n"/>
      <c r="J523" s="13" t="n"/>
      <c r="K523" s="13" t="n"/>
      <c r="L523" s="13" t="n"/>
      <c r="M523" s="13" t="n"/>
      <c r="N523" s="13" t="n"/>
      <c r="O523" s="14" t="n"/>
      <c r="P523" s="15" t="n"/>
      <c r="Q523" s="16">
        <f>IF(N523="", "", IF(ISNUMBER(N523), N523, IFERROR(DATEVALUE(LEFT(N523,10))+TIMEVALUE(MID(N523,12,8)), "texto")))</f>
        <v/>
      </c>
      <c r="R523" s="17">
        <f>IF(ISNUMBER(Q523), DATE(YEAR(Q523),MONTH(Q523),1), "")</f>
        <v/>
      </c>
      <c r="S523" s="18">
        <f>IF(A523="", 0, IF(AND(M523=Ajustes!$B$8, E523=Ajustes!$B$5, I523=Ajustes!$B$4, OR(C523=Ajustes!$B$6, C523=Ajustes!$B$7), ISNUMBER(D523), ISNUMBER(H523)), 1, 0))</f>
        <v/>
      </c>
      <c r="T523" s="19">
        <f>IF(S523&lt;&gt;1, 0, IF(N(J523)=0, 0, IF(K523=Ajustes!$B$5, J523, J523*F523)))</f>
        <v/>
      </c>
      <c r="U523" s="20">
        <f>IF(S523&lt;&gt;1, U522, IF(C523=Ajustes!$B$6, U522+H523, U522-H523))</f>
        <v/>
      </c>
      <c r="V523" s="19">
        <f>IF(S523&lt;&gt;1, V522, IF(C523=Ajustes!$B$6, V522+D523+N(O523)+T523, IF(U523&lt;=0, 0, V522-H523*W522)))</f>
        <v/>
      </c>
      <c r="W523" s="21">
        <f>IF(U523&gt;0, V523/U523, 0)</f>
        <v/>
      </c>
      <c r="X523" s="19">
        <f>IF(AND(S523=1, C523=Ajustes!$B$7), D523-N(O523)-T523-H523*W522, "")</f>
        <v/>
      </c>
      <c r="Y523" s="18">
        <f>IF(A523="", "", TRIM(IF(COUNTIFS($N$2:$N$3000,N523,$C$2:$C$3000,C523,$D$2:$D$3000,D523,$H$2:$H$3000,H523)&gt;1, "Orden repetida. ", "")&amp;IF(AND(S523=1, C523=Ajustes!$B$7, U522+0.000001&lt;H523), "Vendes más de lo registrado. ", "")&amp;IF(Q523="texto", "Fecha en texto. ", "")&amp;IF(OR(NOT(ISNUMBER(D523)), NOT(ISNUMBER(H523))), "Número en texto. ", "")&amp;IF(AND(ISNUMBER(Q523), ISNUMBER(Q522), Q523&lt;Q522), "Fuera de orden de fecha. ", "")))</f>
        <v/>
      </c>
      <c r="Z523" s="18">
        <f>IF(AND(S523=1, ISNUMBER(R523)), ROW(), 0)</f>
        <v/>
      </c>
      <c r="AA523" s="18">
        <f>IF(ISNUMBER(R523), R523, 0)</f>
        <v/>
      </c>
    </row>
    <row r="524">
      <c r="A524" s="13" t="n"/>
      <c r="B524" s="13" t="n"/>
      <c r="C524" s="13" t="n"/>
      <c r="D524" s="13" t="n"/>
      <c r="E524" s="13" t="n"/>
      <c r="F524" s="13" t="n"/>
      <c r="G524" s="13" t="n"/>
      <c r="H524" s="13" t="n"/>
      <c r="I524" s="13" t="n"/>
      <c r="J524" s="13" t="n"/>
      <c r="K524" s="13" t="n"/>
      <c r="L524" s="13" t="n"/>
      <c r="M524" s="13" t="n"/>
      <c r="N524" s="13" t="n"/>
      <c r="O524" s="14" t="n"/>
      <c r="P524" s="15" t="n"/>
      <c r="Q524" s="16">
        <f>IF(N524="", "", IF(ISNUMBER(N524), N524, IFERROR(DATEVALUE(LEFT(N524,10))+TIMEVALUE(MID(N524,12,8)), "texto")))</f>
        <v/>
      </c>
      <c r="R524" s="17">
        <f>IF(ISNUMBER(Q524), DATE(YEAR(Q524),MONTH(Q524),1), "")</f>
        <v/>
      </c>
      <c r="S524" s="18">
        <f>IF(A524="", 0, IF(AND(M524=Ajustes!$B$8, E524=Ajustes!$B$5, I524=Ajustes!$B$4, OR(C524=Ajustes!$B$6, C524=Ajustes!$B$7), ISNUMBER(D524), ISNUMBER(H524)), 1, 0))</f>
        <v/>
      </c>
      <c r="T524" s="19">
        <f>IF(S524&lt;&gt;1, 0, IF(N(J524)=0, 0, IF(K524=Ajustes!$B$5, J524, J524*F524)))</f>
        <v/>
      </c>
      <c r="U524" s="20">
        <f>IF(S524&lt;&gt;1, U523, IF(C524=Ajustes!$B$6, U523+H524, U523-H524))</f>
        <v/>
      </c>
      <c r="V524" s="19">
        <f>IF(S524&lt;&gt;1, V523, IF(C524=Ajustes!$B$6, V523+D524+N(O524)+T524, IF(U524&lt;=0, 0, V523-H524*W523)))</f>
        <v/>
      </c>
      <c r="W524" s="21">
        <f>IF(U524&gt;0, V524/U524, 0)</f>
        <v/>
      </c>
      <c r="X524" s="19">
        <f>IF(AND(S524=1, C524=Ajustes!$B$7), D524-N(O524)-T524-H524*W523, "")</f>
        <v/>
      </c>
      <c r="Y524" s="18">
        <f>IF(A524="", "", TRIM(IF(COUNTIFS($N$2:$N$3000,N524,$C$2:$C$3000,C524,$D$2:$D$3000,D524,$H$2:$H$3000,H524)&gt;1, "Orden repetida. ", "")&amp;IF(AND(S524=1, C524=Ajustes!$B$7, U523+0.000001&lt;H524), "Vendes más de lo registrado. ", "")&amp;IF(Q524="texto", "Fecha en texto. ", "")&amp;IF(OR(NOT(ISNUMBER(D524)), NOT(ISNUMBER(H524))), "Número en texto. ", "")&amp;IF(AND(ISNUMBER(Q524), ISNUMBER(Q523), Q524&lt;Q523), "Fuera de orden de fecha. ", "")))</f>
        <v/>
      </c>
      <c r="Z524" s="18">
        <f>IF(AND(S524=1, ISNUMBER(R524)), ROW(), 0)</f>
        <v/>
      </c>
      <c r="AA524" s="18">
        <f>IF(ISNUMBER(R524), R524, 0)</f>
        <v/>
      </c>
    </row>
    <row r="525">
      <c r="A525" s="13" t="n"/>
      <c r="B525" s="13" t="n"/>
      <c r="C525" s="13" t="n"/>
      <c r="D525" s="13" t="n"/>
      <c r="E525" s="13" t="n"/>
      <c r="F525" s="13" t="n"/>
      <c r="G525" s="13" t="n"/>
      <c r="H525" s="13" t="n"/>
      <c r="I525" s="13" t="n"/>
      <c r="J525" s="13" t="n"/>
      <c r="K525" s="13" t="n"/>
      <c r="L525" s="13" t="n"/>
      <c r="M525" s="13" t="n"/>
      <c r="N525" s="13" t="n"/>
      <c r="O525" s="14" t="n"/>
      <c r="P525" s="15" t="n"/>
      <c r="Q525" s="16">
        <f>IF(N525="", "", IF(ISNUMBER(N525), N525, IFERROR(DATEVALUE(LEFT(N525,10))+TIMEVALUE(MID(N525,12,8)), "texto")))</f>
        <v/>
      </c>
      <c r="R525" s="17">
        <f>IF(ISNUMBER(Q525), DATE(YEAR(Q525),MONTH(Q525),1), "")</f>
        <v/>
      </c>
      <c r="S525" s="18">
        <f>IF(A525="", 0, IF(AND(M525=Ajustes!$B$8, E525=Ajustes!$B$5, I525=Ajustes!$B$4, OR(C525=Ajustes!$B$6, C525=Ajustes!$B$7), ISNUMBER(D525), ISNUMBER(H525)), 1, 0))</f>
        <v/>
      </c>
      <c r="T525" s="19">
        <f>IF(S525&lt;&gt;1, 0, IF(N(J525)=0, 0, IF(K525=Ajustes!$B$5, J525, J525*F525)))</f>
        <v/>
      </c>
      <c r="U525" s="20">
        <f>IF(S525&lt;&gt;1, U524, IF(C525=Ajustes!$B$6, U524+H525, U524-H525))</f>
        <v/>
      </c>
      <c r="V525" s="19">
        <f>IF(S525&lt;&gt;1, V524, IF(C525=Ajustes!$B$6, V524+D525+N(O525)+T525, IF(U525&lt;=0, 0, V524-H525*W524)))</f>
        <v/>
      </c>
      <c r="W525" s="21">
        <f>IF(U525&gt;0, V525/U525, 0)</f>
        <v/>
      </c>
      <c r="X525" s="19">
        <f>IF(AND(S525=1, C525=Ajustes!$B$7), D525-N(O525)-T525-H525*W524, "")</f>
        <v/>
      </c>
      <c r="Y525" s="18">
        <f>IF(A525="", "", TRIM(IF(COUNTIFS($N$2:$N$3000,N525,$C$2:$C$3000,C525,$D$2:$D$3000,D525,$H$2:$H$3000,H525)&gt;1, "Orden repetida. ", "")&amp;IF(AND(S525=1, C525=Ajustes!$B$7, U524+0.000001&lt;H525), "Vendes más de lo registrado. ", "")&amp;IF(Q525="texto", "Fecha en texto. ", "")&amp;IF(OR(NOT(ISNUMBER(D525)), NOT(ISNUMBER(H525))), "Número en texto. ", "")&amp;IF(AND(ISNUMBER(Q525), ISNUMBER(Q524), Q525&lt;Q524), "Fuera de orden de fecha. ", "")))</f>
        <v/>
      </c>
      <c r="Z525" s="18">
        <f>IF(AND(S525=1, ISNUMBER(R525)), ROW(), 0)</f>
        <v/>
      </c>
      <c r="AA525" s="18">
        <f>IF(ISNUMBER(R525), R525, 0)</f>
        <v/>
      </c>
    </row>
    <row r="526">
      <c r="A526" s="13" t="n"/>
      <c r="B526" s="13" t="n"/>
      <c r="C526" s="13" t="n"/>
      <c r="D526" s="13" t="n"/>
      <c r="E526" s="13" t="n"/>
      <c r="F526" s="13" t="n"/>
      <c r="G526" s="13" t="n"/>
      <c r="H526" s="13" t="n"/>
      <c r="I526" s="13" t="n"/>
      <c r="J526" s="13" t="n"/>
      <c r="K526" s="13" t="n"/>
      <c r="L526" s="13" t="n"/>
      <c r="M526" s="13" t="n"/>
      <c r="N526" s="13" t="n"/>
      <c r="O526" s="14" t="n"/>
      <c r="P526" s="15" t="n"/>
      <c r="Q526" s="16">
        <f>IF(N526="", "", IF(ISNUMBER(N526), N526, IFERROR(DATEVALUE(LEFT(N526,10))+TIMEVALUE(MID(N526,12,8)), "texto")))</f>
        <v/>
      </c>
      <c r="R526" s="17">
        <f>IF(ISNUMBER(Q526), DATE(YEAR(Q526),MONTH(Q526),1), "")</f>
        <v/>
      </c>
      <c r="S526" s="18">
        <f>IF(A526="", 0, IF(AND(M526=Ajustes!$B$8, E526=Ajustes!$B$5, I526=Ajustes!$B$4, OR(C526=Ajustes!$B$6, C526=Ajustes!$B$7), ISNUMBER(D526), ISNUMBER(H526)), 1, 0))</f>
        <v/>
      </c>
      <c r="T526" s="19">
        <f>IF(S526&lt;&gt;1, 0, IF(N(J526)=0, 0, IF(K526=Ajustes!$B$5, J526, J526*F526)))</f>
        <v/>
      </c>
      <c r="U526" s="20">
        <f>IF(S526&lt;&gt;1, U525, IF(C526=Ajustes!$B$6, U525+H526, U525-H526))</f>
        <v/>
      </c>
      <c r="V526" s="19">
        <f>IF(S526&lt;&gt;1, V525, IF(C526=Ajustes!$B$6, V525+D526+N(O526)+T526, IF(U526&lt;=0, 0, V525-H526*W525)))</f>
        <v/>
      </c>
      <c r="W526" s="21">
        <f>IF(U526&gt;0, V526/U526, 0)</f>
        <v/>
      </c>
      <c r="X526" s="19">
        <f>IF(AND(S526=1, C526=Ajustes!$B$7), D526-N(O526)-T526-H526*W525, "")</f>
        <v/>
      </c>
      <c r="Y526" s="18">
        <f>IF(A526="", "", TRIM(IF(COUNTIFS($N$2:$N$3000,N526,$C$2:$C$3000,C526,$D$2:$D$3000,D526,$H$2:$H$3000,H526)&gt;1, "Orden repetida. ", "")&amp;IF(AND(S526=1, C526=Ajustes!$B$7, U525+0.000001&lt;H526), "Vendes más de lo registrado. ", "")&amp;IF(Q526="texto", "Fecha en texto. ", "")&amp;IF(OR(NOT(ISNUMBER(D526)), NOT(ISNUMBER(H526))), "Número en texto. ", "")&amp;IF(AND(ISNUMBER(Q526), ISNUMBER(Q525), Q526&lt;Q525), "Fuera de orden de fecha. ", "")))</f>
        <v/>
      </c>
      <c r="Z526" s="18">
        <f>IF(AND(S526=1, ISNUMBER(R526)), ROW(), 0)</f>
        <v/>
      </c>
      <c r="AA526" s="18">
        <f>IF(ISNUMBER(R526), R526, 0)</f>
        <v/>
      </c>
    </row>
    <row r="527">
      <c r="A527" s="13" t="n"/>
      <c r="B527" s="13" t="n"/>
      <c r="C527" s="13" t="n"/>
      <c r="D527" s="13" t="n"/>
      <c r="E527" s="13" t="n"/>
      <c r="F527" s="13" t="n"/>
      <c r="G527" s="13" t="n"/>
      <c r="H527" s="13" t="n"/>
      <c r="I527" s="13" t="n"/>
      <c r="J527" s="13" t="n"/>
      <c r="K527" s="13" t="n"/>
      <c r="L527" s="13" t="n"/>
      <c r="M527" s="13" t="n"/>
      <c r="N527" s="13" t="n"/>
      <c r="O527" s="14" t="n"/>
      <c r="P527" s="15" t="n"/>
      <c r="Q527" s="16">
        <f>IF(N527="", "", IF(ISNUMBER(N527), N527, IFERROR(DATEVALUE(LEFT(N527,10))+TIMEVALUE(MID(N527,12,8)), "texto")))</f>
        <v/>
      </c>
      <c r="R527" s="17">
        <f>IF(ISNUMBER(Q527), DATE(YEAR(Q527),MONTH(Q527),1), "")</f>
        <v/>
      </c>
      <c r="S527" s="18">
        <f>IF(A527="", 0, IF(AND(M527=Ajustes!$B$8, E527=Ajustes!$B$5, I527=Ajustes!$B$4, OR(C527=Ajustes!$B$6, C527=Ajustes!$B$7), ISNUMBER(D527), ISNUMBER(H527)), 1, 0))</f>
        <v/>
      </c>
      <c r="T527" s="19">
        <f>IF(S527&lt;&gt;1, 0, IF(N(J527)=0, 0, IF(K527=Ajustes!$B$5, J527, J527*F527)))</f>
        <v/>
      </c>
      <c r="U527" s="20">
        <f>IF(S527&lt;&gt;1, U526, IF(C527=Ajustes!$B$6, U526+H527, U526-H527))</f>
        <v/>
      </c>
      <c r="V527" s="19">
        <f>IF(S527&lt;&gt;1, V526, IF(C527=Ajustes!$B$6, V526+D527+N(O527)+T527, IF(U527&lt;=0, 0, V526-H527*W526)))</f>
        <v/>
      </c>
      <c r="W527" s="21">
        <f>IF(U527&gt;0, V527/U527, 0)</f>
        <v/>
      </c>
      <c r="X527" s="19">
        <f>IF(AND(S527=1, C527=Ajustes!$B$7), D527-N(O527)-T527-H527*W526, "")</f>
        <v/>
      </c>
      <c r="Y527" s="18">
        <f>IF(A527="", "", TRIM(IF(COUNTIFS($N$2:$N$3000,N527,$C$2:$C$3000,C527,$D$2:$D$3000,D527,$H$2:$H$3000,H527)&gt;1, "Orden repetida. ", "")&amp;IF(AND(S527=1, C527=Ajustes!$B$7, U526+0.000001&lt;H527), "Vendes más de lo registrado. ", "")&amp;IF(Q527="texto", "Fecha en texto. ", "")&amp;IF(OR(NOT(ISNUMBER(D527)), NOT(ISNUMBER(H527))), "Número en texto. ", "")&amp;IF(AND(ISNUMBER(Q527), ISNUMBER(Q526), Q527&lt;Q526), "Fuera de orden de fecha. ", "")))</f>
        <v/>
      </c>
      <c r="Z527" s="18">
        <f>IF(AND(S527=1, ISNUMBER(R527)), ROW(), 0)</f>
        <v/>
      </c>
      <c r="AA527" s="18">
        <f>IF(ISNUMBER(R527), R527, 0)</f>
        <v/>
      </c>
    </row>
    <row r="528">
      <c r="A528" s="13" t="n"/>
      <c r="B528" s="13" t="n"/>
      <c r="C528" s="13" t="n"/>
      <c r="D528" s="13" t="n"/>
      <c r="E528" s="13" t="n"/>
      <c r="F528" s="13" t="n"/>
      <c r="G528" s="13" t="n"/>
      <c r="H528" s="13" t="n"/>
      <c r="I528" s="13" t="n"/>
      <c r="J528" s="13" t="n"/>
      <c r="K528" s="13" t="n"/>
      <c r="L528" s="13" t="n"/>
      <c r="M528" s="13" t="n"/>
      <c r="N528" s="13" t="n"/>
      <c r="O528" s="14" t="n"/>
      <c r="P528" s="15" t="n"/>
      <c r="Q528" s="16">
        <f>IF(N528="", "", IF(ISNUMBER(N528), N528, IFERROR(DATEVALUE(LEFT(N528,10))+TIMEVALUE(MID(N528,12,8)), "texto")))</f>
        <v/>
      </c>
      <c r="R528" s="17">
        <f>IF(ISNUMBER(Q528), DATE(YEAR(Q528),MONTH(Q528),1), "")</f>
        <v/>
      </c>
      <c r="S528" s="18">
        <f>IF(A528="", 0, IF(AND(M528=Ajustes!$B$8, E528=Ajustes!$B$5, I528=Ajustes!$B$4, OR(C528=Ajustes!$B$6, C528=Ajustes!$B$7), ISNUMBER(D528), ISNUMBER(H528)), 1, 0))</f>
        <v/>
      </c>
      <c r="T528" s="19">
        <f>IF(S528&lt;&gt;1, 0, IF(N(J528)=0, 0, IF(K528=Ajustes!$B$5, J528, J528*F528)))</f>
        <v/>
      </c>
      <c r="U528" s="20">
        <f>IF(S528&lt;&gt;1, U527, IF(C528=Ajustes!$B$6, U527+H528, U527-H528))</f>
        <v/>
      </c>
      <c r="V528" s="19">
        <f>IF(S528&lt;&gt;1, V527, IF(C528=Ajustes!$B$6, V527+D528+N(O528)+T528, IF(U528&lt;=0, 0, V527-H528*W527)))</f>
        <v/>
      </c>
      <c r="W528" s="21">
        <f>IF(U528&gt;0, V528/U528, 0)</f>
        <v/>
      </c>
      <c r="X528" s="19">
        <f>IF(AND(S528=1, C528=Ajustes!$B$7), D528-N(O528)-T528-H528*W527, "")</f>
        <v/>
      </c>
      <c r="Y528" s="18">
        <f>IF(A528="", "", TRIM(IF(COUNTIFS($N$2:$N$3000,N528,$C$2:$C$3000,C528,$D$2:$D$3000,D528,$H$2:$H$3000,H528)&gt;1, "Orden repetida. ", "")&amp;IF(AND(S528=1, C528=Ajustes!$B$7, U527+0.000001&lt;H528), "Vendes más de lo registrado. ", "")&amp;IF(Q528="texto", "Fecha en texto. ", "")&amp;IF(OR(NOT(ISNUMBER(D528)), NOT(ISNUMBER(H528))), "Número en texto. ", "")&amp;IF(AND(ISNUMBER(Q528), ISNUMBER(Q527), Q528&lt;Q527), "Fuera de orden de fecha. ", "")))</f>
        <v/>
      </c>
      <c r="Z528" s="18">
        <f>IF(AND(S528=1, ISNUMBER(R528)), ROW(), 0)</f>
        <v/>
      </c>
      <c r="AA528" s="18">
        <f>IF(ISNUMBER(R528), R528, 0)</f>
        <v/>
      </c>
    </row>
    <row r="529">
      <c r="A529" s="13" t="n"/>
      <c r="B529" s="13" t="n"/>
      <c r="C529" s="13" t="n"/>
      <c r="D529" s="13" t="n"/>
      <c r="E529" s="13" t="n"/>
      <c r="F529" s="13" t="n"/>
      <c r="G529" s="13" t="n"/>
      <c r="H529" s="13" t="n"/>
      <c r="I529" s="13" t="n"/>
      <c r="J529" s="13" t="n"/>
      <c r="K529" s="13" t="n"/>
      <c r="L529" s="13" t="n"/>
      <c r="M529" s="13" t="n"/>
      <c r="N529" s="13" t="n"/>
      <c r="O529" s="14" t="n"/>
      <c r="P529" s="15" t="n"/>
      <c r="Q529" s="16">
        <f>IF(N529="", "", IF(ISNUMBER(N529), N529, IFERROR(DATEVALUE(LEFT(N529,10))+TIMEVALUE(MID(N529,12,8)), "texto")))</f>
        <v/>
      </c>
      <c r="R529" s="17">
        <f>IF(ISNUMBER(Q529), DATE(YEAR(Q529),MONTH(Q529),1), "")</f>
        <v/>
      </c>
      <c r="S529" s="18">
        <f>IF(A529="", 0, IF(AND(M529=Ajustes!$B$8, E529=Ajustes!$B$5, I529=Ajustes!$B$4, OR(C529=Ajustes!$B$6, C529=Ajustes!$B$7), ISNUMBER(D529), ISNUMBER(H529)), 1, 0))</f>
        <v/>
      </c>
      <c r="T529" s="19">
        <f>IF(S529&lt;&gt;1, 0, IF(N(J529)=0, 0, IF(K529=Ajustes!$B$5, J529, J529*F529)))</f>
        <v/>
      </c>
      <c r="U529" s="20">
        <f>IF(S529&lt;&gt;1, U528, IF(C529=Ajustes!$B$6, U528+H529, U528-H529))</f>
        <v/>
      </c>
      <c r="V529" s="19">
        <f>IF(S529&lt;&gt;1, V528, IF(C529=Ajustes!$B$6, V528+D529+N(O529)+T529, IF(U529&lt;=0, 0, V528-H529*W528)))</f>
        <v/>
      </c>
      <c r="W529" s="21">
        <f>IF(U529&gt;0, V529/U529, 0)</f>
        <v/>
      </c>
      <c r="X529" s="19">
        <f>IF(AND(S529=1, C529=Ajustes!$B$7), D529-N(O529)-T529-H529*W528, "")</f>
        <v/>
      </c>
      <c r="Y529" s="18">
        <f>IF(A529="", "", TRIM(IF(COUNTIFS($N$2:$N$3000,N529,$C$2:$C$3000,C529,$D$2:$D$3000,D529,$H$2:$H$3000,H529)&gt;1, "Orden repetida. ", "")&amp;IF(AND(S529=1, C529=Ajustes!$B$7, U528+0.000001&lt;H529), "Vendes más de lo registrado. ", "")&amp;IF(Q529="texto", "Fecha en texto. ", "")&amp;IF(OR(NOT(ISNUMBER(D529)), NOT(ISNUMBER(H529))), "Número en texto. ", "")&amp;IF(AND(ISNUMBER(Q529), ISNUMBER(Q528), Q529&lt;Q528), "Fuera de orden de fecha. ", "")))</f>
        <v/>
      </c>
      <c r="Z529" s="18">
        <f>IF(AND(S529=1, ISNUMBER(R529)), ROW(), 0)</f>
        <v/>
      </c>
      <c r="AA529" s="18">
        <f>IF(ISNUMBER(R529), R529, 0)</f>
        <v/>
      </c>
    </row>
    <row r="530">
      <c r="A530" s="13" t="n"/>
      <c r="B530" s="13" t="n"/>
      <c r="C530" s="13" t="n"/>
      <c r="D530" s="13" t="n"/>
      <c r="E530" s="13" t="n"/>
      <c r="F530" s="13" t="n"/>
      <c r="G530" s="13" t="n"/>
      <c r="H530" s="13" t="n"/>
      <c r="I530" s="13" t="n"/>
      <c r="J530" s="13" t="n"/>
      <c r="K530" s="13" t="n"/>
      <c r="L530" s="13" t="n"/>
      <c r="M530" s="13" t="n"/>
      <c r="N530" s="13" t="n"/>
      <c r="O530" s="14" t="n"/>
      <c r="P530" s="15" t="n"/>
      <c r="Q530" s="16">
        <f>IF(N530="", "", IF(ISNUMBER(N530), N530, IFERROR(DATEVALUE(LEFT(N530,10))+TIMEVALUE(MID(N530,12,8)), "texto")))</f>
        <v/>
      </c>
      <c r="R530" s="17">
        <f>IF(ISNUMBER(Q530), DATE(YEAR(Q530),MONTH(Q530),1), "")</f>
        <v/>
      </c>
      <c r="S530" s="18">
        <f>IF(A530="", 0, IF(AND(M530=Ajustes!$B$8, E530=Ajustes!$B$5, I530=Ajustes!$B$4, OR(C530=Ajustes!$B$6, C530=Ajustes!$B$7), ISNUMBER(D530), ISNUMBER(H530)), 1, 0))</f>
        <v/>
      </c>
      <c r="T530" s="19">
        <f>IF(S530&lt;&gt;1, 0, IF(N(J530)=0, 0, IF(K530=Ajustes!$B$5, J530, J530*F530)))</f>
        <v/>
      </c>
      <c r="U530" s="20">
        <f>IF(S530&lt;&gt;1, U529, IF(C530=Ajustes!$B$6, U529+H530, U529-H530))</f>
        <v/>
      </c>
      <c r="V530" s="19">
        <f>IF(S530&lt;&gt;1, V529, IF(C530=Ajustes!$B$6, V529+D530+N(O530)+T530, IF(U530&lt;=0, 0, V529-H530*W529)))</f>
        <v/>
      </c>
      <c r="W530" s="21">
        <f>IF(U530&gt;0, V530/U530, 0)</f>
        <v/>
      </c>
      <c r="X530" s="19">
        <f>IF(AND(S530=1, C530=Ajustes!$B$7), D530-N(O530)-T530-H530*W529, "")</f>
        <v/>
      </c>
      <c r="Y530" s="18">
        <f>IF(A530="", "", TRIM(IF(COUNTIFS($N$2:$N$3000,N530,$C$2:$C$3000,C530,$D$2:$D$3000,D530,$H$2:$H$3000,H530)&gt;1, "Orden repetida. ", "")&amp;IF(AND(S530=1, C530=Ajustes!$B$7, U529+0.000001&lt;H530), "Vendes más de lo registrado. ", "")&amp;IF(Q530="texto", "Fecha en texto. ", "")&amp;IF(OR(NOT(ISNUMBER(D530)), NOT(ISNUMBER(H530))), "Número en texto. ", "")&amp;IF(AND(ISNUMBER(Q530), ISNUMBER(Q529), Q530&lt;Q529), "Fuera de orden de fecha. ", "")))</f>
        <v/>
      </c>
      <c r="Z530" s="18">
        <f>IF(AND(S530=1, ISNUMBER(R530)), ROW(), 0)</f>
        <v/>
      </c>
      <c r="AA530" s="18">
        <f>IF(ISNUMBER(R530), R530, 0)</f>
        <v/>
      </c>
    </row>
    <row r="531">
      <c r="A531" s="13" t="n"/>
      <c r="B531" s="13" t="n"/>
      <c r="C531" s="13" t="n"/>
      <c r="D531" s="13" t="n"/>
      <c r="E531" s="13" t="n"/>
      <c r="F531" s="13" t="n"/>
      <c r="G531" s="13" t="n"/>
      <c r="H531" s="13" t="n"/>
      <c r="I531" s="13" t="n"/>
      <c r="J531" s="13" t="n"/>
      <c r="K531" s="13" t="n"/>
      <c r="L531" s="13" t="n"/>
      <c r="M531" s="13" t="n"/>
      <c r="N531" s="13" t="n"/>
      <c r="O531" s="14" t="n"/>
      <c r="P531" s="15" t="n"/>
      <c r="Q531" s="16">
        <f>IF(N531="", "", IF(ISNUMBER(N531), N531, IFERROR(DATEVALUE(LEFT(N531,10))+TIMEVALUE(MID(N531,12,8)), "texto")))</f>
        <v/>
      </c>
      <c r="R531" s="17">
        <f>IF(ISNUMBER(Q531), DATE(YEAR(Q531),MONTH(Q531),1), "")</f>
        <v/>
      </c>
      <c r="S531" s="18">
        <f>IF(A531="", 0, IF(AND(M531=Ajustes!$B$8, E531=Ajustes!$B$5, I531=Ajustes!$B$4, OR(C531=Ajustes!$B$6, C531=Ajustes!$B$7), ISNUMBER(D531), ISNUMBER(H531)), 1, 0))</f>
        <v/>
      </c>
      <c r="T531" s="19">
        <f>IF(S531&lt;&gt;1, 0, IF(N(J531)=0, 0, IF(K531=Ajustes!$B$5, J531, J531*F531)))</f>
        <v/>
      </c>
      <c r="U531" s="20">
        <f>IF(S531&lt;&gt;1, U530, IF(C531=Ajustes!$B$6, U530+H531, U530-H531))</f>
        <v/>
      </c>
      <c r="V531" s="19">
        <f>IF(S531&lt;&gt;1, V530, IF(C531=Ajustes!$B$6, V530+D531+N(O531)+T531, IF(U531&lt;=0, 0, V530-H531*W530)))</f>
        <v/>
      </c>
      <c r="W531" s="21">
        <f>IF(U531&gt;0, V531/U531, 0)</f>
        <v/>
      </c>
      <c r="X531" s="19">
        <f>IF(AND(S531=1, C531=Ajustes!$B$7), D531-N(O531)-T531-H531*W530, "")</f>
        <v/>
      </c>
      <c r="Y531" s="18">
        <f>IF(A531="", "", TRIM(IF(COUNTIFS($N$2:$N$3000,N531,$C$2:$C$3000,C531,$D$2:$D$3000,D531,$H$2:$H$3000,H531)&gt;1, "Orden repetida. ", "")&amp;IF(AND(S531=1, C531=Ajustes!$B$7, U530+0.000001&lt;H531), "Vendes más de lo registrado. ", "")&amp;IF(Q531="texto", "Fecha en texto. ", "")&amp;IF(OR(NOT(ISNUMBER(D531)), NOT(ISNUMBER(H531))), "Número en texto. ", "")&amp;IF(AND(ISNUMBER(Q531), ISNUMBER(Q530), Q531&lt;Q530), "Fuera de orden de fecha. ", "")))</f>
        <v/>
      </c>
      <c r="Z531" s="18">
        <f>IF(AND(S531=1, ISNUMBER(R531)), ROW(), 0)</f>
        <v/>
      </c>
      <c r="AA531" s="18">
        <f>IF(ISNUMBER(R531), R531, 0)</f>
        <v/>
      </c>
    </row>
    <row r="532">
      <c r="A532" s="13" t="n"/>
      <c r="B532" s="13" t="n"/>
      <c r="C532" s="13" t="n"/>
      <c r="D532" s="13" t="n"/>
      <c r="E532" s="13" t="n"/>
      <c r="F532" s="13" t="n"/>
      <c r="G532" s="13" t="n"/>
      <c r="H532" s="13" t="n"/>
      <c r="I532" s="13" t="n"/>
      <c r="J532" s="13" t="n"/>
      <c r="K532" s="13" t="n"/>
      <c r="L532" s="13" t="n"/>
      <c r="M532" s="13" t="n"/>
      <c r="N532" s="13" t="n"/>
      <c r="O532" s="14" t="n"/>
      <c r="P532" s="15" t="n"/>
      <c r="Q532" s="16">
        <f>IF(N532="", "", IF(ISNUMBER(N532), N532, IFERROR(DATEVALUE(LEFT(N532,10))+TIMEVALUE(MID(N532,12,8)), "texto")))</f>
        <v/>
      </c>
      <c r="R532" s="17">
        <f>IF(ISNUMBER(Q532), DATE(YEAR(Q532),MONTH(Q532),1), "")</f>
        <v/>
      </c>
      <c r="S532" s="18">
        <f>IF(A532="", 0, IF(AND(M532=Ajustes!$B$8, E532=Ajustes!$B$5, I532=Ajustes!$B$4, OR(C532=Ajustes!$B$6, C532=Ajustes!$B$7), ISNUMBER(D532), ISNUMBER(H532)), 1, 0))</f>
        <v/>
      </c>
      <c r="T532" s="19">
        <f>IF(S532&lt;&gt;1, 0, IF(N(J532)=0, 0, IF(K532=Ajustes!$B$5, J532, J532*F532)))</f>
        <v/>
      </c>
      <c r="U532" s="20">
        <f>IF(S532&lt;&gt;1, U531, IF(C532=Ajustes!$B$6, U531+H532, U531-H532))</f>
        <v/>
      </c>
      <c r="V532" s="19">
        <f>IF(S532&lt;&gt;1, V531, IF(C532=Ajustes!$B$6, V531+D532+N(O532)+T532, IF(U532&lt;=0, 0, V531-H532*W531)))</f>
        <v/>
      </c>
      <c r="W532" s="21">
        <f>IF(U532&gt;0, V532/U532, 0)</f>
        <v/>
      </c>
      <c r="X532" s="19">
        <f>IF(AND(S532=1, C532=Ajustes!$B$7), D532-N(O532)-T532-H532*W531, "")</f>
        <v/>
      </c>
      <c r="Y532" s="18">
        <f>IF(A532="", "", TRIM(IF(COUNTIFS($N$2:$N$3000,N532,$C$2:$C$3000,C532,$D$2:$D$3000,D532,$H$2:$H$3000,H532)&gt;1, "Orden repetida. ", "")&amp;IF(AND(S532=1, C532=Ajustes!$B$7, U531+0.000001&lt;H532), "Vendes más de lo registrado. ", "")&amp;IF(Q532="texto", "Fecha en texto. ", "")&amp;IF(OR(NOT(ISNUMBER(D532)), NOT(ISNUMBER(H532))), "Número en texto. ", "")&amp;IF(AND(ISNUMBER(Q532), ISNUMBER(Q531), Q532&lt;Q531), "Fuera de orden de fecha. ", "")))</f>
        <v/>
      </c>
      <c r="Z532" s="18">
        <f>IF(AND(S532=1, ISNUMBER(R532)), ROW(), 0)</f>
        <v/>
      </c>
      <c r="AA532" s="18">
        <f>IF(ISNUMBER(R532), R532, 0)</f>
        <v/>
      </c>
    </row>
    <row r="533">
      <c r="A533" s="13" t="n"/>
      <c r="B533" s="13" t="n"/>
      <c r="C533" s="13" t="n"/>
      <c r="D533" s="13" t="n"/>
      <c r="E533" s="13" t="n"/>
      <c r="F533" s="13" t="n"/>
      <c r="G533" s="13" t="n"/>
      <c r="H533" s="13" t="n"/>
      <c r="I533" s="13" t="n"/>
      <c r="J533" s="13" t="n"/>
      <c r="K533" s="13" t="n"/>
      <c r="L533" s="13" t="n"/>
      <c r="M533" s="13" t="n"/>
      <c r="N533" s="13" t="n"/>
      <c r="O533" s="14" t="n"/>
      <c r="P533" s="15" t="n"/>
      <c r="Q533" s="16">
        <f>IF(N533="", "", IF(ISNUMBER(N533), N533, IFERROR(DATEVALUE(LEFT(N533,10))+TIMEVALUE(MID(N533,12,8)), "texto")))</f>
        <v/>
      </c>
      <c r="R533" s="17">
        <f>IF(ISNUMBER(Q533), DATE(YEAR(Q533),MONTH(Q533),1), "")</f>
        <v/>
      </c>
      <c r="S533" s="18">
        <f>IF(A533="", 0, IF(AND(M533=Ajustes!$B$8, E533=Ajustes!$B$5, I533=Ajustes!$B$4, OR(C533=Ajustes!$B$6, C533=Ajustes!$B$7), ISNUMBER(D533), ISNUMBER(H533)), 1, 0))</f>
        <v/>
      </c>
      <c r="T533" s="19">
        <f>IF(S533&lt;&gt;1, 0, IF(N(J533)=0, 0, IF(K533=Ajustes!$B$5, J533, J533*F533)))</f>
        <v/>
      </c>
      <c r="U533" s="20">
        <f>IF(S533&lt;&gt;1, U532, IF(C533=Ajustes!$B$6, U532+H533, U532-H533))</f>
        <v/>
      </c>
      <c r="V533" s="19">
        <f>IF(S533&lt;&gt;1, V532, IF(C533=Ajustes!$B$6, V532+D533+N(O533)+T533, IF(U533&lt;=0, 0, V532-H533*W532)))</f>
        <v/>
      </c>
      <c r="W533" s="21">
        <f>IF(U533&gt;0, V533/U533, 0)</f>
        <v/>
      </c>
      <c r="X533" s="19">
        <f>IF(AND(S533=1, C533=Ajustes!$B$7), D533-N(O533)-T533-H533*W532, "")</f>
        <v/>
      </c>
      <c r="Y533" s="18">
        <f>IF(A533="", "", TRIM(IF(COUNTIFS($N$2:$N$3000,N533,$C$2:$C$3000,C533,$D$2:$D$3000,D533,$H$2:$H$3000,H533)&gt;1, "Orden repetida. ", "")&amp;IF(AND(S533=1, C533=Ajustes!$B$7, U532+0.000001&lt;H533), "Vendes más de lo registrado. ", "")&amp;IF(Q533="texto", "Fecha en texto. ", "")&amp;IF(OR(NOT(ISNUMBER(D533)), NOT(ISNUMBER(H533))), "Número en texto. ", "")&amp;IF(AND(ISNUMBER(Q533), ISNUMBER(Q532), Q533&lt;Q532), "Fuera de orden de fecha. ", "")))</f>
        <v/>
      </c>
      <c r="Z533" s="18">
        <f>IF(AND(S533=1, ISNUMBER(R533)), ROW(), 0)</f>
        <v/>
      </c>
      <c r="AA533" s="18">
        <f>IF(ISNUMBER(R533), R533, 0)</f>
        <v/>
      </c>
    </row>
    <row r="534">
      <c r="A534" s="13" t="n"/>
      <c r="B534" s="13" t="n"/>
      <c r="C534" s="13" t="n"/>
      <c r="D534" s="13" t="n"/>
      <c r="E534" s="13" t="n"/>
      <c r="F534" s="13" t="n"/>
      <c r="G534" s="13" t="n"/>
      <c r="H534" s="13" t="n"/>
      <c r="I534" s="13" t="n"/>
      <c r="J534" s="13" t="n"/>
      <c r="K534" s="13" t="n"/>
      <c r="L534" s="13" t="n"/>
      <c r="M534" s="13" t="n"/>
      <c r="N534" s="13" t="n"/>
      <c r="O534" s="14" t="n"/>
      <c r="P534" s="15" t="n"/>
      <c r="Q534" s="16">
        <f>IF(N534="", "", IF(ISNUMBER(N534), N534, IFERROR(DATEVALUE(LEFT(N534,10))+TIMEVALUE(MID(N534,12,8)), "texto")))</f>
        <v/>
      </c>
      <c r="R534" s="17">
        <f>IF(ISNUMBER(Q534), DATE(YEAR(Q534),MONTH(Q534),1), "")</f>
        <v/>
      </c>
      <c r="S534" s="18">
        <f>IF(A534="", 0, IF(AND(M534=Ajustes!$B$8, E534=Ajustes!$B$5, I534=Ajustes!$B$4, OR(C534=Ajustes!$B$6, C534=Ajustes!$B$7), ISNUMBER(D534), ISNUMBER(H534)), 1, 0))</f>
        <v/>
      </c>
      <c r="T534" s="19">
        <f>IF(S534&lt;&gt;1, 0, IF(N(J534)=0, 0, IF(K534=Ajustes!$B$5, J534, J534*F534)))</f>
        <v/>
      </c>
      <c r="U534" s="20">
        <f>IF(S534&lt;&gt;1, U533, IF(C534=Ajustes!$B$6, U533+H534, U533-H534))</f>
        <v/>
      </c>
      <c r="V534" s="19">
        <f>IF(S534&lt;&gt;1, V533, IF(C534=Ajustes!$B$6, V533+D534+N(O534)+T534, IF(U534&lt;=0, 0, V533-H534*W533)))</f>
        <v/>
      </c>
      <c r="W534" s="21">
        <f>IF(U534&gt;0, V534/U534, 0)</f>
        <v/>
      </c>
      <c r="X534" s="19">
        <f>IF(AND(S534=1, C534=Ajustes!$B$7), D534-N(O534)-T534-H534*W533, "")</f>
        <v/>
      </c>
      <c r="Y534" s="18">
        <f>IF(A534="", "", TRIM(IF(COUNTIFS($N$2:$N$3000,N534,$C$2:$C$3000,C534,$D$2:$D$3000,D534,$H$2:$H$3000,H534)&gt;1, "Orden repetida. ", "")&amp;IF(AND(S534=1, C534=Ajustes!$B$7, U533+0.000001&lt;H534), "Vendes más de lo registrado. ", "")&amp;IF(Q534="texto", "Fecha en texto. ", "")&amp;IF(OR(NOT(ISNUMBER(D534)), NOT(ISNUMBER(H534))), "Número en texto. ", "")&amp;IF(AND(ISNUMBER(Q534), ISNUMBER(Q533), Q534&lt;Q533), "Fuera de orden de fecha. ", "")))</f>
        <v/>
      </c>
      <c r="Z534" s="18">
        <f>IF(AND(S534=1, ISNUMBER(R534)), ROW(), 0)</f>
        <v/>
      </c>
      <c r="AA534" s="18">
        <f>IF(ISNUMBER(R534), R534, 0)</f>
        <v/>
      </c>
    </row>
    <row r="535">
      <c r="A535" s="13" t="n"/>
      <c r="B535" s="13" t="n"/>
      <c r="C535" s="13" t="n"/>
      <c r="D535" s="13" t="n"/>
      <c r="E535" s="13" t="n"/>
      <c r="F535" s="13" t="n"/>
      <c r="G535" s="13" t="n"/>
      <c r="H535" s="13" t="n"/>
      <c r="I535" s="13" t="n"/>
      <c r="J535" s="13" t="n"/>
      <c r="K535" s="13" t="n"/>
      <c r="L535" s="13" t="n"/>
      <c r="M535" s="13" t="n"/>
      <c r="N535" s="13" t="n"/>
      <c r="O535" s="14" t="n"/>
      <c r="P535" s="15" t="n"/>
      <c r="Q535" s="16">
        <f>IF(N535="", "", IF(ISNUMBER(N535), N535, IFERROR(DATEVALUE(LEFT(N535,10))+TIMEVALUE(MID(N535,12,8)), "texto")))</f>
        <v/>
      </c>
      <c r="R535" s="17">
        <f>IF(ISNUMBER(Q535), DATE(YEAR(Q535),MONTH(Q535),1), "")</f>
        <v/>
      </c>
      <c r="S535" s="18">
        <f>IF(A535="", 0, IF(AND(M535=Ajustes!$B$8, E535=Ajustes!$B$5, I535=Ajustes!$B$4, OR(C535=Ajustes!$B$6, C535=Ajustes!$B$7), ISNUMBER(D535), ISNUMBER(H535)), 1, 0))</f>
        <v/>
      </c>
      <c r="T535" s="19">
        <f>IF(S535&lt;&gt;1, 0, IF(N(J535)=0, 0, IF(K535=Ajustes!$B$5, J535, J535*F535)))</f>
        <v/>
      </c>
      <c r="U535" s="20">
        <f>IF(S535&lt;&gt;1, U534, IF(C535=Ajustes!$B$6, U534+H535, U534-H535))</f>
        <v/>
      </c>
      <c r="V535" s="19">
        <f>IF(S535&lt;&gt;1, V534, IF(C535=Ajustes!$B$6, V534+D535+N(O535)+T535, IF(U535&lt;=0, 0, V534-H535*W534)))</f>
        <v/>
      </c>
      <c r="W535" s="21">
        <f>IF(U535&gt;0, V535/U535, 0)</f>
        <v/>
      </c>
      <c r="X535" s="19">
        <f>IF(AND(S535=1, C535=Ajustes!$B$7), D535-N(O535)-T535-H535*W534, "")</f>
        <v/>
      </c>
      <c r="Y535" s="18">
        <f>IF(A535="", "", TRIM(IF(COUNTIFS($N$2:$N$3000,N535,$C$2:$C$3000,C535,$D$2:$D$3000,D535,$H$2:$H$3000,H535)&gt;1, "Orden repetida. ", "")&amp;IF(AND(S535=1, C535=Ajustes!$B$7, U534+0.000001&lt;H535), "Vendes más de lo registrado. ", "")&amp;IF(Q535="texto", "Fecha en texto. ", "")&amp;IF(OR(NOT(ISNUMBER(D535)), NOT(ISNUMBER(H535))), "Número en texto. ", "")&amp;IF(AND(ISNUMBER(Q535), ISNUMBER(Q534), Q535&lt;Q534), "Fuera de orden de fecha. ", "")))</f>
        <v/>
      </c>
      <c r="Z535" s="18">
        <f>IF(AND(S535=1, ISNUMBER(R535)), ROW(), 0)</f>
        <v/>
      </c>
      <c r="AA535" s="18">
        <f>IF(ISNUMBER(R535), R535, 0)</f>
        <v/>
      </c>
    </row>
    <row r="536">
      <c r="A536" s="13" t="n"/>
      <c r="B536" s="13" t="n"/>
      <c r="C536" s="13" t="n"/>
      <c r="D536" s="13" t="n"/>
      <c r="E536" s="13" t="n"/>
      <c r="F536" s="13" t="n"/>
      <c r="G536" s="13" t="n"/>
      <c r="H536" s="13" t="n"/>
      <c r="I536" s="13" t="n"/>
      <c r="J536" s="13" t="n"/>
      <c r="K536" s="13" t="n"/>
      <c r="L536" s="13" t="n"/>
      <c r="M536" s="13" t="n"/>
      <c r="N536" s="13" t="n"/>
      <c r="O536" s="14" t="n"/>
      <c r="P536" s="15" t="n"/>
      <c r="Q536" s="16">
        <f>IF(N536="", "", IF(ISNUMBER(N536), N536, IFERROR(DATEVALUE(LEFT(N536,10))+TIMEVALUE(MID(N536,12,8)), "texto")))</f>
        <v/>
      </c>
      <c r="R536" s="17">
        <f>IF(ISNUMBER(Q536), DATE(YEAR(Q536),MONTH(Q536),1), "")</f>
        <v/>
      </c>
      <c r="S536" s="18">
        <f>IF(A536="", 0, IF(AND(M536=Ajustes!$B$8, E536=Ajustes!$B$5, I536=Ajustes!$B$4, OR(C536=Ajustes!$B$6, C536=Ajustes!$B$7), ISNUMBER(D536), ISNUMBER(H536)), 1, 0))</f>
        <v/>
      </c>
      <c r="T536" s="19">
        <f>IF(S536&lt;&gt;1, 0, IF(N(J536)=0, 0, IF(K536=Ajustes!$B$5, J536, J536*F536)))</f>
        <v/>
      </c>
      <c r="U536" s="20">
        <f>IF(S536&lt;&gt;1, U535, IF(C536=Ajustes!$B$6, U535+H536, U535-H536))</f>
        <v/>
      </c>
      <c r="V536" s="19">
        <f>IF(S536&lt;&gt;1, V535, IF(C536=Ajustes!$B$6, V535+D536+N(O536)+T536, IF(U536&lt;=0, 0, V535-H536*W535)))</f>
        <v/>
      </c>
      <c r="W536" s="21">
        <f>IF(U536&gt;0, V536/U536, 0)</f>
        <v/>
      </c>
      <c r="X536" s="19">
        <f>IF(AND(S536=1, C536=Ajustes!$B$7), D536-N(O536)-T536-H536*W535, "")</f>
        <v/>
      </c>
      <c r="Y536" s="18">
        <f>IF(A536="", "", TRIM(IF(COUNTIFS($N$2:$N$3000,N536,$C$2:$C$3000,C536,$D$2:$D$3000,D536,$H$2:$H$3000,H536)&gt;1, "Orden repetida. ", "")&amp;IF(AND(S536=1, C536=Ajustes!$B$7, U535+0.000001&lt;H536), "Vendes más de lo registrado. ", "")&amp;IF(Q536="texto", "Fecha en texto. ", "")&amp;IF(OR(NOT(ISNUMBER(D536)), NOT(ISNUMBER(H536))), "Número en texto. ", "")&amp;IF(AND(ISNUMBER(Q536), ISNUMBER(Q535), Q536&lt;Q535), "Fuera de orden de fecha. ", "")))</f>
        <v/>
      </c>
      <c r="Z536" s="18">
        <f>IF(AND(S536=1, ISNUMBER(R536)), ROW(), 0)</f>
        <v/>
      </c>
      <c r="AA536" s="18">
        <f>IF(ISNUMBER(R536), R536, 0)</f>
        <v/>
      </c>
    </row>
    <row r="537">
      <c r="A537" s="13" t="n"/>
      <c r="B537" s="13" t="n"/>
      <c r="C537" s="13" t="n"/>
      <c r="D537" s="13" t="n"/>
      <c r="E537" s="13" t="n"/>
      <c r="F537" s="13" t="n"/>
      <c r="G537" s="13" t="n"/>
      <c r="H537" s="13" t="n"/>
      <c r="I537" s="13" t="n"/>
      <c r="J537" s="13" t="n"/>
      <c r="K537" s="13" t="n"/>
      <c r="L537" s="13" t="n"/>
      <c r="M537" s="13" t="n"/>
      <c r="N537" s="13" t="n"/>
      <c r="O537" s="14" t="n"/>
      <c r="P537" s="15" t="n"/>
      <c r="Q537" s="16">
        <f>IF(N537="", "", IF(ISNUMBER(N537), N537, IFERROR(DATEVALUE(LEFT(N537,10))+TIMEVALUE(MID(N537,12,8)), "texto")))</f>
        <v/>
      </c>
      <c r="R537" s="17">
        <f>IF(ISNUMBER(Q537), DATE(YEAR(Q537),MONTH(Q537),1), "")</f>
        <v/>
      </c>
      <c r="S537" s="18">
        <f>IF(A537="", 0, IF(AND(M537=Ajustes!$B$8, E537=Ajustes!$B$5, I537=Ajustes!$B$4, OR(C537=Ajustes!$B$6, C537=Ajustes!$B$7), ISNUMBER(D537), ISNUMBER(H537)), 1, 0))</f>
        <v/>
      </c>
      <c r="T537" s="19">
        <f>IF(S537&lt;&gt;1, 0, IF(N(J537)=0, 0, IF(K537=Ajustes!$B$5, J537, J537*F537)))</f>
        <v/>
      </c>
      <c r="U537" s="20">
        <f>IF(S537&lt;&gt;1, U536, IF(C537=Ajustes!$B$6, U536+H537, U536-H537))</f>
        <v/>
      </c>
      <c r="V537" s="19">
        <f>IF(S537&lt;&gt;1, V536, IF(C537=Ajustes!$B$6, V536+D537+N(O537)+T537, IF(U537&lt;=0, 0, V536-H537*W536)))</f>
        <v/>
      </c>
      <c r="W537" s="21">
        <f>IF(U537&gt;0, V537/U537, 0)</f>
        <v/>
      </c>
      <c r="X537" s="19">
        <f>IF(AND(S537=1, C537=Ajustes!$B$7), D537-N(O537)-T537-H537*W536, "")</f>
        <v/>
      </c>
      <c r="Y537" s="18">
        <f>IF(A537="", "", TRIM(IF(COUNTIFS($N$2:$N$3000,N537,$C$2:$C$3000,C537,$D$2:$D$3000,D537,$H$2:$H$3000,H537)&gt;1, "Orden repetida. ", "")&amp;IF(AND(S537=1, C537=Ajustes!$B$7, U536+0.000001&lt;H537), "Vendes más de lo registrado. ", "")&amp;IF(Q537="texto", "Fecha en texto. ", "")&amp;IF(OR(NOT(ISNUMBER(D537)), NOT(ISNUMBER(H537))), "Número en texto. ", "")&amp;IF(AND(ISNUMBER(Q537), ISNUMBER(Q536), Q537&lt;Q536), "Fuera de orden de fecha. ", "")))</f>
        <v/>
      </c>
      <c r="Z537" s="18">
        <f>IF(AND(S537=1, ISNUMBER(R537)), ROW(), 0)</f>
        <v/>
      </c>
      <c r="AA537" s="18">
        <f>IF(ISNUMBER(R537), R537, 0)</f>
        <v/>
      </c>
    </row>
    <row r="538">
      <c r="A538" s="13" t="n"/>
      <c r="B538" s="13" t="n"/>
      <c r="C538" s="13" t="n"/>
      <c r="D538" s="13" t="n"/>
      <c r="E538" s="13" t="n"/>
      <c r="F538" s="13" t="n"/>
      <c r="G538" s="13" t="n"/>
      <c r="H538" s="13" t="n"/>
      <c r="I538" s="13" t="n"/>
      <c r="J538" s="13" t="n"/>
      <c r="K538" s="13" t="n"/>
      <c r="L538" s="13" t="n"/>
      <c r="M538" s="13" t="n"/>
      <c r="N538" s="13" t="n"/>
      <c r="O538" s="14" t="n"/>
      <c r="P538" s="15" t="n"/>
      <c r="Q538" s="16">
        <f>IF(N538="", "", IF(ISNUMBER(N538), N538, IFERROR(DATEVALUE(LEFT(N538,10))+TIMEVALUE(MID(N538,12,8)), "texto")))</f>
        <v/>
      </c>
      <c r="R538" s="17">
        <f>IF(ISNUMBER(Q538), DATE(YEAR(Q538),MONTH(Q538),1), "")</f>
        <v/>
      </c>
      <c r="S538" s="18">
        <f>IF(A538="", 0, IF(AND(M538=Ajustes!$B$8, E538=Ajustes!$B$5, I538=Ajustes!$B$4, OR(C538=Ajustes!$B$6, C538=Ajustes!$B$7), ISNUMBER(D538), ISNUMBER(H538)), 1, 0))</f>
        <v/>
      </c>
      <c r="T538" s="19">
        <f>IF(S538&lt;&gt;1, 0, IF(N(J538)=0, 0, IF(K538=Ajustes!$B$5, J538, J538*F538)))</f>
        <v/>
      </c>
      <c r="U538" s="20">
        <f>IF(S538&lt;&gt;1, U537, IF(C538=Ajustes!$B$6, U537+H538, U537-H538))</f>
        <v/>
      </c>
      <c r="V538" s="19">
        <f>IF(S538&lt;&gt;1, V537, IF(C538=Ajustes!$B$6, V537+D538+N(O538)+T538, IF(U538&lt;=0, 0, V537-H538*W537)))</f>
        <v/>
      </c>
      <c r="W538" s="21">
        <f>IF(U538&gt;0, V538/U538, 0)</f>
        <v/>
      </c>
      <c r="X538" s="19">
        <f>IF(AND(S538=1, C538=Ajustes!$B$7), D538-N(O538)-T538-H538*W537, "")</f>
        <v/>
      </c>
      <c r="Y538" s="18">
        <f>IF(A538="", "", TRIM(IF(COUNTIFS($N$2:$N$3000,N538,$C$2:$C$3000,C538,$D$2:$D$3000,D538,$H$2:$H$3000,H538)&gt;1, "Orden repetida. ", "")&amp;IF(AND(S538=1, C538=Ajustes!$B$7, U537+0.000001&lt;H538), "Vendes más de lo registrado. ", "")&amp;IF(Q538="texto", "Fecha en texto. ", "")&amp;IF(OR(NOT(ISNUMBER(D538)), NOT(ISNUMBER(H538))), "Número en texto. ", "")&amp;IF(AND(ISNUMBER(Q538), ISNUMBER(Q537), Q538&lt;Q537), "Fuera de orden de fecha. ", "")))</f>
        <v/>
      </c>
      <c r="Z538" s="18">
        <f>IF(AND(S538=1, ISNUMBER(R538)), ROW(), 0)</f>
        <v/>
      </c>
      <c r="AA538" s="18">
        <f>IF(ISNUMBER(R538), R538, 0)</f>
        <v/>
      </c>
    </row>
    <row r="539">
      <c r="A539" s="13" t="n"/>
      <c r="B539" s="13" t="n"/>
      <c r="C539" s="13" t="n"/>
      <c r="D539" s="13" t="n"/>
      <c r="E539" s="13" t="n"/>
      <c r="F539" s="13" t="n"/>
      <c r="G539" s="13" t="n"/>
      <c r="H539" s="13" t="n"/>
      <c r="I539" s="13" t="n"/>
      <c r="J539" s="13" t="n"/>
      <c r="K539" s="13" t="n"/>
      <c r="L539" s="13" t="n"/>
      <c r="M539" s="13" t="n"/>
      <c r="N539" s="13" t="n"/>
      <c r="O539" s="14" t="n"/>
      <c r="P539" s="15" t="n"/>
      <c r="Q539" s="16">
        <f>IF(N539="", "", IF(ISNUMBER(N539), N539, IFERROR(DATEVALUE(LEFT(N539,10))+TIMEVALUE(MID(N539,12,8)), "texto")))</f>
        <v/>
      </c>
      <c r="R539" s="17">
        <f>IF(ISNUMBER(Q539), DATE(YEAR(Q539),MONTH(Q539),1), "")</f>
        <v/>
      </c>
      <c r="S539" s="18">
        <f>IF(A539="", 0, IF(AND(M539=Ajustes!$B$8, E539=Ajustes!$B$5, I539=Ajustes!$B$4, OR(C539=Ajustes!$B$6, C539=Ajustes!$B$7), ISNUMBER(D539), ISNUMBER(H539)), 1, 0))</f>
        <v/>
      </c>
      <c r="T539" s="19">
        <f>IF(S539&lt;&gt;1, 0, IF(N(J539)=0, 0, IF(K539=Ajustes!$B$5, J539, J539*F539)))</f>
        <v/>
      </c>
      <c r="U539" s="20">
        <f>IF(S539&lt;&gt;1, U538, IF(C539=Ajustes!$B$6, U538+H539, U538-H539))</f>
        <v/>
      </c>
      <c r="V539" s="19">
        <f>IF(S539&lt;&gt;1, V538, IF(C539=Ajustes!$B$6, V538+D539+N(O539)+T539, IF(U539&lt;=0, 0, V538-H539*W538)))</f>
        <v/>
      </c>
      <c r="W539" s="21">
        <f>IF(U539&gt;0, V539/U539, 0)</f>
        <v/>
      </c>
      <c r="X539" s="19">
        <f>IF(AND(S539=1, C539=Ajustes!$B$7), D539-N(O539)-T539-H539*W538, "")</f>
        <v/>
      </c>
      <c r="Y539" s="18">
        <f>IF(A539="", "", TRIM(IF(COUNTIFS($N$2:$N$3000,N539,$C$2:$C$3000,C539,$D$2:$D$3000,D539,$H$2:$H$3000,H539)&gt;1, "Orden repetida. ", "")&amp;IF(AND(S539=1, C539=Ajustes!$B$7, U538+0.000001&lt;H539), "Vendes más de lo registrado. ", "")&amp;IF(Q539="texto", "Fecha en texto. ", "")&amp;IF(OR(NOT(ISNUMBER(D539)), NOT(ISNUMBER(H539))), "Número en texto. ", "")&amp;IF(AND(ISNUMBER(Q539), ISNUMBER(Q538), Q539&lt;Q538), "Fuera de orden de fecha. ", "")))</f>
        <v/>
      </c>
      <c r="Z539" s="18">
        <f>IF(AND(S539=1, ISNUMBER(R539)), ROW(), 0)</f>
        <v/>
      </c>
      <c r="AA539" s="18">
        <f>IF(ISNUMBER(R539), R539, 0)</f>
        <v/>
      </c>
    </row>
    <row r="540">
      <c r="A540" s="13" t="n"/>
      <c r="B540" s="13" t="n"/>
      <c r="C540" s="13" t="n"/>
      <c r="D540" s="13" t="n"/>
      <c r="E540" s="13" t="n"/>
      <c r="F540" s="13" t="n"/>
      <c r="G540" s="13" t="n"/>
      <c r="H540" s="13" t="n"/>
      <c r="I540" s="13" t="n"/>
      <c r="J540" s="13" t="n"/>
      <c r="K540" s="13" t="n"/>
      <c r="L540" s="13" t="n"/>
      <c r="M540" s="13" t="n"/>
      <c r="N540" s="13" t="n"/>
      <c r="O540" s="14" t="n"/>
      <c r="P540" s="15" t="n"/>
      <c r="Q540" s="16">
        <f>IF(N540="", "", IF(ISNUMBER(N540), N540, IFERROR(DATEVALUE(LEFT(N540,10))+TIMEVALUE(MID(N540,12,8)), "texto")))</f>
        <v/>
      </c>
      <c r="R540" s="17">
        <f>IF(ISNUMBER(Q540), DATE(YEAR(Q540),MONTH(Q540),1), "")</f>
        <v/>
      </c>
      <c r="S540" s="18">
        <f>IF(A540="", 0, IF(AND(M540=Ajustes!$B$8, E540=Ajustes!$B$5, I540=Ajustes!$B$4, OR(C540=Ajustes!$B$6, C540=Ajustes!$B$7), ISNUMBER(D540), ISNUMBER(H540)), 1, 0))</f>
        <v/>
      </c>
      <c r="T540" s="19">
        <f>IF(S540&lt;&gt;1, 0, IF(N(J540)=0, 0, IF(K540=Ajustes!$B$5, J540, J540*F540)))</f>
        <v/>
      </c>
      <c r="U540" s="20">
        <f>IF(S540&lt;&gt;1, U539, IF(C540=Ajustes!$B$6, U539+H540, U539-H540))</f>
        <v/>
      </c>
      <c r="V540" s="19">
        <f>IF(S540&lt;&gt;1, V539, IF(C540=Ajustes!$B$6, V539+D540+N(O540)+T540, IF(U540&lt;=0, 0, V539-H540*W539)))</f>
        <v/>
      </c>
      <c r="W540" s="21">
        <f>IF(U540&gt;0, V540/U540, 0)</f>
        <v/>
      </c>
      <c r="X540" s="19">
        <f>IF(AND(S540=1, C540=Ajustes!$B$7), D540-N(O540)-T540-H540*W539, "")</f>
        <v/>
      </c>
      <c r="Y540" s="18">
        <f>IF(A540="", "", TRIM(IF(COUNTIFS($N$2:$N$3000,N540,$C$2:$C$3000,C540,$D$2:$D$3000,D540,$H$2:$H$3000,H540)&gt;1, "Orden repetida. ", "")&amp;IF(AND(S540=1, C540=Ajustes!$B$7, U539+0.000001&lt;H540), "Vendes más de lo registrado. ", "")&amp;IF(Q540="texto", "Fecha en texto. ", "")&amp;IF(OR(NOT(ISNUMBER(D540)), NOT(ISNUMBER(H540))), "Número en texto. ", "")&amp;IF(AND(ISNUMBER(Q540), ISNUMBER(Q539), Q540&lt;Q539), "Fuera de orden de fecha. ", "")))</f>
        <v/>
      </c>
      <c r="Z540" s="18">
        <f>IF(AND(S540=1, ISNUMBER(R540)), ROW(), 0)</f>
        <v/>
      </c>
      <c r="AA540" s="18">
        <f>IF(ISNUMBER(R540), R540, 0)</f>
        <v/>
      </c>
    </row>
    <row r="541">
      <c r="A541" s="13" t="n"/>
      <c r="B541" s="13" t="n"/>
      <c r="C541" s="13" t="n"/>
      <c r="D541" s="13" t="n"/>
      <c r="E541" s="13" t="n"/>
      <c r="F541" s="13" t="n"/>
      <c r="G541" s="13" t="n"/>
      <c r="H541" s="13" t="n"/>
      <c r="I541" s="13" t="n"/>
      <c r="J541" s="13" t="n"/>
      <c r="K541" s="13" t="n"/>
      <c r="L541" s="13" t="n"/>
      <c r="M541" s="13" t="n"/>
      <c r="N541" s="13" t="n"/>
      <c r="O541" s="14" t="n"/>
      <c r="P541" s="15" t="n"/>
      <c r="Q541" s="16">
        <f>IF(N541="", "", IF(ISNUMBER(N541), N541, IFERROR(DATEVALUE(LEFT(N541,10))+TIMEVALUE(MID(N541,12,8)), "texto")))</f>
        <v/>
      </c>
      <c r="R541" s="17">
        <f>IF(ISNUMBER(Q541), DATE(YEAR(Q541),MONTH(Q541),1), "")</f>
        <v/>
      </c>
      <c r="S541" s="18">
        <f>IF(A541="", 0, IF(AND(M541=Ajustes!$B$8, E541=Ajustes!$B$5, I541=Ajustes!$B$4, OR(C541=Ajustes!$B$6, C541=Ajustes!$B$7), ISNUMBER(D541), ISNUMBER(H541)), 1, 0))</f>
        <v/>
      </c>
      <c r="T541" s="19">
        <f>IF(S541&lt;&gt;1, 0, IF(N(J541)=0, 0, IF(K541=Ajustes!$B$5, J541, J541*F541)))</f>
        <v/>
      </c>
      <c r="U541" s="20">
        <f>IF(S541&lt;&gt;1, U540, IF(C541=Ajustes!$B$6, U540+H541, U540-H541))</f>
        <v/>
      </c>
      <c r="V541" s="19">
        <f>IF(S541&lt;&gt;1, V540, IF(C541=Ajustes!$B$6, V540+D541+N(O541)+T541, IF(U541&lt;=0, 0, V540-H541*W540)))</f>
        <v/>
      </c>
      <c r="W541" s="21">
        <f>IF(U541&gt;0, V541/U541, 0)</f>
        <v/>
      </c>
      <c r="X541" s="19">
        <f>IF(AND(S541=1, C541=Ajustes!$B$7), D541-N(O541)-T541-H541*W540, "")</f>
        <v/>
      </c>
      <c r="Y541" s="18">
        <f>IF(A541="", "", TRIM(IF(COUNTIFS($N$2:$N$3000,N541,$C$2:$C$3000,C541,$D$2:$D$3000,D541,$H$2:$H$3000,H541)&gt;1, "Orden repetida. ", "")&amp;IF(AND(S541=1, C541=Ajustes!$B$7, U540+0.000001&lt;H541), "Vendes más de lo registrado. ", "")&amp;IF(Q541="texto", "Fecha en texto. ", "")&amp;IF(OR(NOT(ISNUMBER(D541)), NOT(ISNUMBER(H541))), "Número en texto. ", "")&amp;IF(AND(ISNUMBER(Q541), ISNUMBER(Q540), Q541&lt;Q540), "Fuera de orden de fecha. ", "")))</f>
        <v/>
      </c>
      <c r="Z541" s="18">
        <f>IF(AND(S541=1, ISNUMBER(R541)), ROW(), 0)</f>
        <v/>
      </c>
      <c r="AA541" s="18">
        <f>IF(ISNUMBER(R541), R541, 0)</f>
        <v/>
      </c>
    </row>
    <row r="542">
      <c r="A542" s="13" t="n"/>
      <c r="B542" s="13" t="n"/>
      <c r="C542" s="13" t="n"/>
      <c r="D542" s="13" t="n"/>
      <c r="E542" s="13" t="n"/>
      <c r="F542" s="13" t="n"/>
      <c r="G542" s="13" t="n"/>
      <c r="H542" s="13" t="n"/>
      <c r="I542" s="13" t="n"/>
      <c r="J542" s="13" t="n"/>
      <c r="K542" s="13" t="n"/>
      <c r="L542" s="13" t="n"/>
      <c r="M542" s="13" t="n"/>
      <c r="N542" s="13" t="n"/>
      <c r="O542" s="14" t="n"/>
      <c r="P542" s="15" t="n"/>
      <c r="Q542" s="16">
        <f>IF(N542="", "", IF(ISNUMBER(N542), N542, IFERROR(DATEVALUE(LEFT(N542,10))+TIMEVALUE(MID(N542,12,8)), "texto")))</f>
        <v/>
      </c>
      <c r="R542" s="17">
        <f>IF(ISNUMBER(Q542), DATE(YEAR(Q542),MONTH(Q542),1), "")</f>
        <v/>
      </c>
      <c r="S542" s="18">
        <f>IF(A542="", 0, IF(AND(M542=Ajustes!$B$8, E542=Ajustes!$B$5, I542=Ajustes!$B$4, OR(C542=Ajustes!$B$6, C542=Ajustes!$B$7), ISNUMBER(D542), ISNUMBER(H542)), 1, 0))</f>
        <v/>
      </c>
      <c r="T542" s="19">
        <f>IF(S542&lt;&gt;1, 0, IF(N(J542)=0, 0, IF(K542=Ajustes!$B$5, J542, J542*F542)))</f>
        <v/>
      </c>
      <c r="U542" s="20">
        <f>IF(S542&lt;&gt;1, U541, IF(C542=Ajustes!$B$6, U541+H542, U541-H542))</f>
        <v/>
      </c>
      <c r="V542" s="19">
        <f>IF(S542&lt;&gt;1, V541, IF(C542=Ajustes!$B$6, V541+D542+N(O542)+T542, IF(U542&lt;=0, 0, V541-H542*W541)))</f>
        <v/>
      </c>
      <c r="W542" s="21">
        <f>IF(U542&gt;0, V542/U542, 0)</f>
        <v/>
      </c>
      <c r="X542" s="19">
        <f>IF(AND(S542=1, C542=Ajustes!$B$7), D542-N(O542)-T542-H542*W541, "")</f>
        <v/>
      </c>
      <c r="Y542" s="18">
        <f>IF(A542="", "", TRIM(IF(COUNTIFS($N$2:$N$3000,N542,$C$2:$C$3000,C542,$D$2:$D$3000,D542,$H$2:$H$3000,H542)&gt;1, "Orden repetida. ", "")&amp;IF(AND(S542=1, C542=Ajustes!$B$7, U541+0.000001&lt;H542), "Vendes más de lo registrado. ", "")&amp;IF(Q542="texto", "Fecha en texto. ", "")&amp;IF(OR(NOT(ISNUMBER(D542)), NOT(ISNUMBER(H542))), "Número en texto. ", "")&amp;IF(AND(ISNUMBER(Q542), ISNUMBER(Q541), Q542&lt;Q541), "Fuera de orden de fecha. ", "")))</f>
        <v/>
      </c>
      <c r="Z542" s="18">
        <f>IF(AND(S542=1, ISNUMBER(R542)), ROW(), 0)</f>
        <v/>
      </c>
      <c r="AA542" s="18">
        <f>IF(ISNUMBER(R542), R542, 0)</f>
        <v/>
      </c>
    </row>
    <row r="543">
      <c r="A543" s="13" t="n"/>
      <c r="B543" s="13" t="n"/>
      <c r="C543" s="13" t="n"/>
      <c r="D543" s="13" t="n"/>
      <c r="E543" s="13" t="n"/>
      <c r="F543" s="13" t="n"/>
      <c r="G543" s="13" t="n"/>
      <c r="H543" s="13" t="n"/>
      <c r="I543" s="13" t="n"/>
      <c r="J543" s="13" t="n"/>
      <c r="K543" s="13" t="n"/>
      <c r="L543" s="13" t="n"/>
      <c r="M543" s="13" t="n"/>
      <c r="N543" s="13" t="n"/>
      <c r="O543" s="14" t="n"/>
      <c r="P543" s="15" t="n"/>
      <c r="Q543" s="16">
        <f>IF(N543="", "", IF(ISNUMBER(N543), N543, IFERROR(DATEVALUE(LEFT(N543,10))+TIMEVALUE(MID(N543,12,8)), "texto")))</f>
        <v/>
      </c>
      <c r="R543" s="17">
        <f>IF(ISNUMBER(Q543), DATE(YEAR(Q543),MONTH(Q543),1), "")</f>
        <v/>
      </c>
      <c r="S543" s="18">
        <f>IF(A543="", 0, IF(AND(M543=Ajustes!$B$8, E543=Ajustes!$B$5, I543=Ajustes!$B$4, OR(C543=Ajustes!$B$6, C543=Ajustes!$B$7), ISNUMBER(D543), ISNUMBER(H543)), 1, 0))</f>
        <v/>
      </c>
      <c r="T543" s="19">
        <f>IF(S543&lt;&gt;1, 0, IF(N(J543)=0, 0, IF(K543=Ajustes!$B$5, J543, J543*F543)))</f>
        <v/>
      </c>
      <c r="U543" s="20">
        <f>IF(S543&lt;&gt;1, U542, IF(C543=Ajustes!$B$6, U542+H543, U542-H543))</f>
        <v/>
      </c>
      <c r="V543" s="19">
        <f>IF(S543&lt;&gt;1, V542, IF(C543=Ajustes!$B$6, V542+D543+N(O543)+T543, IF(U543&lt;=0, 0, V542-H543*W542)))</f>
        <v/>
      </c>
      <c r="W543" s="21">
        <f>IF(U543&gt;0, V543/U543, 0)</f>
        <v/>
      </c>
      <c r="X543" s="19">
        <f>IF(AND(S543=1, C543=Ajustes!$B$7), D543-N(O543)-T543-H543*W542, "")</f>
        <v/>
      </c>
      <c r="Y543" s="18">
        <f>IF(A543="", "", TRIM(IF(COUNTIFS($N$2:$N$3000,N543,$C$2:$C$3000,C543,$D$2:$D$3000,D543,$H$2:$H$3000,H543)&gt;1, "Orden repetida. ", "")&amp;IF(AND(S543=1, C543=Ajustes!$B$7, U542+0.000001&lt;H543), "Vendes más de lo registrado. ", "")&amp;IF(Q543="texto", "Fecha en texto. ", "")&amp;IF(OR(NOT(ISNUMBER(D543)), NOT(ISNUMBER(H543))), "Número en texto. ", "")&amp;IF(AND(ISNUMBER(Q543), ISNUMBER(Q542), Q543&lt;Q542), "Fuera de orden de fecha. ", "")))</f>
        <v/>
      </c>
      <c r="Z543" s="18">
        <f>IF(AND(S543=1, ISNUMBER(R543)), ROW(), 0)</f>
        <v/>
      </c>
      <c r="AA543" s="18">
        <f>IF(ISNUMBER(R543), R543, 0)</f>
        <v/>
      </c>
    </row>
    <row r="544">
      <c r="A544" s="13" t="n"/>
      <c r="B544" s="13" t="n"/>
      <c r="C544" s="13" t="n"/>
      <c r="D544" s="13" t="n"/>
      <c r="E544" s="13" t="n"/>
      <c r="F544" s="13" t="n"/>
      <c r="G544" s="13" t="n"/>
      <c r="H544" s="13" t="n"/>
      <c r="I544" s="13" t="n"/>
      <c r="J544" s="13" t="n"/>
      <c r="K544" s="13" t="n"/>
      <c r="L544" s="13" t="n"/>
      <c r="M544" s="13" t="n"/>
      <c r="N544" s="13" t="n"/>
      <c r="O544" s="14" t="n"/>
      <c r="P544" s="15" t="n"/>
      <c r="Q544" s="16">
        <f>IF(N544="", "", IF(ISNUMBER(N544), N544, IFERROR(DATEVALUE(LEFT(N544,10))+TIMEVALUE(MID(N544,12,8)), "texto")))</f>
        <v/>
      </c>
      <c r="R544" s="17">
        <f>IF(ISNUMBER(Q544), DATE(YEAR(Q544),MONTH(Q544),1), "")</f>
        <v/>
      </c>
      <c r="S544" s="18">
        <f>IF(A544="", 0, IF(AND(M544=Ajustes!$B$8, E544=Ajustes!$B$5, I544=Ajustes!$B$4, OR(C544=Ajustes!$B$6, C544=Ajustes!$B$7), ISNUMBER(D544), ISNUMBER(H544)), 1, 0))</f>
        <v/>
      </c>
      <c r="T544" s="19">
        <f>IF(S544&lt;&gt;1, 0, IF(N(J544)=0, 0, IF(K544=Ajustes!$B$5, J544, J544*F544)))</f>
        <v/>
      </c>
      <c r="U544" s="20">
        <f>IF(S544&lt;&gt;1, U543, IF(C544=Ajustes!$B$6, U543+H544, U543-H544))</f>
        <v/>
      </c>
      <c r="V544" s="19">
        <f>IF(S544&lt;&gt;1, V543, IF(C544=Ajustes!$B$6, V543+D544+N(O544)+T544, IF(U544&lt;=0, 0, V543-H544*W543)))</f>
        <v/>
      </c>
      <c r="W544" s="21">
        <f>IF(U544&gt;0, V544/U544, 0)</f>
        <v/>
      </c>
      <c r="X544" s="19">
        <f>IF(AND(S544=1, C544=Ajustes!$B$7), D544-N(O544)-T544-H544*W543, "")</f>
        <v/>
      </c>
      <c r="Y544" s="18">
        <f>IF(A544="", "", TRIM(IF(COUNTIFS($N$2:$N$3000,N544,$C$2:$C$3000,C544,$D$2:$D$3000,D544,$H$2:$H$3000,H544)&gt;1, "Orden repetida. ", "")&amp;IF(AND(S544=1, C544=Ajustes!$B$7, U543+0.000001&lt;H544), "Vendes más de lo registrado. ", "")&amp;IF(Q544="texto", "Fecha en texto. ", "")&amp;IF(OR(NOT(ISNUMBER(D544)), NOT(ISNUMBER(H544))), "Número en texto. ", "")&amp;IF(AND(ISNUMBER(Q544), ISNUMBER(Q543), Q544&lt;Q543), "Fuera de orden de fecha. ", "")))</f>
        <v/>
      </c>
      <c r="Z544" s="18">
        <f>IF(AND(S544=1, ISNUMBER(R544)), ROW(), 0)</f>
        <v/>
      </c>
      <c r="AA544" s="18">
        <f>IF(ISNUMBER(R544), R544, 0)</f>
        <v/>
      </c>
    </row>
    <row r="545">
      <c r="A545" s="13" t="n"/>
      <c r="B545" s="13" t="n"/>
      <c r="C545" s="13" t="n"/>
      <c r="D545" s="13" t="n"/>
      <c r="E545" s="13" t="n"/>
      <c r="F545" s="13" t="n"/>
      <c r="G545" s="13" t="n"/>
      <c r="H545" s="13" t="n"/>
      <c r="I545" s="13" t="n"/>
      <c r="J545" s="13" t="n"/>
      <c r="K545" s="13" t="n"/>
      <c r="L545" s="13" t="n"/>
      <c r="M545" s="13" t="n"/>
      <c r="N545" s="13" t="n"/>
      <c r="O545" s="14" t="n"/>
      <c r="P545" s="15" t="n"/>
      <c r="Q545" s="16">
        <f>IF(N545="", "", IF(ISNUMBER(N545), N545, IFERROR(DATEVALUE(LEFT(N545,10))+TIMEVALUE(MID(N545,12,8)), "texto")))</f>
        <v/>
      </c>
      <c r="R545" s="17">
        <f>IF(ISNUMBER(Q545), DATE(YEAR(Q545),MONTH(Q545),1), "")</f>
        <v/>
      </c>
      <c r="S545" s="18">
        <f>IF(A545="", 0, IF(AND(M545=Ajustes!$B$8, E545=Ajustes!$B$5, I545=Ajustes!$B$4, OR(C545=Ajustes!$B$6, C545=Ajustes!$B$7), ISNUMBER(D545), ISNUMBER(H545)), 1, 0))</f>
        <v/>
      </c>
      <c r="T545" s="19">
        <f>IF(S545&lt;&gt;1, 0, IF(N(J545)=0, 0, IF(K545=Ajustes!$B$5, J545, J545*F545)))</f>
        <v/>
      </c>
      <c r="U545" s="20">
        <f>IF(S545&lt;&gt;1, U544, IF(C545=Ajustes!$B$6, U544+H545, U544-H545))</f>
        <v/>
      </c>
      <c r="V545" s="19">
        <f>IF(S545&lt;&gt;1, V544, IF(C545=Ajustes!$B$6, V544+D545+N(O545)+T545, IF(U545&lt;=0, 0, V544-H545*W544)))</f>
        <v/>
      </c>
      <c r="W545" s="21">
        <f>IF(U545&gt;0, V545/U545, 0)</f>
        <v/>
      </c>
      <c r="X545" s="19">
        <f>IF(AND(S545=1, C545=Ajustes!$B$7), D545-N(O545)-T545-H545*W544, "")</f>
        <v/>
      </c>
      <c r="Y545" s="18">
        <f>IF(A545="", "", TRIM(IF(COUNTIFS($N$2:$N$3000,N545,$C$2:$C$3000,C545,$D$2:$D$3000,D545,$H$2:$H$3000,H545)&gt;1, "Orden repetida. ", "")&amp;IF(AND(S545=1, C545=Ajustes!$B$7, U544+0.000001&lt;H545), "Vendes más de lo registrado. ", "")&amp;IF(Q545="texto", "Fecha en texto. ", "")&amp;IF(OR(NOT(ISNUMBER(D545)), NOT(ISNUMBER(H545))), "Número en texto. ", "")&amp;IF(AND(ISNUMBER(Q545), ISNUMBER(Q544), Q545&lt;Q544), "Fuera de orden de fecha. ", "")))</f>
        <v/>
      </c>
      <c r="Z545" s="18">
        <f>IF(AND(S545=1, ISNUMBER(R545)), ROW(), 0)</f>
        <v/>
      </c>
      <c r="AA545" s="18">
        <f>IF(ISNUMBER(R545), R545, 0)</f>
        <v/>
      </c>
    </row>
    <row r="546">
      <c r="A546" s="13" t="n"/>
      <c r="B546" s="13" t="n"/>
      <c r="C546" s="13" t="n"/>
      <c r="D546" s="13" t="n"/>
      <c r="E546" s="13" t="n"/>
      <c r="F546" s="13" t="n"/>
      <c r="G546" s="13" t="n"/>
      <c r="H546" s="13" t="n"/>
      <c r="I546" s="13" t="n"/>
      <c r="J546" s="13" t="n"/>
      <c r="K546" s="13" t="n"/>
      <c r="L546" s="13" t="n"/>
      <c r="M546" s="13" t="n"/>
      <c r="N546" s="13" t="n"/>
      <c r="O546" s="14" t="n"/>
      <c r="P546" s="15" t="n"/>
      <c r="Q546" s="16">
        <f>IF(N546="", "", IF(ISNUMBER(N546), N546, IFERROR(DATEVALUE(LEFT(N546,10))+TIMEVALUE(MID(N546,12,8)), "texto")))</f>
        <v/>
      </c>
      <c r="R546" s="17">
        <f>IF(ISNUMBER(Q546), DATE(YEAR(Q546),MONTH(Q546),1), "")</f>
        <v/>
      </c>
      <c r="S546" s="18">
        <f>IF(A546="", 0, IF(AND(M546=Ajustes!$B$8, E546=Ajustes!$B$5, I546=Ajustes!$B$4, OR(C546=Ajustes!$B$6, C546=Ajustes!$B$7), ISNUMBER(D546), ISNUMBER(H546)), 1, 0))</f>
        <v/>
      </c>
      <c r="T546" s="19">
        <f>IF(S546&lt;&gt;1, 0, IF(N(J546)=0, 0, IF(K546=Ajustes!$B$5, J546, J546*F546)))</f>
        <v/>
      </c>
      <c r="U546" s="20">
        <f>IF(S546&lt;&gt;1, U545, IF(C546=Ajustes!$B$6, U545+H546, U545-H546))</f>
        <v/>
      </c>
      <c r="V546" s="19">
        <f>IF(S546&lt;&gt;1, V545, IF(C546=Ajustes!$B$6, V545+D546+N(O546)+T546, IF(U546&lt;=0, 0, V545-H546*W545)))</f>
        <v/>
      </c>
      <c r="W546" s="21">
        <f>IF(U546&gt;0, V546/U546, 0)</f>
        <v/>
      </c>
      <c r="X546" s="19">
        <f>IF(AND(S546=1, C546=Ajustes!$B$7), D546-N(O546)-T546-H546*W545, "")</f>
        <v/>
      </c>
      <c r="Y546" s="18">
        <f>IF(A546="", "", TRIM(IF(COUNTIFS($N$2:$N$3000,N546,$C$2:$C$3000,C546,$D$2:$D$3000,D546,$H$2:$H$3000,H546)&gt;1, "Orden repetida. ", "")&amp;IF(AND(S546=1, C546=Ajustes!$B$7, U545+0.000001&lt;H546), "Vendes más de lo registrado. ", "")&amp;IF(Q546="texto", "Fecha en texto. ", "")&amp;IF(OR(NOT(ISNUMBER(D546)), NOT(ISNUMBER(H546))), "Número en texto. ", "")&amp;IF(AND(ISNUMBER(Q546), ISNUMBER(Q545), Q546&lt;Q545), "Fuera de orden de fecha. ", "")))</f>
        <v/>
      </c>
      <c r="Z546" s="18">
        <f>IF(AND(S546=1, ISNUMBER(R546)), ROW(), 0)</f>
        <v/>
      </c>
      <c r="AA546" s="18">
        <f>IF(ISNUMBER(R546), R546, 0)</f>
        <v/>
      </c>
    </row>
    <row r="547">
      <c r="A547" s="13" t="n"/>
      <c r="B547" s="13" t="n"/>
      <c r="C547" s="13" t="n"/>
      <c r="D547" s="13" t="n"/>
      <c r="E547" s="13" t="n"/>
      <c r="F547" s="13" t="n"/>
      <c r="G547" s="13" t="n"/>
      <c r="H547" s="13" t="n"/>
      <c r="I547" s="13" t="n"/>
      <c r="J547" s="13" t="n"/>
      <c r="K547" s="13" t="n"/>
      <c r="L547" s="13" t="n"/>
      <c r="M547" s="13" t="n"/>
      <c r="N547" s="13" t="n"/>
      <c r="O547" s="14" t="n"/>
      <c r="P547" s="15" t="n"/>
      <c r="Q547" s="16">
        <f>IF(N547="", "", IF(ISNUMBER(N547), N547, IFERROR(DATEVALUE(LEFT(N547,10))+TIMEVALUE(MID(N547,12,8)), "texto")))</f>
        <v/>
      </c>
      <c r="R547" s="17">
        <f>IF(ISNUMBER(Q547), DATE(YEAR(Q547),MONTH(Q547),1), "")</f>
        <v/>
      </c>
      <c r="S547" s="18">
        <f>IF(A547="", 0, IF(AND(M547=Ajustes!$B$8, E547=Ajustes!$B$5, I547=Ajustes!$B$4, OR(C547=Ajustes!$B$6, C547=Ajustes!$B$7), ISNUMBER(D547), ISNUMBER(H547)), 1, 0))</f>
        <v/>
      </c>
      <c r="T547" s="19">
        <f>IF(S547&lt;&gt;1, 0, IF(N(J547)=0, 0, IF(K547=Ajustes!$B$5, J547, J547*F547)))</f>
        <v/>
      </c>
      <c r="U547" s="20">
        <f>IF(S547&lt;&gt;1, U546, IF(C547=Ajustes!$B$6, U546+H547, U546-H547))</f>
        <v/>
      </c>
      <c r="V547" s="19">
        <f>IF(S547&lt;&gt;1, V546, IF(C547=Ajustes!$B$6, V546+D547+N(O547)+T547, IF(U547&lt;=0, 0, V546-H547*W546)))</f>
        <v/>
      </c>
      <c r="W547" s="21">
        <f>IF(U547&gt;0, V547/U547, 0)</f>
        <v/>
      </c>
      <c r="X547" s="19">
        <f>IF(AND(S547=1, C547=Ajustes!$B$7), D547-N(O547)-T547-H547*W546, "")</f>
        <v/>
      </c>
      <c r="Y547" s="18">
        <f>IF(A547="", "", TRIM(IF(COUNTIFS($N$2:$N$3000,N547,$C$2:$C$3000,C547,$D$2:$D$3000,D547,$H$2:$H$3000,H547)&gt;1, "Orden repetida. ", "")&amp;IF(AND(S547=1, C547=Ajustes!$B$7, U546+0.000001&lt;H547), "Vendes más de lo registrado. ", "")&amp;IF(Q547="texto", "Fecha en texto. ", "")&amp;IF(OR(NOT(ISNUMBER(D547)), NOT(ISNUMBER(H547))), "Número en texto. ", "")&amp;IF(AND(ISNUMBER(Q547), ISNUMBER(Q546), Q547&lt;Q546), "Fuera de orden de fecha. ", "")))</f>
        <v/>
      </c>
      <c r="Z547" s="18">
        <f>IF(AND(S547=1, ISNUMBER(R547)), ROW(), 0)</f>
        <v/>
      </c>
      <c r="AA547" s="18">
        <f>IF(ISNUMBER(R547), R547, 0)</f>
        <v/>
      </c>
    </row>
    <row r="548">
      <c r="A548" s="13" t="n"/>
      <c r="B548" s="13" t="n"/>
      <c r="C548" s="13" t="n"/>
      <c r="D548" s="13" t="n"/>
      <c r="E548" s="13" t="n"/>
      <c r="F548" s="13" t="n"/>
      <c r="G548" s="13" t="n"/>
      <c r="H548" s="13" t="n"/>
      <c r="I548" s="13" t="n"/>
      <c r="J548" s="13" t="n"/>
      <c r="K548" s="13" t="n"/>
      <c r="L548" s="13" t="n"/>
      <c r="M548" s="13" t="n"/>
      <c r="N548" s="13" t="n"/>
      <c r="O548" s="14" t="n"/>
      <c r="P548" s="15" t="n"/>
      <c r="Q548" s="16">
        <f>IF(N548="", "", IF(ISNUMBER(N548), N548, IFERROR(DATEVALUE(LEFT(N548,10))+TIMEVALUE(MID(N548,12,8)), "texto")))</f>
        <v/>
      </c>
      <c r="R548" s="17">
        <f>IF(ISNUMBER(Q548), DATE(YEAR(Q548),MONTH(Q548),1), "")</f>
        <v/>
      </c>
      <c r="S548" s="18">
        <f>IF(A548="", 0, IF(AND(M548=Ajustes!$B$8, E548=Ajustes!$B$5, I548=Ajustes!$B$4, OR(C548=Ajustes!$B$6, C548=Ajustes!$B$7), ISNUMBER(D548), ISNUMBER(H548)), 1, 0))</f>
        <v/>
      </c>
      <c r="T548" s="19">
        <f>IF(S548&lt;&gt;1, 0, IF(N(J548)=0, 0, IF(K548=Ajustes!$B$5, J548, J548*F548)))</f>
        <v/>
      </c>
      <c r="U548" s="20">
        <f>IF(S548&lt;&gt;1, U547, IF(C548=Ajustes!$B$6, U547+H548, U547-H548))</f>
        <v/>
      </c>
      <c r="V548" s="19">
        <f>IF(S548&lt;&gt;1, V547, IF(C548=Ajustes!$B$6, V547+D548+N(O548)+T548, IF(U548&lt;=0, 0, V547-H548*W547)))</f>
        <v/>
      </c>
      <c r="W548" s="21">
        <f>IF(U548&gt;0, V548/U548, 0)</f>
        <v/>
      </c>
      <c r="X548" s="19">
        <f>IF(AND(S548=1, C548=Ajustes!$B$7), D548-N(O548)-T548-H548*W547, "")</f>
        <v/>
      </c>
      <c r="Y548" s="18">
        <f>IF(A548="", "", TRIM(IF(COUNTIFS($N$2:$N$3000,N548,$C$2:$C$3000,C548,$D$2:$D$3000,D548,$H$2:$H$3000,H548)&gt;1, "Orden repetida. ", "")&amp;IF(AND(S548=1, C548=Ajustes!$B$7, U547+0.000001&lt;H548), "Vendes más de lo registrado. ", "")&amp;IF(Q548="texto", "Fecha en texto. ", "")&amp;IF(OR(NOT(ISNUMBER(D548)), NOT(ISNUMBER(H548))), "Número en texto. ", "")&amp;IF(AND(ISNUMBER(Q548), ISNUMBER(Q547), Q548&lt;Q547), "Fuera de orden de fecha. ", "")))</f>
        <v/>
      </c>
      <c r="Z548" s="18">
        <f>IF(AND(S548=1, ISNUMBER(R548)), ROW(), 0)</f>
        <v/>
      </c>
      <c r="AA548" s="18">
        <f>IF(ISNUMBER(R548), R548, 0)</f>
        <v/>
      </c>
    </row>
    <row r="549">
      <c r="A549" s="13" t="n"/>
      <c r="B549" s="13" t="n"/>
      <c r="C549" s="13" t="n"/>
      <c r="D549" s="13" t="n"/>
      <c r="E549" s="13" t="n"/>
      <c r="F549" s="13" t="n"/>
      <c r="G549" s="13" t="n"/>
      <c r="H549" s="13" t="n"/>
      <c r="I549" s="13" t="n"/>
      <c r="J549" s="13" t="n"/>
      <c r="K549" s="13" t="n"/>
      <c r="L549" s="13" t="n"/>
      <c r="M549" s="13" t="n"/>
      <c r="N549" s="13" t="n"/>
      <c r="O549" s="14" t="n"/>
      <c r="P549" s="15" t="n"/>
      <c r="Q549" s="16">
        <f>IF(N549="", "", IF(ISNUMBER(N549), N549, IFERROR(DATEVALUE(LEFT(N549,10))+TIMEVALUE(MID(N549,12,8)), "texto")))</f>
        <v/>
      </c>
      <c r="R549" s="17">
        <f>IF(ISNUMBER(Q549), DATE(YEAR(Q549),MONTH(Q549),1), "")</f>
        <v/>
      </c>
      <c r="S549" s="18">
        <f>IF(A549="", 0, IF(AND(M549=Ajustes!$B$8, E549=Ajustes!$B$5, I549=Ajustes!$B$4, OR(C549=Ajustes!$B$6, C549=Ajustes!$B$7), ISNUMBER(D549), ISNUMBER(H549)), 1, 0))</f>
        <v/>
      </c>
      <c r="T549" s="19">
        <f>IF(S549&lt;&gt;1, 0, IF(N(J549)=0, 0, IF(K549=Ajustes!$B$5, J549, J549*F549)))</f>
        <v/>
      </c>
      <c r="U549" s="20">
        <f>IF(S549&lt;&gt;1, U548, IF(C549=Ajustes!$B$6, U548+H549, U548-H549))</f>
        <v/>
      </c>
      <c r="V549" s="19">
        <f>IF(S549&lt;&gt;1, V548, IF(C549=Ajustes!$B$6, V548+D549+N(O549)+T549, IF(U549&lt;=0, 0, V548-H549*W548)))</f>
        <v/>
      </c>
      <c r="W549" s="21">
        <f>IF(U549&gt;0, V549/U549, 0)</f>
        <v/>
      </c>
      <c r="X549" s="19">
        <f>IF(AND(S549=1, C549=Ajustes!$B$7), D549-N(O549)-T549-H549*W548, "")</f>
        <v/>
      </c>
      <c r="Y549" s="18">
        <f>IF(A549="", "", TRIM(IF(COUNTIFS($N$2:$N$3000,N549,$C$2:$C$3000,C549,$D$2:$D$3000,D549,$H$2:$H$3000,H549)&gt;1, "Orden repetida. ", "")&amp;IF(AND(S549=1, C549=Ajustes!$B$7, U548+0.000001&lt;H549), "Vendes más de lo registrado. ", "")&amp;IF(Q549="texto", "Fecha en texto. ", "")&amp;IF(OR(NOT(ISNUMBER(D549)), NOT(ISNUMBER(H549))), "Número en texto. ", "")&amp;IF(AND(ISNUMBER(Q549), ISNUMBER(Q548), Q549&lt;Q548), "Fuera de orden de fecha. ", "")))</f>
        <v/>
      </c>
      <c r="Z549" s="18">
        <f>IF(AND(S549=1, ISNUMBER(R549)), ROW(), 0)</f>
        <v/>
      </c>
      <c r="AA549" s="18">
        <f>IF(ISNUMBER(R549), R549, 0)</f>
        <v/>
      </c>
    </row>
    <row r="550">
      <c r="A550" s="13" t="n"/>
      <c r="B550" s="13" t="n"/>
      <c r="C550" s="13" t="n"/>
      <c r="D550" s="13" t="n"/>
      <c r="E550" s="13" t="n"/>
      <c r="F550" s="13" t="n"/>
      <c r="G550" s="13" t="n"/>
      <c r="H550" s="13" t="n"/>
      <c r="I550" s="13" t="n"/>
      <c r="J550" s="13" t="n"/>
      <c r="K550" s="13" t="n"/>
      <c r="L550" s="13" t="n"/>
      <c r="M550" s="13" t="n"/>
      <c r="N550" s="13" t="n"/>
      <c r="O550" s="14" t="n"/>
      <c r="P550" s="15" t="n"/>
      <c r="Q550" s="16">
        <f>IF(N550="", "", IF(ISNUMBER(N550), N550, IFERROR(DATEVALUE(LEFT(N550,10))+TIMEVALUE(MID(N550,12,8)), "texto")))</f>
        <v/>
      </c>
      <c r="R550" s="17">
        <f>IF(ISNUMBER(Q550), DATE(YEAR(Q550),MONTH(Q550),1), "")</f>
        <v/>
      </c>
      <c r="S550" s="18">
        <f>IF(A550="", 0, IF(AND(M550=Ajustes!$B$8, E550=Ajustes!$B$5, I550=Ajustes!$B$4, OR(C550=Ajustes!$B$6, C550=Ajustes!$B$7), ISNUMBER(D550), ISNUMBER(H550)), 1, 0))</f>
        <v/>
      </c>
      <c r="T550" s="19">
        <f>IF(S550&lt;&gt;1, 0, IF(N(J550)=0, 0, IF(K550=Ajustes!$B$5, J550, J550*F550)))</f>
        <v/>
      </c>
      <c r="U550" s="20">
        <f>IF(S550&lt;&gt;1, U549, IF(C550=Ajustes!$B$6, U549+H550, U549-H550))</f>
        <v/>
      </c>
      <c r="V550" s="19">
        <f>IF(S550&lt;&gt;1, V549, IF(C550=Ajustes!$B$6, V549+D550+N(O550)+T550, IF(U550&lt;=0, 0, V549-H550*W549)))</f>
        <v/>
      </c>
      <c r="W550" s="21">
        <f>IF(U550&gt;0, V550/U550, 0)</f>
        <v/>
      </c>
      <c r="X550" s="19">
        <f>IF(AND(S550=1, C550=Ajustes!$B$7), D550-N(O550)-T550-H550*W549, "")</f>
        <v/>
      </c>
      <c r="Y550" s="18">
        <f>IF(A550="", "", TRIM(IF(COUNTIFS($N$2:$N$3000,N550,$C$2:$C$3000,C550,$D$2:$D$3000,D550,$H$2:$H$3000,H550)&gt;1, "Orden repetida. ", "")&amp;IF(AND(S550=1, C550=Ajustes!$B$7, U549+0.000001&lt;H550), "Vendes más de lo registrado. ", "")&amp;IF(Q550="texto", "Fecha en texto. ", "")&amp;IF(OR(NOT(ISNUMBER(D550)), NOT(ISNUMBER(H550))), "Número en texto. ", "")&amp;IF(AND(ISNUMBER(Q550), ISNUMBER(Q549), Q550&lt;Q549), "Fuera de orden de fecha. ", "")))</f>
        <v/>
      </c>
      <c r="Z550" s="18">
        <f>IF(AND(S550=1, ISNUMBER(R550)), ROW(), 0)</f>
        <v/>
      </c>
      <c r="AA550" s="18">
        <f>IF(ISNUMBER(R550), R550, 0)</f>
        <v/>
      </c>
    </row>
    <row r="551">
      <c r="A551" s="13" t="n"/>
      <c r="B551" s="13" t="n"/>
      <c r="C551" s="13" t="n"/>
      <c r="D551" s="13" t="n"/>
      <c r="E551" s="13" t="n"/>
      <c r="F551" s="13" t="n"/>
      <c r="G551" s="13" t="n"/>
      <c r="H551" s="13" t="n"/>
      <c r="I551" s="13" t="n"/>
      <c r="J551" s="13" t="n"/>
      <c r="K551" s="13" t="n"/>
      <c r="L551" s="13" t="n"/>
      <c r="M551" s="13" t="n"/>
      <c r="N551" s="13" t="n"/>
      <c r="O551" s="14" t="n"/>
      <c r="P551" s="15" t="n"/>
      <c r="Q551" s="16">
        <f>IF(N551="", "", IF(ISNUMBER(N551), N551, IFERROR(DATEVALUE(LEFT(N551,10))+TIMEVALUE(MID(N551,12,8)), "texto")))</f>
        <v/>
      </c>
      <c r="R551" s="17">
        <f>IF(ISNUMBER(Q551), DATE(YEAR(Q551),MONTH(Q551),1), "")</f>
        <v/>
      </c>
      <c r="S551" s="18">
        <f>IF(A551="", 0, IF(AND(M551=Ajustes!$B$8, E551=Ajustes!$B$5, I551=Ajustes!$B$4, OR(C551=Ajustes!$B$6, C551=Ajustes!$B$7), ISNUMBER(D551), ISNUMBER(H551)), 1, 0))</f>
        <v/>
      </c>
      <c r="T551" s="19">
        <f>IF(S551&lt;&gt;1, 0, IF(N(J551)=0, 0, IF(K551=Ajustes!$B$5, J551, J551*F551)))</f>
        <v/>
      </c>
      <c r="U551" s="20">
        <f>IF(S551&lt;&gt;1, U550, IF(C551=Ajustes!$B$6, U550+H551, U550-H551))</f>
        <v/>
      </c>
      <c r="V551" s="19">
        <f>IF(S551&lt;&gt;1, V550, IF(C551=Ajustes!$B$6, V550+D551+N(O551)+T551, IF(U551&lt;=0, 0, V550-H551*W550)))</f>
        <v/>
      </c>
      <c r="W551" s="21">
        <f>IF(U551&gt;0, V551/U551, 0)</f>
        <v/>
      </c>
      <c r="X551" s="19">
        <f>IF(AND(S551=1, C551=Ajustes!$B$7), D551-N(O551)-T551-H551*W550, "")</f>
        <v/>
      </c>
      <c r="Y551" s="18">
        <f>IF(A551="", "", TRIM(IF(COUNTIFS($N$2:$N$3000,N551,$C$2:$C$3000,C551,$D$2:$D$3000,D551,$H$2:$H$3000,H551)&gt;1, "Orden repetida. ", "")&amp;IF(AND(S551=1, C551=Ajustes!$B$7, U550+0.000001&lt;H551), "Vendes más de lo registrado. ", "")&amp;IF(Q551="texto", "Fecha en texto. ", "")&amp;IF(OR(NOT(ISNUMBER(D551)), NOT(ISNUMBER(H551))), "Número en texto. ", "")&amp;IF(AND(ISNUMBER(Q551), ISNUMBER(Q550), Q551&lt;Q550), "Fuera de orden de fecha. ", "")))</f>
        <v/>
      </c>
      <c r="Z551" s="18">
        <f>IF(AND(S551=1, ISNUMBER(R551)), ROW(), 0)</f>
        <v/>
      </c>
      <c r="AA551" s="18">
        <f>IF(ISNUMBER(R551), R551, 0)</f>
        <v/>
      </c>
    </row>
    <row r="552">
      <c r="A552" s="13" t="n"/>
      <c r="B552" s="13" t="n"/>
      <c r="C552" s="13" t="n"/>
      <c r="D552" s="13" t="n"/>
      <c r="E552" s="13" t="n"/>
      <c r="F552" s="13" t="n"/>
      <c r="G552" s="13" t="n"/>
      <c r="H552" s="13" t="n"/>
      <c r="I552" s="13" t="n"/>
      <c r="J552" s="13" t="n"/>
      <c r="K552" s="13" t="n"/>
      <c r="L552" s="13" t="n"/>
      <c r="M552" s="13" t="n"/>
      <c r="N552" s="13" t="n"/>
      <c r="O552" s="14" t="n"/>
      <c r="P552" s="15" t="n"/>
      <c r="Q552" s="16">
        <f>IF(N552="", "", IF(ISNUMBER(N552), N552, IFERROR(DATEVALUE(LEFT(N552,10))+TIMEVALUE(MID(N552,12,8)), "texto")))</f>
        <v/>
      </c>
      <c r="R552" s="17">
        <f>IF(ISNUMBER(Q552), DATE(YEAR(Q552),MONTH(Q552),1), "")</f>
        <v/>
      </c>
      <c r="S552" s="18">
        <f>IF(A552="", 0, IF(AND(M552=Ajustes!$B$8, E552=Ajustes!$B$5, I552=Ajustes!$B$4, OR(C552=Ajustes!$B$6, C552=Ajustes!$B$7), ISNUMBER(D552), ISNUMBER(H552)), 1, 0))</f>
        <v/>
      </c>
      <c r="T552" s="19">
        <f>IF(S552&lt;&gt;1, 0, IF(N(J552)=0, 0, IF(K552=Ajustes!$B$5, J552, J552*F552)))</f>
        <v/>
      </c>
      <c r="U552" s="20">
        <f>IF(S552&lt;&gt;1, U551, IF(C552=Ajustes!$B$6, U551+H552, U551-H552))</f>
        <v/>
      </c>
      <c r="V552" s="19">
        <f>IF(S552&lt;&gt;1, V551, IF(C552=Ajustes!$B$6, V551+D552+N(O552)+T552, IF(U552&lt;=0, 0, V551-H552*W551)))</f>
        <v/>
      </c>
      <c r="W552" s="21">
        <f>IF(U552&gt;0, V552/U552, 0)</f>
        <v/>
      </c>
      <c r="X552" s="19">
        <f>IF(AND(S552=1, C552=Ajustes!$B$7), D552-N(O552)-T552-H552*W551, "")</f>
        <v/>
      </c>
      <c r="Y552" s="18">
        <f>IF(A552="", "", TRIM(IF(COUNTIFS($N$2:$N$3000,N552,$C$2:$C$3000,C552,$D$2:$D$3000,D552,$H$2:$H$3000,H552)&gt;1, "Orden repetida. ", "")&amp;IF(AND(S552=1, C552=Ajustes!$B$7, U551+0.000001&lt;H552), "Vendes más de lo registrado. ", "")&amp;IF(Q552="texto", "Fecha en texto. ", "")&amp;IF(OR(NOT(ISNUMBER(D552)), NOT(ISNUMBER(H552))), "Número en texto. ", "")&amp;IF(AND(ISNUMBER(Q552), ISNUMBER(Q551), Q552&lt;Q551), "Fuera de orden de fecha. ", "")))</f>
        <v/>
      </c>
      <c r="Z552" s="18">
        <f>IF(AND(S552=1, ISNUMBER(R552)), ROW(), 0)</f>
        <v/>
      </c>
      <c r="AA552" s="18">
        <f>IF(ISNUMBER(R552), R552, 0)</f>
        <v/>
      </c>
    </row>
    <row r="553">
      <c r="A553" s="13" t="n"/>
      <c r="B553" s="13" t="n"/>
      <c r="C553" s="13" t="n"/>
      <c r="D553" s="13" t="n"/>
      <c r="E553" s="13" t="n"/>
      <c r="F553" s="13" t="n"/>
      <c r="G553" s="13" t="n"/>
      <c r="H553" s="13" t="n"/>
      <c r="I553" s="13" t="n"/>
      <c r="J553" s="13" t="n"/>
      <c r="K553" s="13" t="n"/>
      <c r="L553" s="13" t="n"/>
      <c r="M553" s="13" t="n"/>
      <c r="N553" s="13" t="n"/>
      <c r="O553" s="14" t="n"/>
      <c r="P553" s="15" t="n"/>
      <c r="Q553" s="16">
        <f>IF(N553="", "", IF(ISNUMBER(N553), N553, IFERROR(DATEVALUE(LEFT(N553,10))+TIMEVALUE(MID(N553,12,8)), "texto")))</f>
        <v/>
      </c>
      <c r="R553" s="17">
        <f>IF(ISNUMBER(Q553), DATE(YEAR(Q553),MONTH(Q553),1), "")</f>
        <v/>
      </c>
      <c r="S553" s="18">
        <f>IF(A553="", 0, IF(AND(M553=Ajustes!$B$8, E553=Ajustes!$B$5, I553=Ajustes!$B$4, OR(C553=Ajustes!$B$6, C553=Ajustes!$B$7), ISNUMBER(D553), ISNUMBER(H553)), 1, 0))</f>
        <v/>
      </c>
      <c r="T553" s="19">
        <f>IF(S553&lt;&gt;1, 0, IF(N(J553)=0, 0, IF(K553=Ajustes!$B$5, J553, J553*F553)))</f>
        <v/>
      </c>
      <c r="U553" s="20">
        <f>IF(S553&lt;&gt;1, U552, IF(C553=Ajustes!$B$6, U552+H553, U552-H553))</f>
        <v/>
      </c>
      <c r="V553" s="19">
        <f>IF(S553&lt;&gt;1, V552, IF(C553=Ajustes!$B$6, V552+D553+N(O553)+T553, IF(U553&lt;=0, 0, V552-H553*W552)))</f>
        <v/>
      </c>
      <c r="W553" s="21">
        <f>IF(U553&gt;0, V553/U553, 0)</f>
        <v/>
      </c>
      <c r="X553" s="19">
        <f>IF(AND(S553=1, C553=Ajustes!$B$7), D553-N(O553)-T553-H553*W552, "")</f>
        <v/>
      </c>
      <c r="Y553" s="18">
        <f>IF(A553="", "", TRIM(IF(COUNTIFS($N$2:$N$3000,N553,$C$2:$C$3000,C553,$D$2:$D$3000,D553,$H$2:$H$3000,H553)&gt;1, "Orden repetida. ", "")&amp;IF(AND(S553=1, C553=Ajustes!$B$7, U552+0.000001&lt;H553), "Vendes más de lo registrado. ", "")&amp;IF(Q553="texto", "Fecha en texto. ", "")&amp;IF(OR(NOT(ISNUMBER(D553)), NOT(ISNUMBER(H553))), "Número en texto. ", "")&amp;IF(AND(ISNUMBER(Q553), ISNUMBER(Q552), Q553&lt;Q552), "Fuera de orden de fecha. ", "")))</f>
        <v/>
      </c>
      <c r="Z553" s="18">
        <f>IF(AND(S553=1, ISNUMBER(R553)), ROW(), 0)</f>
        <v/>
      </c>
      <c r="AA553" s="18">
        <f>IF(ISNUMBER(R553), R553, 0)</f>
        <v/>
      </c>
    </row>
    <row r="554">
      <c r="A554" s="13" t="n"/>
      <c r="B554" s="13" t="n"/>
      <c r="C554" s="13" t="n"/>
      <c r="D554" s="13" t="n"/>
      <c r="E554" s="13" t="n"/>
      <c r="F554" s="13" t="n"/>
      <c r="G554" s="13" t="n"/>
      <c r="H554" s="13" t="n"/>
      <c r="I554" s="13" t="n"/>
      <c r="J554" s="13" t="n"/>
      <c r="K554" s="13" t="n"/>
      <c r="L554" s="13" t="n"/>
      <c r="M554" s="13" t="n"/>
      <c r="N554" s="13" t="n"/>
      <c r="O554" s="14" t="n"/>
      <c r="P554" s="15" t="n"/>
      <c r="Q554" s="16">
        <f>IF(N554="", "", IF(ISNUMBER(N554), N554, IFERROR(DATEVALUE(LEFT(N554,10))+TIMEVALUE(MID(N554,12,8)), "texto")))</f>
        <v/>
      </c>
      <c r="R554" s="17">
        <f>IF(ISNUMBER(Q554), DATE(YEAR(Q554),MONTH(Q554),1), "")</f>
        <v/>
      </c>
      <c r="S554" s="18">
        <f>IF(A554="", 0, IF(AND(M554=Ajustes!$B$8, E554=Ajustes!$B$5, I554=Ajustes!$B$4, OR(C554=Ajustes!$B$6, C554=Ajustes!$B$7), ISNUMBER(D554), ISNUMBER(H554)), 1, 0))</f>
        <v/>
      </c>
      <c r="T554" s="19">
        <f>IF(S554&lt;&gt;1, 0, IF(N(J554)=0, 0, IF(K554=Ajustes!$B$5, J554, J554*F554)))</f>
        <v/>
      </c>
      <c r="U554" s="20">
        <f>IF(S554&lt;&gt;1, U553, IF(C554=Ajustes!$B$6, U553+H554, U553-H554))</f>
        <v/>
      </c>
      <c r="V554" s="19">
        <f>IF(S554&lt;&gt;1, V553, IF(C554=Ajustes!$B$6, V553+D554+N(O554)+T554, IF(U554&lt;=0, 0, V553-H554*W553)))</f>
        <v/>
      </c>
      <c r="W554" s="21">
        <f>IF(U554&gt;0, V554/U554, 0)</f>
        <v/>
      </c>
      <c r="X554" s="19">
        <f>IF(AND(S554=1, C554=Ajustes!$B$7), D554-N(O554)-T554-H554*W553, "")</f>
        <v/>
      </c>
      <c r="Y554" s="18">
        <f>IF(A554="", "", TRIM(IF(COUNTIFS($N$2:$N$3000,N554,$C$2:$C$3000,C554,$D$2:$D$3000,D554,$H$2:$H$3000,H554)&gt;1, "Orden repetida. ", "")&amp;IF(AND(S554=1, C554=Ajustes!$B$7, U553+0.000001&lt;H554), "Vendes más de lo registrado. ", "")&amp;IF(Q554="texto", "Fecha en texto. ", "")&amp;IF(OR(NOT(ISNUMBER(D554)), NOT(ISNUMBER(H554))), "Número en texto. ", "")&amp;IF(AND(ISNUMBER(Q554), ISNUMBER(Q553), Q554&lt;Q553), "Fuera de orden de fecha. ", "")))</f>
        <v/>
      </c>
      <c r="Z554" s="18">
        <f>IF(AND(S554=1, ISNUMBER(R554)), ROW(), 0)</f>
        <v/>
      </c>
      <c r="AA554" s="18">
        <f>IF(ISNUMBER(R554), R554, 0)</f>
        <v/>
      </c>
    </row>
    <row r="555">
      <c r="A555" s="13" t="n"/>
      <c r="B555" s="13" t="n"/>
      <c r="C555" s="13" t="n"/>
      <c r="D555" s="13" t="n"/>
      <c r="E555" s="13" t="n"/>
      <c r="F555" s="13" t="n"/>
      <c r="G555" s="13" t="n"/>
      <c r="H555" s="13" t="n"/>
      <c r="I555" s="13" t="n"/>
      <c r="J555" s="13" t="n"/>
      <c r="K555" s="13" t="n"/>
      <c r="L555" s="13" t="n"/>
      <c r="M555" s="13" t="n"/>
      <c r="N555" s="13" t="n"/>
      <c r="O555" s="14" t="n"/>
      <c r="P555" s="15" t="n"/>
      <c r="Q555" s="16">
        <f>IF(N555="", "", IF(ISNUMBER(N555), N555, IFERROR(DATEVALUE(LEFT(N555,10))+TIMEVALUE(MID(N555,12,8)), "texto")))</f>
        <v/>
      </c>
      <c r="R555" s="17">
        <f>IF(ISNUMBER(Q555), DATE(YEAR(Q555),MONTH(Q555),1), "")</f>
        <v/>
      </c>
      <c r="S555" s="18">
        <f>IF(A555="", 0, IF(AND(M555=Ajustes!$B$8, E555=Ajustes!$B$5, I555=Ajustes!$B$4, OR(C555=Ajustes!$B$6, C555=Ajustes!$B$7), ISNUMBER(D555), ISNUMBER(H555)), 1, 0))</f>
        <v/>
      </c>
      <c r="T555" s="19">
        <f>IF(S555&lt;&gt;1, 0, IF(N(J555)=0, 0, IF(K555=Ajustes!$B$5, J555, J555*F555)))</f>
        <v/>
      </c>
      <c r="U555" s="20">
        <f>IF(S555&lt;&gt;1, U554, IF(C555=Ajustes!$B$6, U554+H555, U554-H555))</f>
        <v/>
      </c>
      <c r="V555" s="19">
        <f>IF(S555&lt;&gt;1, V554, IF(C555=Ajustes!$B$6, V554+D555+N(O555)+T555, IF(U555&lt;=0, 0, V554-H555*W554)))</f>
        <v/>
      </c>
      <c r="W555" s="21">
        <f>IF(U555&gt;0, V555/U555, 0)</f>
        <v/>
      </c>
      <c r="X555" s="19">
        <f>IF(AND(S555=1, C555=Ajustes!$B$7), D555-N(O555)-T555-H555*W554, "")</f>
        <v/>
      </c>
      <c r="Y555" s="18">
        <f>IF(A555="", "", TRIM(IF(COUNTIFS($N$2:$N$3000,N555,$C$2:$C$3000,C555,$D$2:$D$3000,D555,$H$2:$H$3000,H555)&gt;1, "Orden repetida. ", "")&amp;IF(AND(S555=1, C555=Ajustes!$B$7, U554+0.000001&lt;H555), "Vendes más de lo registrado. ", "")&amp;IF(Q555="texto", "Fecha en texto. ", "")&amp;IF(OR(NOT(ISNUMBER(D555)), NOT(ISNUMBER(H555))), "Número en texto. ", "")&amp;IF(AND(ISNUMBER(Q555), ISNUMBER(Q554), Q555&lt;Q554), "Fuera de orden de fecha. ", "")))</f>
        <v/>
      </c>
      <c r="Z555" s="18">
        <f>IF(AND(S555=1, ISNUMBER(R555)), ROW(), 0)</f>
        <v/>
      </c>
      <c r="AA555" s="18">
        <f>IF(ISNUMBER(R555), R555, 0)</f>
        <v/>
      </c>
    </row>
    <row r="556">
      <c r="A556" s="13" t="n"/>
      <c r="B556" s="13" t="n"/>
      <c r="C556" s="13" t="n"/>
      <c r="D556" s="13" t="n"/>
      <c r="E556" s="13" t="n"/>
      <c r="F556" s="13" t="n"/>
      <c r="G556" s="13" t="n"/>
      <c r="H556" s="13" t="n"/>
      <c r="I556" s="13" t="n"/>
      <c r="J556" s="13" t="n"/>
      <c r="K556" s="13" t="n"/>
      <c r="L556" s="13" t="n"/>
      <c r="M556" s="13" t="n"/>
      <c r="N556" s="13" t="n"/>
      <c r="O556" s="14" t="n"/>
      <c r="P556" s="15" t="n"/>
      <c r="Q556" s="16">
        <f>IF(N556="", "", IF(ISNUMBER(N556), N556, IFERROR(DATEVALUE(LEFT(N556,10))+TIMEVALUE(MID(N556,12,8)), "texto")))</f>
        <v/>
      </c>
      <c r="R556" s="17">
        <f>IF(ISNUMBER(Q556), DATE(YEAR(Q556),MONTH(Q556),1), "")</f>
        <v/>
      </c>
      <c r="S556" s="18">
        <f>IF(A556="", 0, IF(AND(M556=Ajustes!$B$8, E556=Ajustes!$B$5, I556=Ajustes!$B$4, OR(C556=Ajustes!$B$6, C556=Ajustes!$B$7), ISNUMBER(D556), ISNUMBER(H556)), 1, 0))</f>
        <v/>
      </c>
      <c r="T556" s="19">
        <f>IF(S556&lt;&gt;1, 0, IF(N(J556)=0, 0, IF(K556=Ajustes!$B$5, J556, J556*F556)))</f>
        <v/>
      </c>
      <c r="U556" s="20">
        <f>IF(S556&lt;&gt;1, U555, IF(C556=Ajustes!$B$6, U555+H556, U555-H556))</f>
        <v/>
      </c>
      <c r="V556" s="19">
        <f>IF(S556&lt;&gt;1, V555, IF(C556=Ajustes!$B$6, V555+D556+N(O556)+T556, IF(U556&lt;=0, 0, V555-H556*W555)))</f>
        <v/>
      </c>
      <c r="W556" s="21">
        <f>IF(U556&gt;0, V556/U556, 0)</f>
        <v/>
      </c>
      <c r="X556" s="19">
        <f>IF(AND(S556=1, C556=Ajustes!$B$7), D556-N(O556)-T556-H556*W555, "")</f>
        <v/>
      </c>
      <c r="Y556" s="18">
        <f>IF(A556="", "", TRIM(IF(COUNTIFS($N$2:$N$3000,N556,$C$2:$C$3000,C556,$D$2:$D$3000,D556,$H$2:$H$3000,H556)&gt;1, "Orden repetida. ", "")&amp;IF(AND(S556=1, C556=Ajustes!$B$7, U555+0.000001&lt;H556), "Vendes más de lo registrado. ", "")&amp;IF(Q556="texto", "Fecha en texto. ", "")&amp;IF(OR(NOT(ISNUMBER(D556)), NOT(ISNUMBER(H556))), "Número en texto. ", "")&amp;IF(AND(ISNUMBER(Q556), ISNUMBER(Q555), Q556&lt;Q555), "Fuera de orden de fecha. ", "")))</f>
        <v/>
      </c>
      <c r="Z556" s="18">
        <f>IF(AND(S556=1, ISNUMBER(R556)), ROW(), 0)</f>
        <v/>
      </c>
      <c r="AA556" s="18">
        <f>IF(ISNUMBER(R556), R556, 0)</f>
        <v/>
      </c>
    </row>
    <row r="557">
      <c r="A557" s="13" t="n"/>
      <c r="B557" s="13" t="n"/>
      <c r="C557" s="13" t="n"/>
      <c r="D557" s="13" t="n"/>
      <c r="E557" s="13" t="n"/>
      <c r="F557" s="13" t="n"/>
      <c r="G557" s="13" t="n"/>
      <c r="H557" s="13" t="n"/>
      <c r="I557" s="13" t="n"/>
      <c r="J557" s="13" t="n"/>
      <c r="K557" s="13" t="n"/>
      <c r="L557" s="13" t="n"/>
      <c r="M557" s="13" t="n"/>
      <c r="N557" s="13" t="n"/>
      <c r="O557" s="14" t="n"/>
      <c r="P557" s="15" t="n"/>
      <c r="Q557" s="16">
        <f>IF(N557="", "", IF(ISNUMBER(N557), N557, IFERROR(DATEVALUE(LEFT(N557,10))+TIMEVALUE(MID(N557,12,8)), "texto")))</f>
        <v/>
      </c>
      <c r="R557" s="17">
        <f>IF(ISNUMBER(Q557), DATE(YEAR(Q557),MONTH(Q557),1), "")</f>
        <v/>
      </c>
      <c r="S557" s="18">
        <f>IF(A557="", 0, IF(AND(M557=Ajustes!$B$8, E557=Ajustes!$B$5, I557=Ajustes!$B$4, OR(C557=Ajustes!$B$6, C557=Ajustes!$B$7), ISNUMBER(D557), ISNUMBER(H557)), 1, 0))</f>
        <v/>
      </c>
      <c r="T557" s="19">
        <f>IF(S557&lt;&gt;1, 0, IF(N(J557)=0, 0, IF(K557=Ajustes!$B$5, J557, J557*F557)))</f>
        <v/>
      </c>
      <c r="U557" s="20">
        <f>IF(S557&lt;&gt;1, U556, IF(C557=Ajustes!$B$6, U556+H557, U556-H557))</f>
        <v/>
      </c>
      <c r="V557" s="19">
        <f>IF(S557&lt;&gt;1, V556, IF(C557=Ajustes!$B$6, V556+D557+N(O557)+T557, IF(U557&lt;=0, 0, V556-H557*W556)))</f>
        <v/>
      </c>
      <c r="W557" s="21">
        <f>IF(U557&gt;0, V557/U557, 0)</f>
        <v/>
      </c>
      <c r="X557" s="19">
        <f>IF(AND(S557=1, C557=Ajustes!$B$7), D557-N(O557)-T557-H557*W556, "")</f>
        <v/>
      </c>
      <c r="Y557" s="18">
        <f>IF(A557="", "", TRIM(IF(COUNTIFS($N$2:$N$3000,N557,$C$2:$C$3000,C557,$D$2:$D$3000,D557,$H$2:$H$3000,H557)&gt;1, "Orden repetida. ", "")&amp;IF(AND(S557=1, C557=Ajustes!$B$7, U556+0.000001&lt;H557), "Vendes más de lo registrado. ", "")&amp;IF(Q557="texto", "Fecha en texto. ", "")&amp;IF(OR(NOT(ISNUMBER(D557)), NOT(ISNUMBER(H557))), "Número en texto. ", "")&amp;IF(AND(ISNUMBER(Q557), ISNUMBER(Q556), Q557&lt;Q556), "Fuera de orden de fecha. ", "")))</f>
        <v/>
      </c>
      <c r="Z557" s="18">
        <f>IF(AND(S557=1, ISNUMBER(R557)), ROW(), 0)</f>
        <v/>
      </c>
      <c r="AA557" s="18">
        <f>IF(ISNUMBER(R557), R557, 0)</f>
        <v/>
      </c>
    </row>
    <row r="558">
      <c r="A558" s="13" t="n"/>
      <c r="B558" s="13" t="n"/>
      <c r="C558" s="13" t="n"/>
      <c r="D558" s="13" t="n"/>
      <c r="E558" s="13" t="n"/>
      <c r="F558" s="13" t="n"/>
      <c r="G558" s="13" t="n"/>
      <c r="H558" s="13" t="n"/>
      <c r="I558" s="13" t="n"/>
      <c r="J558" s="13" t="n"/>
      <c r="K558" s="13" t="n"/>
      <c r="L558" s="13" t="n"/>
      <c r="M558" s="13" t="n"/>
      <c r="N558" s="13" t="n"/>
      <c r="O558" s="14" t="n"/>
      <c r="P558" s="15" t="n"/>
      <c r="Q558" s="16">
        <f>IF(N558="", "", IF(ISNUMBER(N558), N558, IFERROR(DATEVALUE(LEFT(N558,10))+TIMEVALUE(MID(N558,12,8)), "texto")))</f>
        <v/>
      </c>
      <c r="R558" s="17">
        <f>IF(ISNUMBER(Q558), DATE(YEAR(Q558),MONTH(Q558),1), "")</f>
        <v/>
      </c>
      <c r="S558" s="18">
        <f>IF(A558="", 0, IF(AND(M558=Ajustes!$B$8, E558=Ajustes!$B$5, I558=Ajustes!$B$4, OR(C558=Ajustes!$B$6, C558=Ajustes!$B$7), ISNUMBER(D558), ISNUMBER(H558)), 1, 0))</f>
        <v/>
      </c>
      <c r="T558" s="19">
        <f>IF(S558&lt;&gt;1, 0, IF(N(J558)=0, 0, IF(K558=Ajustes!$B$5, J558, J558*F558)))</f>
        <v/>
      </c>
      <c r="U558" s="20">
        <f>IF(S558&lt;&gt;1, U557, IF(C558=Ajustes!$B$6, U557+H558, U557-H558))</f>
        <v/>
      </c>
      <c r="V558" s="19">
        <f>IF(S558&lt;&gt;1, V557, IF(C558=Ajustes!$B$6, V557+D558+N(O558)+T558, IF(U558&lt;=0, 0, V557-H558*W557)))</f>
        <v/>
      </c>
      <c r="W558" s="21">
        <f>IF(U558&gt;0, V558/U558, 0)</f>
        <v/>
      </c>
      <c r="X558" s="19">
        <f>IF(AND(S558=1, C558=Ajustes!$B$7), D558-N(O558)-T558-H558*W557, "")</f>
        <v/>
      </c>
      <c r="Y558" s="18">
        <f>IF(A558="", "", TRIM(IF(COUNTIFS($N$2:$N$3000,N558,$C$2:$C$3000,C558,$D$2:$D$3000,D558,$H$2:$H$3000,H558)&gt;1, "Orden repetida. ", "")&amp;IF(AND(S558=1, C558=Ajustes!$B$7, U557+0.000001&lt;H558), "Vendes más de lo registrado. ", "")&amp;IF(Q558="texto", "Fecha en texto. ", "")&amp;IF(OR(NOT(ISNUMBER(D558)), NOT(ISNUMBER(H558))), "Número en texto. ", "")&amp;IF(AND(ISNUMBER(Q558), ISNUMBER(Q557), Q558&lt;Q557), "Fuera de orden de fecha. ", "")))</f>
        <v/>
      </c>
      <c r="Z558" s="18">
        <f>IF(AND(S558=1, ISNUMBER(R558)), ROW(), 0)</f>
        <v/>
      </c>
      <c r="AA558" s="18">
        <f>IF(ISNUMBER(R558), R558, 0)</f>
        <v/>
      </c>
    </row>
    <row r="559">
      <c r="A559" s="13" t="n"/>
      <c r="B559" s="13" t="n"/>
      <c r="C559" s="13" t="n"/>
      <c r="D559" s="13" t="n"/>
      <c r="E559" s="13" t="n"/>
      <c r="F559" s="13" t="n"/>
      <c r="G559" s="13" t="n"/>
      <c r="H559" s="13" t="n"/>
      <c r="I559" s="13" t="n"/>
      <c r="J559" s="13" t="n"/>
      <c r="K559" s="13" t="n"/>
      <c r="L559" s="13" t="n"/>
      <c r="M559" s="13" t="n"/>
      <c r="N559" s="13" t="n"/>
      <c r="O559" s="14" t="n"/>
      <c r="P559" s="15" t="n"/>
      <c r="Q559" s="16">
        <f>IF(N559="", "", IF(ISNUMBER(N559), N559, IFERROR(DATEVALUE(LEFT(N559,10))+TIMEVALUE(MID(N559,12,8)), "texto")))</f>
        <v/>
      </c>
      <c r="R559" s="17">
        <f>IF(ISNUMBER(Q559), DATE(YEAR(Q559),MONTH(Q559),1), "")</f>
        <v/>
      </c>
      <c r="S559" s="18">
        <f>IF(A559="", 0, IF(AND(M559=Ajustes!$B$8, E559=Ajustes!$B$5, I559=Ajustes!$B$4, OR(C559=Ajustes!$B$6, C559=Ajustes!$B$7), ISNUMBER(D559), ISNUMBER(H559)), 1, 0))</f>
        <v/>
      </c>
      <c r="T559" s="19">
        <f>IF(S559&lt;&gt;1, 0, IF(N(J559)=0, 0, IF(K559=Ajustes!$B$5, J559, J559*F559)))</f>
        <v/>
      </c>
      <c r="U559" s="20">
        <f>IF(S559&lt;&gt;1, U558, IF(C559=Ajustes!$B$6, U558+H559, U558-H559))</f>
        <v/>
      </c>
      <c r="V559" s="19">
        <f>IF(S559&lt;&gt;1, V558, IF(C559=Ajustes!$B$6, V558+D559+N(O559)+T559, IF(U559&lt;=0, 0, V558-H559*W558)))</f>
        <v/>
      </c>
      <c r="W559" s="21">
        <f>IF(U559&gt;0, V559/U559, 0)</f>
        <v/>
      </c>
      <c r="X559" s="19">
        <f>IF(AND(S559=1, C559=Ajustes!$B$7), D559-N(O559)-T559-H559*W558, "")</f>
        <v/>
      </c>
      <c r="Y559" s="18">
        <f>IF(A559="", "", TRIM(IF(COUNTIFS($N$2:$N$3000,N559,$C$2:$C$3000,C559,$D$2:$D$3000,D559,$H$2:$H$3000,H559)&gt;1, "Orden repetida. ", "")&amp;IF(AND(S559=1, C559=Ajustes!$B$7, U558+0.000001&lt;H559), "Vendes más de lo registrado. ", "")&amp;IF(Q559="texto", "Fecha en texto. ", "")&amp;IF(OR(NOT(ISNUMBER(D559)), NOT(ISNUMBER(H559))), "Número en texto. ", "")&amp;IF(AND(ISNUMBER(Q559), ISNUMBER(Q558), Q559&lt;Q558), "Fuera de orden de fecha. ", "")))</f>
        <v/>
      </c>
      <c r="Z559" s="18">
        <f>IF(AND(S559=1, ISNUMBER(R559)), ROW(), 0)</f>
        <v/>
      </c>
      <c r="AA559" s="18">
        <f>IF(ISNUMBER(R559), R559, 0)</f>
        <v/>
      </c>
    </row>
    <row r="560">
      <c r="A560" s="13" t="n"/>
      <c r="B560" s="13" t="n"/>
      <c r="C560" s="13" t="n"/>
      <c r="D560" s="13" t="n"/>
      <c r="E560" s="13" t="n"/>
      <c r="F560" s="13" t="n"/>
      <c r="G560" s="13" t="n"/>
      <c r="H560" s="13" t="n"/>
      <c r="I560" s="13" t="n"/>
      <c r="J560" s="13" t="n"/>
      <c r="K560" s="13" t="n"/>
      <c r="L560" s="13" t="n"/>
      <c r="M560" s="13" t="n"/>
      <c r="N560" s="13" t="n"/>
      <c r="O560" s="14" t="n"/>
      <c r="P560" s="15" t="n"/>
      <c r="Q560" s="16">
        <f>IF(N560="", "", IF(ISNUMBER(N560), N560, IFERROR(DATEVALUE(LEFT(N560,10))+TIMEVALUE(MID(N560,12,8)), "texto")))</f>
        <v/>
      </c>
      <c r="R560" s="17">
        <f>IF(ISNUMBER(Q560), DATE(YEAR(Q560),MONTH(Q560),1), "")</f>
        <v/>
      </c>
      <c r="S560" s="18">
        <f>IF(A560="", 0, IF(AND(M560=Ajustes!$B$8, E560=Ajustes!$B$5, I560=Ajustes!$B$4, OR(C560=Ajustes!$B$6, C560=Ajustes!$B$7), ISNUMBER(D560), ISNUMBER(H560)), 1, 0))</f>
        <v/>
      </c>
      <c r="T560" s="19">
        <f>IF(S560&lt;&gt;1, 0, IF(N(J560)=0, 0, IF(K560=Ajustes!$B$5, J560, J560*F560)))</f>
        <v/>
      </c>
      <c r="U560" s="20">
        <f>IF(S560&lt;&gt;1, U559, IF(C560=Ajustes!$B$6, U559+H560, U559-H560))</f>
        <v/>
      </c>
      <c r="V560" s="19">
        <f>IF(S560&lt;&gt;1, V559, IF(C560=Ajustes!$B$6, V559+D560+N(O560)+T560, IF(U560&lt;=0, 0, V559-H560*W559)))</f>
        <v/>
      </c>
      <c r="W560" s="21">
        <f>IF(U560&gt;0, V560/U560, 0)</f>
        <v/>
      </c>
      <c r="X560" s="19">
        <f>IF(AND(S560=1, C560=Ajustes!$B$7), D560-N(O560)-T560-H560*W559, "")</f>
        <v/>
      </c>
      <c r="Y560" s="18">
        <f>IF(A560="", "", TRIM(IF(COUNTIFS($N$2:$N$3000,N560,$C$2:$C$3000,C560,$D$2:$D$3000,D560,$H$2:$H$3000,H560)&gt;1, "Orden repetida. ", "")&amp;IF(AND(S560=1, C560=Ajustes!$B$7, U559+0.000001&lt;H560), "Vendes más de lo registrado. ", "")&amp;IF(Q560="texto", "Fecha en texto. ", "")&amp;IF(OR(NOT(ISNUMBER(D560)), NOT(ISNUMBER(H560))), "Número en texto. ", "")&amp;IF(AND(ISNUMBER(Q560), ISNUMBER(Q559), Q560&lt;Q559), "Fuera de orden de fecha. ", "")))</f>
        <v/>
      </c>
      <c r="Z560" s="18">
        <f>IF(AND(S560=1, ISNUMBER(R560)), ROW(), 0)</f>
        <v/>
      </c>
      <c r="AA560" s="18">
        <f>IF(ISNUMBER(R560), R560, 0)</f>
        <v/>
      </c>
    </row>
    <row r="561">
      <c r="A561" s="13" t="n"/>
      <c r="B561" s="13" t="n"/>
      <c r="C561" s="13" t="n"/>
      <c r="D561" s="13" t="n"/>
      <c r="E561" s="13" t="n"/>
      <c r="F561" s="13" t="n"/>
      <c r="G561" s="13" t="n"/>
      <c r="H561" s="13" t="n"/>
      <c r="I561" s="13" t="n"/>
      <c r="J561" s="13" t="n"/>
      <c r="K561" s="13" t="n"/>
      <c r="L561" s="13" t="n"/>
      <c r="M561" s="13" t="n"/>
      <c r="N561" s="13" t="n"/>
      <c r="O561" s="14" t="n"/>
      <c r="P561" s="15" t="n"/>
      <c r="Q561" s="16">
        <f>IF(N561="", "", IF(ISNUMBER(N561), N561, IFERROR(DATEVALUE(LEFT(N561,10))+TIMEVALUE(MID(N561,12,8)), "texto")))</f>
        <v/>
      </c>
      <c r="R561" s="17">
        <f>IF(ISNUMBER(Q561), DATE(YEAR(Q561),MONTH(Q561),1), "")</f>
        <v/>
      </c>
      <c r="S561" s="18">
        <f>IF(A561="", 0, IF(AND(M561=Ajustes!$B$8, E561=Ajustes!$B$5, I561=Ajustes!$B$4, OR(C561=Ajustes!$B$6, C561=Ajustes!$B$7), ISNUMBER(D561), ISNUMBER(H561)), 1, 0))</f>
        <v/>
      </c>
      <c r="T561" s="19">
        <f>IF(S561&lt;&gt;1, 0, IF(N(J561)=0, 0, IF(K561=Ajustes!$B$5, J561, J561*F561)))</f>
        <v/>
      </c>
      <c r="U561" s="20">
        <f>IF(S561&lt;&gt;1, U560, IF(C561=Ajustes!$B$6, U560+H561, U560-H561))</f>
        <v/>
      </c>
      <c r="V561" s="19">
        <f>IF(S561&lt;&gt;1, V560, IF(C561=Ajustes!$B$6, V560+D561+N(O561)+T561, IF(U561&lt;=0, 0, V560-H561*W560)))</f>
        <v/>
      </c>
      <c r="W561" s="21">
        <f>IF(U561&gt;0, V561/U561, 0)</f>
        <v/>
      </c>
      <c r="X561" s="19">
        <f>IF(AND(S561=1, C561=Ajustes!$B$7), D561-N(O561)-T561-H561*W560, "")</f>
        <v/>
      </c>
      <c r="Y561" s="18">
        <f>IF(A561="", "", TRIM(IF(COUNTIFS($N$2:$N$3000,N561,$C$2:$C$3000,C561,$D$2:$D$3000,D561,$H$2:$H$3000,H561)&gt;1, "Orden repetida. ", "")&amp;IF(AND(S561=1, C561=Ajustes!$B$7, U560+0.000001&lt;H561), "Vendes más de lo registrado. ", "")&amp;IF(Q561="texto", "Fecha en texto. ", "")&amp;IF(OR(NOT(ISNUMBER(D561)), NOT(ISNUMBER(H561))), "Número en texto. ", "")&amp;IF(AND(ISNUMBER(Q561), ISNUMBER(Q560), Q561&lt;Q560), "Fuera de orden de fecha. ", "")))</f>
        <v/>
      </c>
      <c r="Z561" s="18">
        <f>IF(AND(S561=1, ISNUMBER(R561)), ROW(), 0)</f>
        <v/>
      </c>
      <c r="AA561" s="18">
        <f>IF(ISNUMBER(R561), R561, 0)</f>
        <v/>
      </c>
    </row>
    <row r="562">
      <c r="A562" s="13" t="n"/>
      <c r="B562" s="13" t="n"/>
      <c r="C562" s="13" t="n"/>
      <c r="D562" s="13" t="n"/>
      <c r="E562" s="13" t="n"/>
      <c r="F562" s="13" t="n"/>
      <c r="G562" s="13" t="n"/>
      <c r="H562" s="13" t="n"/>
      <c r="I562" s="13" t="n"/>
      <c r="J562" s="13" t="n"/>
      <c r="K562" s="13" t="n"/>
      <c r="L562" s="13" t="n"/>
      <c r="M562" s="13" t="n"/>
      <c r="N562" s="13" t="n"/>
      <c r="O562" s="14" t="n"/>
      <c r="P562" s="15" t="n"/>
      <c r="Q562" s="16">
        <f>IF(N562="", "", IF(ISNUMBER(N562), N562, IFERROR(DATEVALUE(LEFT(N562,10))+TIMEVALUE(MID(N562,12,8)), "texto")))</f>
        <v/>
      </c>
      <c r="R562" s="17">
        <f>IF(ISNUMBER(Q562), DATE(YEAR(Q562),MONTH(Q562),1), "")</f>
        <v/>
      </c>
      <c r="S562" s="18">
        <f>IF(A562="", 0, IF(AND(M562=Ajustes!$B$8, E562=Ajustes!$B$5, I562=Ajustes!$B$4, OR(C562=Ajustes!$B$6, C562=Ajustes!$B$7), ISNUMBER(D562), ISNUMBER(H562)), 1, 0))</f>
        <v/>
      </c>
      <c r="T562" s="19">
        <f>IF(S562&lt;&gt;1, 0, IF(N(J562)=0, 0, IF(K562=Ajustes!$B$5, J562, J562*F562)))</f>
        <v/>
      </c>
      <c r="U562" s="20">
        <f>IF(S562&lt;&gt;1, U561, IF(C562=Ajustes!$B$6, U561+H562, U561-H562))</f>
        <v/>
      </c>
      <c r="V562" s="19">
        <f>IF(S562&lt;&gt;1, V561, IF(C562=Ajustes!$B$6, V561+D562+N(O562)+T562, IF(U562&lt;=0, 0, V561-H562*W561)))</f>
        <v/>
      </c>
      <c r="W562" s="21">
        <f>IF(U562&gt;0, V562/U562, 0)</f>
        <v/>
      </c>
      <c r="X562" s="19">
        <f>IF(AND(S562=1, C562=Ajustes!$B$7), D562-N(O562)-T562-H562*W561, "")</f>
        <v/>
      </c>
      <c r="Y562" s="18">
        <f>IF(A562="", "", TRIM(IF(COUNTIFS($N$2:$N$3000,N562,$C$2:$C$3000,C562,$D$2:$D$3000,D562,$H$2:$H$3000,H562)&gt;1, "Orden repetida. ", "")&amp;IF(AND(S562=1, C562=Ajustes!$B$7, U561+0.000001&lt;H562), "Vendes más de lo registrado. ", "")&amp;IF(Q562="texto", "Fecha en texto. ", "")&amp;IF(OR(NOT(ISNUMBER(D562)), NOT(ISNUMBER(H562))), "Número en texto. ", "")&amp;IF(AND(ISNUMBER(Q562), ISNUMBER(Q561), Q562&lt;Q561), "Fuera de orden de fecha. ", "")))</f>
        <v/>
      </c>
      <c r="Z562" s="18">
        <f>IF(AND(S562=1, ISNUMBER(R562)), ROW(), 0)</f>
        <v/>
      </c>
      <c r="AA562" s="18">
        <f>IF(ISNUMBER(R562), R562, 0)</f>
        <v/>
      </c>
    </row>
    <row r="563">
      <c r="A563" s="13" t="n"/>
      <c r="B563" s="13" t="n"/>
      <c r="C563" s="13" t="n"/>
      <c r="D563" s="13" t="n"/>
      <c r="E563" s="13" t="n"/>
      <c r="F563" s="13" t="n"/>
      <c r="G563" s="13" t="n"/>
      <c r="H563" s="13" t="n"/>
      <c r="I563" s="13" t="n"/>
      <c r="J563" s="13" t="n"/>
      <c r="K563" s="13" t="n"/>
      <c r="L563" s="13" t="n"/>
      <c r="M563" s="13" t="n"/>
      <c r="N563" s="13" t="n"/>
      <c r="O563" s="14" t="n"/>
      <c r="P563" s="15" t="n"/>
      <c r="Q563" s="16">
        <f>IF(N563="", "", IF(ISNUMBER(N563), N563, IFERROR(DATEVALUE(LEFT(N563,10))+TIMEVALUE(MID(N563,12,8)), "texto")))</f>
        <v/>
      </c>
      <c r="R563" s="17">
        <f>IF(ISNUMBER(Q563), DATE(YEAR(Q563),MONTH(Q563),1), "")</f>
        <v/>
      </c>
      <c r="S563" s="18">
        <f>IF(A563="", 0, IF(AND(M563=Ajustes!$B$8, E563=Ajustes!$B$5, I563=Ajustes!$B$4, OR(C563=Ajustes!$B$6, C563=Ajustes!$B$7), ISNUMBER(D563), ISNUMBER(H563)), 1, 0))</f>
        <v/>
      </c>
      <c r="T563" s="19">
        <f>IF(S563&lt;&gt;1, 0, IF(N(J563)=0, 0, IF(K563=Ajustes!$B$5, J563, J563*F563)))</f>
        <v/>
      </c>
      <c r="U563" s="20">
        <f>IF(S563&lt;&gt;1, U562, IF(C563=Ajustes!$B$6, U562+H563, U562-H563))</f>
        <v/>
      </c>
      <c r="V563" s="19">
        <f>IF(S563&lt;&gt;1, V562, IF(C563=Ajustes!$B$6, V562+D563+N(O563)+T563, IF(U563&lt;=0, 0, V562-H563*W562)))</f>
        <v/>
      </c>
      <c r="W563" s="21">
        <f>IF(U563&gt;0, V563/U563, 0)</f>
        <v/>
      </c>
      <c r="X563" s="19">
        <f>IF(AND(S563=1, C563=Ajustes!$B$7), D563-N(O563)-T563-H563*W562, "")</f>
        <v/>
      </c>
      <c r="Y563" s="18">
        <f>IF(A563="", "", TRIM(IF(COUNTIFS($N$2:$N$3000,N563,$C$2:$C$3000,C563,$D$2:$D$3000,D563,$H$2:$H$3000,H563)&gt;1, "Orden repetida. ", "")&amp;IF(AND(S563=1, C563=Ajustes!$B$7, U562+0.000001&lt;H563), "Vendes más de lo registrado. ", "")&amp;IF(Q563="texto", "Fecha en texto. ", "")&amp;IF(OR(NOT(ISNUMBER(D563)), NOT(ISNUMBER(H563))), "Número en texto. ", "")&amp;IF(AND(ISNUMBER(Q563), ISNUMBER(Q562), Q563&lt;Q562), "Fuera de orden de fecha. ", "")))</f>
        <v/>
      </c>
      <c r="Z563" s="18">
        <f>IF(AND(S563=1, ISNUMBER(R563)), ROW(), 0)</f>
        <v/>
      </c>
      <c r="AA563" s="18">
        <f>IF(ISNUMBER(R563), R563, 0)</f>
        <v/>
      </c>
    </row>
    <row r="564">
      <c r="A564" s="13" t="n"/>
      <c r="B564" s="13" t="n"/>
      <c r="C564" s="13" t="n"/>
      <c r="D564" s="13" t="n"/>
      <c r="E564" s="13" t="n"/>
      <c r="F564" s="13" t="n"/>
      <c r="G564" s="13" t="n"/>
      <c r="H564" s="13" t="n"/>
      <c r="I564" s="13" t="n"/>
      <c r="J564" s="13" t="n"/>
      <c r="K564" s="13" t="n"/>
      <c r="L564" s="13" t="n"/>
      <c r="M564" s="13" t="n"/>
      <c r="N564" s="13" t="n"/>
      <c r="O564" s="14" t="n"/>
      <c r="P564" s="15" t="n"/>
      <c r="Q564" s="16">
        <f>IF(N564="", "", IF(ISNUMBER(N564), N564, IFERROR(DATEVALUE(LEFT(N564,10))+TIMEVALUE(MID(N564,12,8)), "texto")))</f>
        <v/>
      </c>
      <c r="R564" s="17">
        <f>IF(ISNUMBER(Q564), DATE(YEAR(Q564),MONTH(Q564),1), "")</f>
        <v/>
      </c>
      <c r="S564" s="18">
        <f>IF(A564="", 0, IF(AND(M564=Ajustes!$B$8, E564=Ajustes!$B$5, I564=Ajustes!$B$4, OR(C564=Ajustes!$B$6, C564=Ajustes!$B$7), ISNUMBER(D564), ISNUMBER(H564)), 1, 0))</f>
        <v/>
      </c>
      <c r="T564" s="19">
        <f>IF(S564&lt;&gt;1, 0, IF(N(J564)=0, 0, IF(K564=Ajustes!$B$5, J564, J564*F564)))</f>
        <v/>
      </c>
      <c r="U564" s="20">
        <f>IF(S564&lt;&gt;1, U563, IF(C564=Ajustes!$B$6, U563+H564, U563-H564))</f>
        <v/>
      </c>
      <c r="V564" s="19">
        <f>IF(S564&lt;&gt;1, V563, IF(C564=Ajustes!$B$6, V563+D564+N(O564)+T564, IF(U564&lt;=0, 0, V563-H564*W563)))</f>
        <v/>
      </c>
      <c r="W564" s="21">
        <f>IF(U564&gt;0, V564/U564, 0)</f>
        <v/>
      </c>
      <c r="X564" s="19">
        <f>IF(AND(S564=1, C564=Ajustes!$B$7), D564-N(O564)-T564-H564*W563, "")</f>
        <v/>
      </c>
      <c r="Y564" s="18">
        <f>IF(A564="", "", TRIM(IF(COUNTIFS($N$2:$N$3000,N564,$C$2:$C$3000,C564,$D$2:$D$3000,D564,$H$2:$H$3000,H564)&gt;1, "Orden repetida. ", "")&amp;IF(AND(S564=1, C564=Ajustes!$B$7, U563+0.000001&lt;H564), "Vendes más de lo registrado. ", "")&amp;IF(Q564="texto", "Fecha en texto. ", "")&amp;IF(OR(NOT(ISNUMBER(D564)), NOT(ISNUMBER(H564))), "Número en texto. ", "")&amp;IF(AND(ISNUMBER(Q564), ISNUMBER(Q563), Q564&lt;Q563), "Fuera de orden de fecha. ", "")))</f>
        <v/>
      </c>
      <c r="Z564" s="18">
        <f>IF(AND(S564=1, ISNUMBER(R564)), ROW(), 0)</f>
        <v/>
      </c>
      <c r="AA564" s="18">
        <f>IF(ISNUMBER(R564), R564, 0)</f>
        <v/>
      </c>
    </row>
    <row r="565">
      <c r="A565" s="13" t="n"/>
      <c r="B565" s="13" t="n"/>
      <c r="C565" s="13" t="n"/>
      <c r="D565" s="13" t="n"/>
      <c r="E565" s="13" t="n"/>
      <c r="F565" s="13" t="n"/>
      <c r="G565" s="13" t="n"/>
      <c r="H565" s="13" t="n"/>
      <c r="I565" s="13" t="n"/>
      <c r="J565" s="13" t="n"/>
      <c r="K565" s="13" t="n"/>
      <c r="L565" s="13" t="n"/>
      <c r="M565" s="13" t="n"/>
      <c r="N565" s="13" t="n"/>
      <c r="O565" s="14" t="n"/>
      <c r="P565" s="15" t="n"/>
      <c r="Q565" s="16">
        <f>IF(N565="", "", IF(ISNUMBER(N565), N565, IFERROR(DATEVALUE(LEFT(N565,10))+TIMEVALUE(MID(N565,12,8)), "texto")))</f>
        <v/>
      </c>
      <c r="R565" s="17">
        <f>IF(ISNUMBER(Q565), DATE(YEAR(Q565),MONTH(Q565),1), "")</f>
        <v/>
      </c>
      <c r="S565" s="18">
        <f>IF(A565="", 0, IF(AND(M565=Ajustes!$B$8, E565=Ajustes!$B$5, I565=Ajustes!$B$4, OR(C565=Ajustes!$B$6, C565=Ajustes!$B$7), ISNUMBER(D565), ISNUMBER(H565)), 1, 0))</f>
        <v/>
      </c>
      <c r="T565" s="19">
        <f>IF(S565&lt;&gt;1, 0, IF(N(J565)=0, 0, IF(K565=Ajustes!$B$5, J565, J565*F565)))</f>
        <v/>
      </c>
      <c r="U565" s="20">
        <f>IF(S565&lt;&gt;1, U564, IF(C565=Ajustes!$B$6, U564+H565, U564-H565))</f>
        <v/>
      </c>
      <c r="V565" s="19">
        <f>IF(S565&lt;&gt;1, V564, IF(C565=Ajustes!$B$6, V564+D565+N(O565)+T565, IF(U565&lt;=0, 0, V564-H565*W564)))</f>
        <v/>
      </c>
      <c r="W565" s="21">
        <f>IF(U565&gt;0, V565/U565, 0)</f>
        <v/>
      </c>
      <c r="X565" s="19">
        <f>IF(AND(S565=1, C565=Ajustes!$B$7), D565-N(O565)-T565-H565*W564, "")</f>
        <v/>
      </c>
      <c r="Y565" s="18">
        <f>IF(A565="", "", TRIM(IF(COUNTIFS($N$2:$N$3000,N565,$C$2:$C$3000,C565,$D$2:$D$3000,D565,$H$2:$H$3000,H565)&gt;1, "Orden repetida. ", "")&amp;IF(AND(S565=1, C565=Ajustes!$B$7, U564+0.000001&lt;H565), "Vendes más de lo registrado. ", "")&amp;IF(Q565="texto", "Fecha en texto. ", "")&amp;IF(OR(NOT(ISNUMBER(D565)), NOT(ISNUMBER(H565))), "Número en texto. ", "")&amp;IF(AND(ISNUMBER(Q565), ISNUMBER(Q564), Q565&lt;Q564), "Fuera de orden de fecha. ", "")))</f>
        <v/>
      </c>
      <c r="Z565" s="18">
        <f>IF(AND(S565=1, ISNUMBER(R565)), ROW(), 0)</f>
        <v/>
      </c>
      <c r="AA565" s="18">
        <f>IF(ISNUMBER(R565), R565, 0)</f>
        <v/>
      </c>
    </row>
    <row r="566">
      <c r="A566" s="13" t="n"/>
      <c r="B566" s="13" t="n"/>
      <c r="C566" s="13" t="n"/>
      <c r="D566" s="13" t="n"/>
      <c r="E566" s="13" t="n"/>
      <c r="F566" s="13" t="n"/>
      <c r="G566" s="13" t="n"/>
      <c r="H566" s="13" t="n"/>
      <c r="I566" s="13" t="n"/>
      <c r="J566" s="13" t="n"/>
      <c r="K566" s="13" t="n"/>
      <c r="L566" s="13" t="n"/>
      <c r="M566" s="13" t="n"/>
      <c r="N566" s="13" t="n"/>
      <c r="O566" s="14" t="n"/>
      <c r="P566" s="15" t="n"/>
      <c r="Q566" s="16">
        <f>IF(N566="", "", IF(ISNUMBER(N566), N566, IFERROR(DATEVALUE(LEFT(N566,10))+TIMEVALUE(MID(N566,12,8)), "texto")))</f>
        <v/>
      </c>
      <c r="R566" s="17">
        <f>IF(ISNUMBER(Q566), DATE(YEAR(Q566),MONTH(Q566),1), "")</f>
        <v/>
      </c>
      <c r="S566" s="18">
        <f>IF(A566="", 0, IF(AND(M566=Ajustes!$B$8, E566=Ajustes!$B$5, I566=Ajustes!$B$4, OR(C566=Ajustes!$B$6, C566=Ajustes!$B$7), ISNUMBER(D566), ISNUMBER(H566)), 1, 0))</f>
        <v/>
      </c>
      <c r="T566" s="19">
        <f>IF(S566&lt;&gt;1, 0, IF(N(J566)=0, 0, IF(K566=Ajustes!$B$5, J566, J566*F566)))</f>
        <v/>
      </c>
      <c r="U566" s="20">
        <f>IF(S566&lt;&gt;1, U565, IF(C566=Ajustes!$B$6, U565+H566, U565-H566))</f>
        <v/>
      </c>
      <c r="V566" s="19">
        <f>IF(S566&lt;&gt;1, V565, IF(C566=Ajustes!$B$6, V565+D566+N(O566)+T566, IF(U566&lt;=0, 0, V565-H566*W565)))</f>
        <v/>
      </c>
      <c r="W566" s="21">
        <f>IF(U566&gt;0, V566/U566, 0)</f>
        <v/>
      </c>
      <c r="X566" s="19">
        <f>IF(AND(S566=1, C566=Ajustes!$B$7), D566-N(O566)-T566-H566*W565, "")</f>
        <v/>
      </c>
      <c r="Y566" s="18">
        <f>IF(A566="", "", TRIM(IF(COUNTIFS($N$2:$N$3000,N566,$C$2:$C$3000,C566,$D$2:$D$3000,D566,$H$2:$H$3000,H566)&gt;1, "Orden repetida. ", "")&amp;IF(AND(S566=1, C566=Ajustes!$B$7, U565+0.000001&lt;H566), "Vendes más de lo registrado. ", "")&amp;IF(Q566="texto", "Fecha en texto. ", "")&amp;IF(OR(NOT(ISNUMBER(D566)), NOT(ISNUMBER(H566))), "Número en texto. ", "")&amp;IF(AND(ISNUMBER(Q566), ISNUMBER(Q565), Q566&lt;Q565), "Fuera de orden de fecha. ", "")))</f>
        <v/>
      </c>
      <c r="Z566" s="18">
        <f>IF(AND(S566=1, ISNUMBER(R566)), ROW(), 0)</f>
        <v/>
      </c>
      <c r="AA566" s="18">
        <f>IF(ISNUMBER(R566), R566, 0)</f>
        <v/>
      </c>
    </row>
    <row r="567">
      <c r="A567" s="13" t="n"/>
      <c r="B567" s="13" t="n"/>
      <c r="C567" s="13" t="n"/>
      <c r="D567" s="13" t="n"/>
      <c r="E567" s="13" t="n"/>
      <c r="F567" s="13" t="n"/>
      <c r="G567" s="13" t="n"/>
      <c r="H567" s="13" t="n"/>
      <c r="I567" s="13" t="n"/>
      <c r="J567" s="13" t="n"/>
      <c r="K567" s="13" t="n"/>
      <c r="L567" s="13" t="n"/>
      <c r="M567" s="13" t="n"/>
      <c r="N567" s="13" t="n"/>
      <c r="O567" s="14" t="n"/>
      <c r="P567" s="15" t="n"/>
      <c r="Q567" s="16">
        <f>IF(N567="", "", IF(ISNUMBER(N567), N567, IFERROR(DATEVALUE(LEFT(N567,10))+TIMEVALUE(MID(N567,12,8)), "texto")))</f>
        <v/>
      </c>
      <c r="R567" s="17">
        <f>IF(ISNUMBER(Q567), DATE(YEAR(Q567),MONTH(Q567),1), "")</f>
        <v/>
      </c>
      <c r="S567" s="18">
        <f>IF(A567="", 0, IF(AND(M567=Ajustes!$B$8, E567=Ajustes!$B$5, I567=Ajustes!$B$4, OR(C567=Ajustes!$B$6, C567=Ajustes!$B$7), ISNUMBER(D567), ISNUMBER(H567)), 1, 0))</f>
        <v/>
      </c>
      <c r="T567" s="19">
        <f>IF(S567&lt;&gt;1, 0, IF(N(J567)=0, 0, IF(K567=Ajustes!$B$5, J567, J567*F567)))</f>
        <v/>
      </c>
      <c r="U567" s="20">
        <f>IF(S567&lt;&gt;1, U566, IF(C567=Ajustes!$B$6, U566+H567, U566-H567))</f>
        <v/>
      </c>
      <c r="V567" s="19">
        <f>IF(S567&lt;&gt;1, V566, IF(C567=Ajustes!$B$6, V566+D567+N(O567)+T567, IF(U567&lt;=0, 0, V566-H567*W566)))</f>
        <v/>
      </c>
      <c r="W567" s="21">
        <f>IF(U567&gt;0, V567/U567, 0)</f>
        <v/>
      </c>
      <c r="X567" s="19">
        <f>IF(AND(S567=1, C567=Ajustes!$B$7), D567-N(O567)-T567-H567*W566, "")</f>
        <v/>
      </c>
      <c r="Y567" s="18">
        <f>IF(A567="", "", TRIM(IF(COUNTIFS($N$2:$N$3000,N567,$C$2:$C$3000,C567,$D$2:$D$3000,D567,$H$2:$H$3000,H567)&gt;1, "Orden repetida. ", "")&amp;IF(AND(S567=1, C567=Ajustes!$B$7, U566+0.000001&lt;H567), "Vendes más de lo registrado. ", "")&amp;IF(Q567="texto", "Fecha en texto. ", "")&amp;IF(OR(NOT(ISNUMBER(D567)), NOT(ISNUMBER(H567))), "Número en texto. ", "")&amp;IF(AND(ISNUMBER(Q567), ISNUMBER(Q566), Q567&lt;Q566), "Fuera de orden de fecha. ", "")))</f>
        <v/>
      </c>
      <c r="Z567" s="18">
        <f>IF(AND(S567=1, ISNUMBER(R567)), ROW(), 0)</f>
        <v/>
      </c>
      <c r="AA567" s="18">
        <f>IF(ISNUMBER(R567), R567, 0)</f>
        <v/>
      </c>
    </row>
    <row r="568">
      <c r="A568" s="13" t="n"/>
      <c r="B568" s="13" t="n"/>
      <c r="C568" s="13" t="n"/>
      <c r="D568" s="13" t="n"/>
      <c r="E568" s="13" t="n"/>
      <c r="F568" s="13" t="n"/>
      <c r="G568" s="13" t="n"/>
      <c r="H568" s="13" t="n"/>
      <c r="I568" s="13" t="n"/>
      <c r="J568" s="13" t="n"/>
      <c r="K568" s="13" t="n"/>
      <c r="L568" s="13" t="n"/>
      <c r="M568" s="13" t="n"/>
      <c r="N568" s="13" t="n"/>
      <c r="O568" s="14" t="n"/>
      <c r="P568" s="15" t="n"/>
      <c r="Q568" s="16">
        <f>IF(N568="", "", IF(ISNUMBER(N568), N568, IFERROR(DATEVALUE(LEFT(N568,10))+TIMEVALUE(MID(N568,12,8)), "texto")))</f>
        <v/>
      </c>
      <c r="R568" s="17">
        <f>IF(ISNUMBER(Q568), DATE(YEAR(Q568),MONTH(Q568),1), "")</f>
        <v/>
      </c>
      <c r="S568" s="18">
        <f>IF(A568="", 0, IF(AND(M568=Ajustes!$B$8, E568=Ajustes!$B$5, I568=Ajustes!$B$4, OR(C568=Ajustes!$B$6, C568=Ajustes!$B$7), ISNUMBER(D568), ISNUMBER(H568)), 1, 0))</f>
        <v/>
      </c>
      <c r="T568" s="19">
        <f>IF(S568&lt;&gt;1, 0, IF(N(J568)=0, 0, IF(K568=Ajustes!$B$5, J568, J568*F568)))</f>
        <v/>
      </c>
      <c r="U568" s="20">
        <f>IF(S568&lt;&gt;1, U567, IF(C568=Ajustes!$B$6, U567+H568, U567-H568))</f>
        <v/>
      </c>
      <c r="V568" s="19">
        <f>IF(S568&lt;&gt;1, V567, IF(C568=Ajustes!$B$6, V567+D568+N(O568)+T568, IF(U568&lt;=0, 0, V567-H568*W567)))</f>
        <v/>
      </c>
      <c r="W568" s="21">
        <f>IF(U568&gt;0, V568/U568, 0)</f>
        <v/>
      </c>
      <c r="X568" s="19">
        <f>IF(AND(S568=1, C568=Ajustes!$B$7), D568-N(O568)-T568-H568*W567, "")</f>
        <v/>
      </c>
      <c r="Y568" s="18">
        <f>IF(A568="", "", TRIM(IF(COUNTIFS($N$2:$N$3000,N568,$C$2:$C$3000,C568,$D$2:$D$3000,D568,$H$2:$H$3000,H568)&gt;1, "Orden repetida. ", "")&amp;IF(AND(S568=1, C568=Ajustes!$B$7, U567+0.000001&lt;H568), "Vendes más de lo registrado. ", "")&amp;IF(Q568="texto", "Fecha en texto. ", "")&amp;IF(OR(NOT(ISNUMBER(D568)), NOT(ISNUMBER(H568))), "Número en texto. ", "")&amp;IF(AND(ISNUMBER(Q568), ISNUMBER(Q567), Q568&lt;Q567), "Fuera de orden de fecha. ", "")))</f>
        <v/>
      </c>
      <c r="Z568" s="18">
        <f>IF(AND(S568=1, ISNUMBER(R568)), ROW(), 0)</f>
        <v/>
      </c>
      <c r="AA568" s="18">
        <f>IF(ISNUMBER(R568), R568, 0)</f>
        <v/>
      </c>
    </row>
    <row r="569">
      <c r="A569" s="13" t="n"/>
      <c r="B569" s="13" t="n"/>
      <c r="C569" s="13" t="n"/>
      <c r="D569" s="13" t="n"/>
      <c r="E569" s="13" t="n"/>
      <c r="F569" s="13" t="n"/>
      <c r="G569" s="13" t="n"/>
      <c r="H569" s="13" t="n"/>
      <c r="I569" s="13" t="n"/>
      <c r="J569" s="13" t="n"/>
      <c r="K569" s="13" t="n"/>
      <c r="L569" s="13" t="n"/>
      <c r="M569" s="13" t="n"/>
      <c r="N569" s="13" t="n"/>
      <c r="O569" s="14" t="n"/>
      <c r="P569" s="15" t="n"/>
      <c r="Q569" s="16">
        <f>IF(N569="", "", IF(ISNUMBER(N569), N569, IFERROR(DATEVALUE(LEFT(N569,10))+TIMEVALUE(MID(N569,12,8)), "texto")))</f>
        <v/>
      </c>
      <c r="R569" s="17">
        <f>IF(ISNUMBER(Q569), DATE(YEAR(Q569),MONTH(Q569),1), "")</f>
        <v/>
      </c>
      <c r="S569" s="18">
        <f>IF(A569="", 0, IF(AND(M569=Ajustes!$B$8, E569=Ajustes!$B$5, I569=Ajustes!$B$4, OR(C569=Ajustes!$B$6, C569=Ajustes!$B$7), ISNUMBER(D569), ISNUMBER(H569)), 1, 0))</f>
        <v/>
      </c>
      <c r="T569" s="19">
        <f>IF(S569&lt;&gt;1, 0, IF(N(J569)=0, 0, IF(K569=Ajustes!$B$5, J569, J569*F569)))</f>
        <v/>
      </c>
      <c r="U569" s="20">
        <f>IF(S569&lt;&gt;1, U568, IF(C569=Ajustes!$B$6, U568+H569, U568-H569))</f>
        <v/>
      </c>
      <c r="V569" s="19">
        <f>IF(S569&lt;&gt;1, V568, IF(C569=Ajustes!$B$6, V568+D569+N(O569)+T569, IF(U569&lt;=0, 0, V568-H569*W568)))</f>
        <v/>
      </c>
      <c r="W569" s="21">
        <f>IF(U569&gt;0, V569/U569, 0)</f>
        <v/>
      </c>
      <c r="X569" s="19">
        <f>IF(AND(S569=1, C569=Ajustes!$B$7), D569-N(O569)-T569-H569*W568, "")</f>
        <v/>
      </c>
      <c r="Y569" s="18">
        <f>IF(A569="", "", TRIM(IF(COUNTIFS($N$2:$N$3000,N569,$C$2:$C$3000,C569,$D$2:$D$3000,D569,$H$2:$H$3000,H569)&gt;1, "Orden repetida. ", "")&amp;IF(AND(S569=1, C569=Ajustes!$B$7, U568+0.000001&lt;H569), "Vendes más de lo registrado. ", "")&amp;IF(Q569="texto", "Fecha en texto. ", "")&amp;IF(OR(NOT(ISNUMBER(D569)), NOT(ISNUMBER(H569))), "Número en texto. ", "")&amp;IF(AND(ISNUMBER(Q569), ISNUMBER(Q568), Q569&lt;Q568), "Fuera de orden de fecha. ", "")))</f>
        <v/>
      </c>
      <c r="Z569" s="18">
        <f>IF(AND(S569=1, ISNUMBER(R569)), ROW(), 0)</f>
        <v/>
      </c>
      <c r="AA569" s="18">
        <f>IF(ISNUMBER(R569), R569, 0)</f>
        <v/>
      </c>
    </row>
    <row r="570">
      <c r="A570" s="13" t="n"/>
      <c r="B570" s="13" t="n"/>
      <c r="C570" s="13" t="n"/>
      <c r="D570" s="13" t="n"/>
      <c r="E570" s="13" t="n"/>
      <c r="F570" s="13" t="n"/>
      <c r="G570" s="13" t="n"/>
      <c r="H570" s="13" t="n"/>
      <c r="I570" s="13" t="n"/>
      <c r="J570" s="13" t="n"/>
      <c r="K570" s="13" t="n"/>
      <c r="L570" s="13" t="n"/>
      <c r="M570" s="13" t="n"/>
      <c r="N570" s="13" t="n"/>
      <c r="O570" s="14" t="n"/>
      <c r="P570" s="15" t="n"/>
      <c r="Q570" s="16">
        <f>IF(N570="", "", IF(ISNUMBER(N570), N570, IFERROR(DATEVALUE(LEFT(N570,10))+TIMEVALUE(MID(N570,12,8)), "texto")))</f>
        <v/>
      </c>
      <c r="R570" s="17">
        <f>IF(ISNUMBER(Q570), DATE(YEAR(Q570),MONTH(Q570),1), "")</f>
        <v/>
      </c>
      <c r="S570" s="18">
        <f>IF(A570="", 0, IF(AND(M570=Ajustes!$B$8, E570=Ajustes!$B$5, I570=Ajustes!$B$4, OR(C570=Ajustes!$B$6, C570=Ajustes!$B$7), ISNUMBER(D570), ISNUMBER(H570)), 1, 0))</f>
        <v/>
      </c>
      <c r="T570" s="19">
        <f>IF(S570&lt;&gt;1, 0, IF(N(J570)=0, 0, IF(K570=Ajustes!$B$5, J570, J570*F570)))</f>
        <v/>
      </c>
      <c r="U570" s="20">
        <f>IF(S570&lt;&gt;1, U569, IF(C570=Ajustes!$B$6, U569+H570, U569-H570))</f>
        <v/>
      </c>
      <c r="V570" s="19">
        <f>IF(S570&lt;&gt;1, V569, IF(C570=Ajustes!$B$6, V569+D570+N(O570)+T570, IF(U570&lt;=0, 0, V569-H570*W569)))</f>
        <v/>
      </c>
      <c r="W570" s="21">
        <f>IF(U570&gt;0, V570/U570, 0)</f>
        <v/>
      </c>
      <c r="X570" s="19">
        <f>IF(AND(S570=1, C570=Ajustes!$B$7), D570-N(O570)-T570-H570*W569, "")</f>
        <v/>
      </c>
      <c r="Y570" s="18">
        <f>IF(A570="", "", TRIM(IF(COUNTIFS($N$2:$N$3000,N570,$C$2:$C$3000,C570,$D$2:$D$3000,D570,$H$2:$H$3000,H570)&gt;1, "Orden repetida. ", "")&amp;IF(AND(S570=1, C570=Ajustes!$B$7, U569+0.000001&lt;H570), "Vendes más de lo registrado. ", "")&amp;IF(Q570="texto", "Fecha en texto. ", "")&amp;IF(OR(NOT(ISNUMBER(D570)), NOT(ISNUMBER(H570))), "Número en texto. ", "")&amp;IF(AND(ISNUMBER(Q570), ISNUMBER(Q569), Q570&lt;Q569), "Fuera de orden de fecha. ", "")))</f>
        <v/>
      </c>
      <c r="Z570" s="18">
        <f>IF(AND(S570=1, ISNUMBER(R570)), ROW(), 0)</f>
        <v/>
      </c>
      <c r="AA570" s="18">
        <f>IF(ISNUMBER(R570), R570, 0)</f>
        <v/>
      </c>
    </row>
    <row r="571">
      <c r="A571" s="13" t="n"/>
      <c r="B571" s="13" t="n"/>
      <c r="C571" s="13" t="n"/>
      <c r="D571" s="13" t="n"/>
      <c r="E571" s="13" t="n"/>
      <c r="F571" s="13" t="n"/>
      <c r="G571" s="13" t="n"/>
      <c r="H571" s="13" t="n"/>
      <c r="I571" s="13" t="n"/>
      <c r="J571" s="13" t="n"/>
      <c r="K571" s="13" t="n"/>
      <c r="L571" s="13" t="n"/>
      <c r="M571" s="13" t="n"/>
      <c r="N571" s="13" t="n"/>
      <c r="O571" s="14" t="n"/>
      <c r="P571" s="15" t="n"/>
      <c r="Q571" s="16">
        <f>IF(N571="", "", IF(ISNUMBER(N571), N571, IFERROR(DATEVALUE(LEFT(N571,10))+TIMEVALUE(MID(N571,12,8)), "texto")))</f>
        <v/>
      </c>
      <c r="R571" s="17">
        <f>IF(ISNUMBER(Q571), DATE(YEAR(Q571),MONTH(Q571),1), "")</f>
        <v/>
      </c>
      <c r="S571" s="18">
        <f>IF(A571="", 0, IF(AND(M571=Ajustes!$B$8, E571=Ajustes!$B$5, I571=Ajustes!$B$4, OR(C571=Ajustes!$B$6, C571=Ajustes!$B$7), ISNUMBER(D571), ISNUMBER(H571)), 1, 0))</f>
        <v/>
      </c>
      <c r="T571" s="19">
        <f>IF(S571&lt;&gt;1, 0, IF(N(J571)=0, 0, IF(K571=Ajustes!$B$5, J571, J571*F571)))</f>
        <v/>
      </c>
      <c r="U571" s="20">
        <f>IF(S571&lt;&gt;1, U570, IF(C571=Ajustes!$B$6, U570+H571, U570-H571))</f>
        <v/>
      </c>
      <c r="V571" s="19">
        <f>IF(S571&lt;&gt;1, V570, IF(C571=Ajustes!$B$6, V570+D571+N(O571)+T571, IF(U571&lt;=0, 0, V570-H571*W570)))</f>
        <v/>
      </c>
      <c r="W571" s="21">
        <f>IF(U571&gt;0, V571/U571, 0)</f>
        <v/>
      </c>
      <c r="X571" s="19">
        <f>IF(AND(S571=1, C571=Ajustes!$B$7), D571-N(O571)-T571-H571*W570, "")</f>
        <v/>
      </c>
      <c r="Y571" s="18">
        <f>IF(A571="", "", TRIM(IF(COUNTIFS($N$2:$N$3000,N571,$C$2:$C$3000,C571,$D$2:$D$3000,D571,$H$2:$H$3000,H571)&gt;1, "Orden repetida. ", "")&amp;IF(AND(S571=1, C571=Ajustes!$B$7, U570+0.000001&lt;H571), "Vendes más de lo registrado. ", "")&amp;IF(Q571="texto", "Fecha en texto. ", "")&amp;IF(OR(NOT(ISNUMBER(D571)), NOT(ISNUMBER(H571))), "Número en texto. ", "")&amp;IF(AND(ISNUMBER(Q571), ISNUMBER(Q570), Q571&lt;Q570), "Fuera de orden de fecha. ", "")))</f>
        <v/>
      </c>
      <c r="Z571" s="18">
        <f>IF(AND(S571=1, ISNUMBER(R571)), ROW(), 0)</f>
        <v/>
      </c>
      <c r="AA571" s="18">
        <f>IF(ISNUMBER(R571), R571, 0)</f>
        <v/>
      </c>
    </row>
    <row r="572">
      <c r="A572" s="13" t="n"/>
      <c r="B572" s="13" t="n"/>
      <c r="C572" s="13" t="n"/>
      <c r="D572" s="13" t="n"/>
      <c r="E572" s="13" t="n"/>
      <c r="F572" s="13" t="n"/>
      <c r="G572" s="13" t="n"/>
      <c r="H572" s="13" t="n"/>
      <c r="I572" s="13" t="n"/>
      <c r="J572" s="13" t="n"/>
      <c r="K572" s="13" t="n"/>
      <c r="L572" s="13" t="n"/>
      <c r="M572" s="13" t="n"/>
      <c r="N572" s="13" t="n"/>
      <c r="O572" s="14" t="n"/>
      <c r="P572" s="15" t="n"/>
      <c r="Q572" s="16">
        <f>IF(N572="", "", IF(ISNUMBER(N572), N572, IFERROR(DATEVALUE(LEFT(N572,10))+TIMEVALUE(MID(N572,12,8)), "texto")))</f>
        <v/>
      </c>
      <c r="R572" s="17">
        <f>IF(ISNUMBER(Q572), DATE(YEAR(Q572),MONTH(Q572),1), "")</f>
        <v/>
      </c>
      <c r="S572" s="18">
        <f>IF(A572="", 0, IF(AND(M572=Ajustes!$B$8, E572=Ajustes!$B$5, I572=Ajustes!$B$4, OR(C572=Ajustes!$B$6, C572=Ajustes!$B$7), ISNUMBER(D572), ISNUMBER(H572)), 1, 0))</f>
        <v/>
      </c>
      <c r="T572" s="19">
        <f>IF(S572&lt;&gt;1, 0, IF(N(J572)=0, 0, IF(K572=Ajustes!$B$5, J572, J572*F572)))</f>
        <v/>
      </c>
      <c r="U572" s="20">
        <f>IF(S572&lt;&gt;1, U571, IF(C572=Ajustes!$B$6, U571+H572, U571-H572))</f>
        <v/>
      </c>
      <c r="V572" s="19">
        <f>IF(S572&lt;&gt;1, V571, IF(C572=Ajustes!$B$6, V571+D572+N(O572)+T572, IF(U572&lt;=0, 0, V571-H572*W571)))</f>
        <v/>
      </c>
      <c r="W572" s="21">
        <f>IF(U572&gt;0, V572/U572, 0)</f>
        <v/>
      </c>
      <c r="X572" s="19">
        <f>IF(AND(S572=1, C572=Ajustes!$B$7), D572-N(O572)-T572-H572*W571, "")</f>
        <v/>
      </c>
      <c r="Y572" s="18">
        <f>IF(A572="", "", TRIM(IF(COUNTIFS($N$2:$N$3000,N572,$C$2:$C$3000,C572,$D$2:$D$3000,D572,$H$2:$H$3000,H572)&gt;1, "Orden repetida. ", "")&amp;IF(AND(S572=1, C572=Ajustes!$B$7, U571+0.000001&lt;H572), "Vendes más de lo registrado. ", "")&amp;IF(Q572="texto", "Fecha en texto. ", "")&amp;IF(OR(NOT(ISNUMBER(D572)), NOT(ISNUMBER(H572))), "Número en texto. ", "")&amp;IF(AND(ISNUMBER(Q572), ISNUMBER(Q571), Q572&lt;Q571), "Fuera de orden de fecha. ", "")))</f>
        <v/>
      </c>
      <c r="Z572" s="18">
        <f>IF(AND(S572=1, ISNUMBER(R572)), ROW(), 0)</f>
        <v/>
      </c>
      <c r="AA572" s="18">
        <f>IF(ISNUMBER(R572), R572, 0)</f>
        <v/>
      </c>
    </row>
    <row r="573">
      <c r="A573" s="13" t="n"/>
      <c r="B573" s="13" t="n"/>
      <c r="C573" s="13" t="n"/>
      <c r="D573" s="13" t="n"/>
      <c r="E573" s="13" t="n"/>
      <c r="F573" s="13" t="n"/>
      <c r="G573" s="13" t="n"/>
      <c r="H573" s="13" t="n"/>
      <c r="I573" s="13" t="n"/>
      <c r="J573" s="13" t="n"/>
      <c r="K573" s="13" t="n"/>
      <c r="L573" s="13" t="n"/>
      <c r="M573" s="13" t="n"/>
      <c r="N573" s="13" t="n"/>
      <c r="O573" s="14" t="n"/>
      <c r="P573" s="15" t="n"/>
      <c r="Q573" s="16">
        <f>IF(N573="", "", IF(ISNUMBER(N573), N573, IFERROR(DATEVALUE(LEFT(N573,10))+TIMEVALUE(MID(N573,12,8)), "texto")))</f>
        <v/>
      </c>
      <c r="R573" s="17">
        <f>IF(ISNUMBER(Q573), DATE(YEAR(Q573),MONTH(Q573),1), "")</f>
        <v/>
      </c>
      <c r="S573" s="18">
        <f>IF(A573="", 0, IF(AND(M573=Ajustes!$B$8, E573=Ajustes!$B$5, I573=Ajustes!$B$4, OR(C573=Ajustes!$B$6, C573=Ajustes!$B$7), ISNUMBER(D573), ISNUMBER(H573)), 1, 0))</f>
        <v/>
      </c>
      <c r="T573" s="19">
        <f>IF(S573&lt;&gt;1, 0, IF(N(J573)=0, 0, IF(K573=Ajustes!$B$5, J573, J573*F573)))</f>
        <v/>
      </c>
      <c r="U573" s="20">
        <f>IF(S573&lt;&gt;1, U572, IF(C573=Ajustes!$B$6, U572+H573, U572-H573))</f>
        <v/>
      </c>
      <c r="V573" s="19">
        <f>IF(S573&lt;&gt;1, V572, IF(C573=Ajustes!$B$6, V572+D573+N(O573)+T573, IF(U573&lt;=0, 0, V572-H573*W572)))</f>
        <v/>
      </c>
      <c r="W573" s="21">
        <f>IF(U573&gt;0, V573/U573, 0)</f>
        <v/>
      </c>
      <c r="X573" s="19">
        <f>IF(AND(S573=1, C573=Ajustes!$B$7), D573-N(O573)-T573-H573*W572, "")</f>
        <v/>
      </c>
      <c r="Y573" s="18">
        <f>IF(A573="", "", TRIM(IF(COUNTIFS($N$2:$N$3000,N573,$C$2:$C$3000,C573,$D$2:$D$3000,D573,$H$2:$H$3000,H573)&gt;1, "Orden repetida. ", "")&amp;IF(AND(S573=1, C573=Ajustes!$B$7, U572+0.000001&lt;H573), "Vendes más de lo registrado. ", "")&amp;IF(Q573="texto", "Fecha en texto. ", "")&amp;IF(OR(NOT(ISNUMBER(D573)), NOT(ISNUMBER(H573))), "Número en texto. ", "")&amp;IF(AND(ISNUMBER(Q573), ISNUMBER(Q572), Q573&lt;Q572), "Fuera de orden de fecha. ", "")))</f>
        <v/>
      </c>
      <c r="Z573" s="18">
        <f>IF(AND(S573=1, ISNUMBER(R573)), ROW(), 0)</f>
        <v/>
      </c>
      <c r="AA573" s="18">
        <f>IF(ISNUMBER(R573), R573, 0)</f>
        <v/>
      </c>
    </row>
    <row r="574">
      <c r="A574" s="13" t="n"/>
      <c r="B574" s="13" t="n"/>
      <c r="C574" s="13" t="n"/>
      <c r="D574" s="13" t="n"/>
      <c r="E574" s="13" t="n"/>
      <c r="F574" s="13" t="n"/>
      <c r="G574" s="13" t="n"/>
      <c r="H574" s="13" t="n"/>
      <c r="I574" s="13" t="n"/>
      <c r="J574" s="13" t="n"/>
      <c r="K574" s="13" t="n"/>
      <c r="L574" s="13" t="n"/>
      <c r="M574" s="13" t="n"/>
      <c r="N574" s="13" t="n"/>
      <c r="O574" s="14" t="n"/>
      <c r="P574" s="15" t="n"/>
      <c r="Q574" s="16">
        <f>IF(N574="", "", IF(ISNUMBER(N574), N574, IFERROR(DATEVALUE(LEFT(N574,10))+TIMEVALUE(MID(N574,12,8)), "texto")))</f>
        <v/>
      </c>
      <c r="R574" s="17">
        <f>IF(ISNUMBER(Q574), DATE(YEAR(Q574),MONTH(Q574),1), "")</f>
        <v/>
      </c>
      <c r="S574" s="18">
        <f>IF(A574="", 0, IF(AND(M574=Ajustes!$B$8, E574=Ajustes!$B$5, I574=Ajustes!$B$4, OR(C574=Ajustes!$B$6, C574=Ajustes!$B$7), ISNUMBER(D574), ISNUMBER(H574)), 1, 0))</f>
        <v/>
      </c>
      <c r="T574" s="19">
        <f>IF(S574&lt;&gt;1, 0, IF(N(J574)=0, 0, IF(K574=Ajustes!$B$5, J574, J574*F574)))</f>
        <v/>
      </c>
      <c r="U574" s="20">
        <f>IF(S574&lt;&gt;1, U573, IF(C574=Ajustes!$B$6, U573+H574, U573-H574))</f>
        <v/>
      </c>
      <c r="V574" s="19">
        <f>IF(S574&lt;&gt;1, V573, IF(C574=Ajustes!$B$6, V573+D574+N(O574)+T574, IF(U574&lt;=0, 0, V573-H574*W573)))</f>
        <v/>
      </c>
      <c r="W574" s="21">
        <f>IF(U574&gt;0, V574/U574, 0)</f>
        <v/>
      </c>
      <c r="X574" s="19">
        <f>IF(AND(S574=1, C574=Ajustes!$B$7), D574-N(O574)-T574-H574*W573, "")</f>
        <v/>
      </c>
      <c r="Y574" s="18">
        <f>IF(A574="", "", TRIM(IF(COUNTIFS($N$2:$N$3000,N574,$C$2:$C$3000,C574,$D$2:$D$3000,D574,$H$2:$H$3000,H574)&gt;1, "Orden repetida. ", "")&amp;IF(AND(S574=1, C574=Ajustes!$B$7, U573+0.000001&lt;H574), "Vendes más de lo registrado. ", "")&amp;IF(Q574="texto", "Fecha en texto. ", "")&amp;IF(OR(NOT(ISNUMBER(D574)), NOT(ISNUMBER(H574))), "Número en texto. ", "")&amp;IF(AND(ISNUMBER(Q574), ISNUMBER(Q573), Q574&lt;Q573), "Fuera de orden de fecha. ", "")))</f>
        <v/>
      </c>
      <c r="Z574" s="18">
        <f>IF(AND(S574=1, ISNUMBER(R574)), ROW(), 0)</f>
        <v/>
      </c>
      <c r="AA574" s="18">
        <f>IF(ISNUMBER(R574), R574, 0)</f>
        <v/>
      </c>
    </row>
    <row r="575">
      <c r="A575" s="13" t="n"/>
      <c r="B575" s="13" t="n"/>
      <c r="C575" s="13" t="n"/>
      <c r="D575" s="13" t="n"/>
      <c r="E575" s="13" t="n"/>
      <c r="F575" s="13" t="n"/>
      <c r="G575" s="13" t="n"/>
      <c r="H575" s="13" t="n"/>
      <c r="I575" s="13" t="n"/>
      <c r="J575" s="13" t="n"/>
      <c r="K575" s="13" t="n"/>
      <c r="L575" s="13" t="n"/>
      <c r="M575" s="13" t="n"/>
      <c r="N575" s="13" t="n"/>
      <c r="O575" s="14" t="n"/>
      <c r="P575" s="15" t="n"/>
      <c r="Q575" s="16">
        <f>IF(N575="", "", IF(ISNUMBER(N575), N575, IFERROR(DATEVALUE(LEFT(N575,10))+TIMEVALUE(MID(N575,12,8)), "texto")))</f>
        <v/>
      </c>
      <c r="R575" s="17">
        <f>IF(ISNUMBER(Q575), DATE(YEAR(Q575),MONTH(Q575),1), "")</f>
        <v/>
      </c>
      <c r="S575" s="18">
        <f>IF(A575="", 0, IF(AND(M575=Ajustes!$B$8, E575=Ajustes!$B$5, I575=Ajustes!$B$4, OR(C575=Ajustes!$B$6, C575=Ajustes!$B$7), ISNUMBER(D575), ISNUMBER(H575)), 1, 0))</f>
        <v/>
      </c>
      <c r="T575" s="19">
        <f>IF(S575&lt;&gt;1, 0, IF(N(J575)=0, 0, IF(K575=Ajustes!$B$5, J575, J575*F575)))</f>
        <v/>
      </c>
      <c r="U575" s="20">
        <f>IF(S575&lt;&gt;1, U574, IF(C575=Ajustes!$B$6, U574+H575, U574-H575))</f>
        <v/>
      </c>
      <c r="V575" s="19">
        <f>IF(S575&lt;&gt;1, V574, IF(C575=Ajustes!$B$6, V574+D575+N(O575)+T575, IF(U575&lt;=0, 0, V574-H575*W574)))</f>
        <v/>
      </c>
      <c r="W575" s="21">
        <f>IF(U575&gt;0, V575/U575, 0)</f>
        <v/>
      </c>
      <c r="X575" s="19">
        <f>IF(AND(S575=1, C575=Ajustes!$B$7), D575-N(O575)-T575-H575*W574, "")</f>
        <v/>
      </c>
      <c r="Y575" s="18">
        <f>IF(A575="", "", TRIM(IF(COUNTIFS($N$2:$N$3000,N575,$C$2:$C$3000,C575,$D$2:$D$3000,D575,$H$2:$H$3000,H575)&gt;1, "Orden repetida. ", "")&amp;IF(AND(S575=1, C575=Ajustes!$B$7, U574+0.000001&lt;H575), "Vendes más de lo registrado. ", "")&amp;IF(Q575="texto", "Fecha en texto. ", "")&amp;IF(OR(NOT(ISNUMBER(D575)), NOT(ISNUMBER(H575))), "Número en texto. ", "")&amp;IF(AND(ISNUMBER(Q575), ISNUMBER(Q574), Q575&lt;Q574), "Fuera de orden de fecha. ", "")))</f>
        <v/>
      </c>
      <c r="Z575" s="18">
        <f>IF(AND(S575=1, ISNUMBER(R575)), ROW(), 0)</f>
        <v/>
      </c>
      <c r="AA575" s="18">
        <f>IF(ISNUMBER(R575), R575, 0)</f>
        <v/>
      </c>
    </row>
    <row r="576">
      <c r="A576" s="13" t="n"/>
      <c r="B576" s="13" t="n"/>
      <c r="C576" s="13" t="n"/>
      <c r="D576" s="13" t="n"/>
      <c r="E576" s="13" t="n"/>
      <c r="F576" s="13" t="n"/>
      <c r="G576" s="13" t="n"/>
      <c r="H576" s="13" t="n"/>
      <c r="I576" s="13" t="n"/>
      <c r="J576" s="13" t="n"/>
      <c r="K576" s="13" t="n"/>
      <c r="L576" s="13" t="n"/>
      <c r="M576" s="13" t="n"/>
      <c r="N576" s="13" t="n"/>
      <c r="O576" s="14" t="n"/>
      <c r="P576" s="15" t="n"/>
      <c r="Q576" s="16">
        <f>IF(N576="", "", IF(ISNUMBER(N576), N576, IFERROR(DATEVALUE(LEFT(N576,10))+TIMEVALUE(MID(N576,12,8)), "texto")))</f>
        <v/>
      </c>
      <c r="R576" s="17">
        <f>IF(ISNUMBER(Q576), DATE(YEAR(Q576),MONTH(Q576),1), "")</f>
        <v/>
      </c>
      <c r="S576" s="18">
        <f>IF(A576="", 0, IF(AND(M576=Ajustes!$B$8, E576=Ajustes!$B$5, I576=Ajustes!$B$4, OR(C576=Ajustes!$B$6, C576=Ajustes!$B$7), ISNUMBER(D576), ISNUMBER(H576)), 1, 0))</f>
        <v/>
      </c>
      <c r="T576" s="19">
        <f>IF(S576&lt;&gt;1, 0, IF(N(J576)=0, 0, IF(K576=Ajustes!$B$5, J576, J576*F576)))</f>
        <v/>
      </c>
      <c r="U576" s="20">
        <f>IF(S576&lt;&gt;1, U575, IF(C576=Ajustes!$B$6, U575+H576, U575-H576))</f>
        <v/>
      </c>
      <c r="V576" s="19">
        <f>IF(S576&lt;&gt;1, V575, IF(C576=Ajustes!$B$6, V575+D576+N(O576)+T576, IF(U576&lt;=0, 0, V575-H576*W575)))</f>
        <v/>
      </c>
      <c r="W576" s="21">
        <f>IF(U576&gt;0, V576/U576, 0)</f>
        <v/>
      </c>
      <c r="X576" s="19">
        <f>IF(AND(S576=1, C576=Ajustes!$B$7), D576-N(O576)-T576-H576*W575, "")</f>
        <v/>
      </c>
      <c r="Y576" s="18">
        <f>IF(A576="", "", TRIM(IF(COUNTIFS($N$2:$N$3000,N576,$C$2:$C$3000,C576,$D$2:$D$3000,D576,$H$2:$H$3000,H576)&gt;1, "Orden repetida. ", "")&amp;IF(AND(S576=1, C576=Ajustes!$B$7, U575+0.000001&lt;H576), "Vendes más de lo registrado. ", "")&amp;IF(Q576="texto", "Fecha en texto. ", "")&amp;IF(OR(NOT(ISNUMBER(D576)), NOT(ISNUMBER(H576))), "Número en texto. ", "")&amp;IF(AND(ISNUMBER(Q576), ISNUMBER(Q575), Q576&lt;Q575), "Fuera de orden de fecha. ", "")))</f>
        <v/>
      </c>
      <c r="Z576" s="18">
        <f>IF(AND(S576=1, ISNUMBER(R576)), ROW(), 0)</f>
        <v/>
      </c>
      <c r="AA576" s="18">
        <f>IF(ISNUMBER(R576), R576, 0)</f>
        <v/>
      </c>
    </row>
    <row r="577">
      <c r="A577" s="13" t="n"/>
      <c r="B577" s="13" t="n"/>
      <c r="C577" s="13" t="n"/>
      <c r="D577" s="13" t="n"/>
      <c r="E577" s="13" t="n"/>
      <c r="F577" s="13" t="n"/>
      <c r="G577" s="13" t="n"/>
      <c r="H577" s="13" t="n"/>
      <c r="I577" s="13" t="n"/>
      <c r="J577" s="13" t="n"/>
      <c r="K577" s="13" t="n"/>
      <c r="L577" s="13" t="n"/>
      <c r="M577" s="13" t="n"/>
      <c r="N577" s="13" t="n"/>
      <c r="O577" s="14" t="n"/>
      <c r="P577" s="15" t="n"/>
      <c r="Q577" s="16">
        <f>IF(N577="", "", IF(ISNUMBER(N577), N577, IFERROR(DATEVALUE(LEFT(N577,10))+TIMEVALUE(MID(N577,12,8)), "texto")))</f>
        <v/>
      </c>
      <c r="R577" s="17">
        <f>IF(ISNUMBER(Q577), DATE(YEAR(Q577),MONTH(Q577),1), "")</f>
        <v/>
      </c>
      <c r="S577" s="18">
        <f>IF(A577="", 0, IF(AND(M577=Ajustes!$B$8, E577=Ajustes!$B$5, I577=Ajustes!$B$4, OR(C577=Ajustes!$B$6, C577=Ajustes!$B$7), ISNUMBER(D577), ISNUMBER(H577)), 1, 0))</f>
        <v/>
      </c>
      <c r="T577" s="19">
        <f>IF(S577&lt;&gt;1, 0, IF(N(J577)=0, 0, IF(K577=Ajustes!$B$5, J577, J577*F577)))</f>
        <v/>
      </c>
      <c r="U577" s="20">
        <f>IF(S577&lt;&gt;1, U576, IF(C577=Ajustes!$B$6, U576+H577, U576-H577))</f>
        <v/>
      </c>
      <c r="V577" s="19">
        <f>IF(S577&lt;&gt;1, V576, IF(C577=Ajustes!$B$6, V576+D577+N(O577)+T577, IF(U577&lt;=0, 0, V576-H577*W576)))</f>
        <v/>
      </c>
      <c r="W577" s="21">
        <f>IF(U577&gt;0, V577/U577, 0)</f>
        <v/>
      </c>
      <c r="X577" s="19">
        <f>IF(AND(S577=1, C577=Ajustes!$B$7), D577-N(O577)-T577-H577*W576, "")</f>
        <v/>
      </c>
      <c r="Y577" s="18">
        <f>IF(A577="", "", TRIM(IF(COUNTIFS($N$2:$N$3000,N577,$C$2:$C$3000,C577,$D$2:$D$3000,D577,$H$2:$H$3000,H577)&gt;1, "Orden repetida. ", "")&amp;IF(AND(S577=1, C577=Ajustes!$B$7, U576+0.000001&lt;H577), "Vendes más de lo registrado. ", "")&amp;IF(Q577="texto", "Fecha en texto. ", "")&amp;IF(OR(NOT(ISNUMBER(D577)), NOT(ISNUMBER(H577))), "Número en texto. ", "")&amp;IF(AND(ISNUMBER(Q577), ISNUMBER(Q576), Q577&lt;Q576), "Fuera de orden de fecha. ", "")))</f>
        <v/>
      </c>
      <c r="Z577" s="18">
        <f>IF(AND(S577=1, ISNUMBER(R577)), ROW(), 0)</f>
        <v/>
      </c>
      <c r="AA577" s="18">
        <f>IF(ISNUMBER(R577), R577, 0)</f>
        <v/>
      </c>
    </row>
    <row r="578">
      <c r="A578" s="13" t="n"/>
      <c r="B578" s="13" t="n"/>
      <c r="C578" s="13" t="n"/>
      <c r="D578" s="13" t="n"/>
      <c r="E578" s="13" t="n"/>
      <c r="F578" s="13" t="n"/>
      <c r="G578" s="13" t="n"/>
      <c r="H578" s="13" t="n"/>
      <c r="I578" s="13" t="n"/>
      <c r="J578" s="13" t="n"/>
      <c r="K578" s="13" t="n"/>
      <c r="L578" s="13" t="n"/>
      <c r="M578" s="13" t="n"/>
      <c r="N578" s="13" t="n"/>
      <c r="O578" s="14" t="n"/>
      <c r="P578" s="15" t="n"/>
      <c r="Q578" s="16">
        <f>IF(N578="", "", IF(ISNUMBER(N578), N578, IFERROR(DATEVALUE(LEFT(N578,10))+TIMEVALUE(MID(N578,12,8)), "texto")))</f>
        <v/>
      </c>
      <c r="R578" s="17">
        <f>IF(ISNUMBER(Q578), DATE(YEAR(Q578),MONTH(Q578),1), "")</f>
        <v/>
      </c>
      <c r="S578" s="18">
        <f>IF(A578="", 0, IF(AND(M578=Ajustes!$B$8, E578=Ajustes!$B$5, I578=Ajustes!$B$4, OR(C578=Ajustes!$B$6, C578=Ajustes!$B$7), ISNUMBER(D578), ISNUMBER(H578)), 1, 0))</f>
        <v/>
      </c>
      <c r="T578" s="19">
        <f>IF(S578&lt;&gt;1, 0, IF(N(J578)=0, 0, IF(K578=Ajustes!$B$5, J578, J578*F578)))</f>
        <v/>
      </c>
      <c r="U578" s="20">
        <f>IF(S578&lt;&gt;1, U577, IF(C578=Ajustes!$B$6, U577+H578, U577-H578))</f>
        <v/>
      </c>
      <c r="V578" s="19">
        <f>IF(S578&lt;&gt;1, V577, IF(C578=Ajustes!$B$6, V577+D578+N(O578)+T578, IF(U578&lt;=0, 0, V577-H578*W577)))</f>
        <v/>
      </c>
      <c r="W578" s="21">
        <f>IF(U578&gt;0, V578/U578, 0)</f>
        <v/>
      </c>
      <c r="X578" s="19">
        <f>IF(AND(S578=1, C578=Ajustes!$B$7), D578-N(O578)-T578-H578*W577, "")</f>
        <v/>
      </c>
      <c r="Y578" s="18">
        <f>IF(A578="", "", TRIM(IF(COUNTIFS($N$2:$N$3000,N578,$C$2:$C$3000,C578,$D$2:$D$3000,D578,$H$2:$H$3000,H578)&gt;1, "Orden repetida. ", "")&amp;IF(AND(S578=1, C578=Ajustes!$B$7, U577+0.000001&lt;H578), "Vendes más de lo registrado. ", "")&amp;IF(Q578="texto", "Fecha en texto. ", "")&amp;IF(OR(NOT(ISNUMBER(D578)), NOT(ISNUMBER(H578))), "Número en texto. ", "")&amp;IF(AND(ISNUMBER(Q578), ISNUMBER(Q577), Q578&lt;Q577), "Fuera de orden de fecha. ", "")))</f>
        <v/>
      </c>
      <c r="Z578" s="18">
        <f>IF(AND(S578=1, ISNUMBER(R578)), ROW(), 0)</f>
        <v/>
      </c>
      <c r="AA578" s="18">
        <f>IF(ISNUMBER(R578), R578, 0)</f>
        <v/>
      </c>
    </row>
    <row r="579">
      <c r="A579" s="13" t="n"/>
      <c r="B579" s="13" t="n"/>
      <c r="C579" s="13" t="n"/>
      <c r="D579" s="13" t="n"/>
      <c r="E579" s="13" t="n"/>
      <c r="F579" s="13" t="n"/>
      <c r="G579" s="13" t="n"/>
      <c r="H579" s="13" t="n"/>
      <c r="I579" s="13" t="n"/>
      <c r="J579" s="13" t="n"/>
      <c r="K579" s="13" t="n"/>
      <c r="L579" s="13" t="n"/>
      <c r="M579" s="13" t="n"/>
      <c r="N579" s="13" t="n"/>
      <c r="O579" s="14" t="n"/>
      <c r="P579" s="15" t="n"/>
      <c r="Q579" s="16">
        <f>IF(N579="", "", IF(ISNUMBER(N579), N579, IFERROR(DATEVALUE(LEFT(N579,10))+TIMEVALUE(MID(N579,12,8)), "texto")))</f>
        <v/>
      </c>
      <c r="R579" s="17">
        <f>IF(ISNUMBER(Q579), DATE(YEAR(Q579),MONTH(Q579),1), "")</f>
        <v/>
      </c>
      <c r="S579" s="18">
        <f>IF(A579="", 0, IF(AND(M579=Ajustes!$B$8, E579=Ajustes!$B$5, I579=Ajustes!$B$4, OR(C579=Ajustes!$B$6, C579=Ajustes!$B$7), ISNUMBER(D579), ISNUMBER(H579)), 1, 0))</f>
        <v/>
      </c>
      <c r="T579" s="19">
        <f>IF(S579&lt;&gt;1, 0, IF(N(J579)=0, 0, IF(K579=Ajustes!$B$5, J579, J579*F579)))</f>
        <v/>
      </c>
      <c r="U579" s="20">
        <f>IF(S579&lt;&gt;1, U578, IF(C579=Ajustes!$B$6, U578+H579, U578-H579))</f>
        <v/>
      </c>
      <c r="V579" s="19">
        <f>IF(S579&lt;&gt;1, V578, IF(C579=Ajustes!$B$6, V578+D579+N(O579)+T579, IF(U579&lt;=0, 0, V578-H579*W578)))</f>
        <v/>
      </c>
      <c r="W579" s="21">
        <f>IF(U579&gt;0, V579/U579, 0)</f>
        <v/>
      </c>
      <c r="X579" s="19">
        <f>IF(AND(S579=1, C579=Ajustes!$B$7), D579-N(O579)-T579-H579*W578, "")</f>
        <v/>
      </c>
      <c r="Y579" s="18">
        <f>IF(A579="", "", TRIM(IF(COUNTIFS($N$2:$N$3000,N579,$C$2:$C$3000,C579,$D$2:$D$3000,D579,$H$2:$H$3000,H579)&gt;1, "Orden repetida. ", "")&amp;IF(AND(S579=1, C579=Ajustes!$B$7, U578+0.000001&lt;H579), "Vendes más de lo registrado. ", "")&amp;IF(Q579="texto", "Fecha en texto. ", "")&amp;IF(OR(NOT(ISNUMBER(D579)), NOT(ISNUMBER(H579))), "Número en texto. ", "")&amp;IF(AND(ISNUMBER(Q579), ISNUMBER(Q578), Q579&lt;Q578), "Fuera de orden de fecha. ", "")))</f>
        <v/>
      </c>
      <c r="Z579" s="18">
        <f>IF(AND(S579=1, ISNUMBER(R579)), ROW(), 0)</f>
        <v/>
      </c>
      <c r="AA579" s="18">
        <f>IF(ISNUMBER(R579), R579, 0)</f>
        <v/>
      </c>
    </row>
    <row r="580">
      <c r="A580" s="13" t="n"/>
      <c r="B580" s="13" t="n"/>
      <c r="C580" s="13" t="n"/>
      <c r="D580" s="13" t="n"/>
      <c r="E580" s="13" t="n"/>
      <c r="F580" s="13" t="n"/>
      <c r="G580" s="13" t="n"/>
      <c r="H580" s="13" t="n"/>
      <c r="I580" s="13" t="n"/>
      <c r="J580" s="13" t="n"/>
      <c r="K580" s="13" t="n"/>
      <c r="L580" s="13" t="n"/>
      <c r="M580" s="13" t="n"/>
      <c r="N580" s="13" t="n"/>
      <c r="O580" s="14" t="n"/>
      <c r="P580" s="15" t="n"/>
      <c r="Q580" s="16">
        <f>IF(N580="", "", IF(ISNUMBER(N580), N580, IFERROR(DATEVALUE(LEFT(N580,10))+TIMEVALUE(MID(N580,12,8)), "texto")))</f>
        <v/>
      </c>
      <c r="R580" s="17">
        <f>IF(ISNUMBER(Q580), DATE(YEAR(Q580),MONTH(Q580),1), "")</f>
        <v/>
      </c>
      <c r="S580" s="18">
        <f>IF(A580="", 0, IF(AND(M580=Ajustes!$B$8, E580=Ajustes!$B$5, I580=Ajustes!$B$4, OR(C580=Ajustes!$B$6, C580=Ajustes!$B$7), ISNUMBER(D580), ISNUMBER(H580)), 1, 0))</f>
        <v/>
      </c>
      <c r="T580" s="19">
        <f>IF(S580&lt;&gt;1, 0, IF(N(J580)=0, 0, IF(K580=Ajustes!$B$5, J580, J580*F580)))</f>
        <v/>
      </c>
      <c r="U580" s="20">
        <f>IF(S580&lt;&gt;1, U579, IF(C580=Ajustes!$B$6, U579+H580, U579-H580))</f>
        <v/>
      </c>
      <c r="V580" s="19">
        <f>IF(S580&lt;&gt;1, V579, IF(C580=Ajustes!$B$6, V579+D580+N(O580)+T580, IF(U580&lt;=0, 0, V579-H580*W579)))</f>
        <v/>
      </c>
      <c r="W580" s="21">
        <f>IF(U580&gt;0, V580/U580, 0)</f>
        <v/>
      </c>
      <c r="X580" s="19">
        <f>IF(AND(S580=1, C580=Ajustes!$B$7), D580-N(O580)-T580-H580*W579, "")</f>
        <v/>
      </c>
      <c r="Y580" s="18">
        <f>IF(A580="", "", TRIM(IF(COUNTIFS($N$2:$N$3000,N580,$C$2:$C$3000,C580,$D$2:$D$3000,D580,$H$2:$H$3000,H580)&gt;1, "Orden repetida. ", "")&amp;IF(AND(S580=1, C580=Ajustes!$B$7, U579+0.000001&lt;H580), "Vendes más de lo registrado. ", "")&amp;IF(Q580="texto", "Fecha en texto. ", "")&amp;IF(OR(NOT(ISNUMBER(D580)), NOT(ISNUMBER(H580))), "Número en texto. ", "")&amp;IF(AND(ISNUMBER(Q580), ISNUMBER(Q579), Q580&lt;Q579), "Fuera de orden de fecha. ", "")))</f>
        <v/>
      </c>
      <c r="Z580" s="18">
        <f>IF(AND(S580=1, ISNUMBER(R580)), ROW(), 0)</f>
        <v/>
      </c>
      <c r="AA580" s="18">
        <f>IF(ISNUMBER(R580), R580, 0)</f>
        <v/>
      </c>
    </row>
    <row r="581">
      <c r="A581" s="13" t="n"/>
      <c r="B581" s="13" t="n"/>
      <c r="C581" s="13" t="n"/>
      <c r="D581" s="13" t="n"/>
      <c r="E581" s="13" t="n"/>
      <c r="F581" s="13" t="n"/>
      <c r="G581" s="13" t="n"/>
      <c r="H581" s="13" t="n"/>
      <c r="I581" s="13" t="n"/>
      <c r="J581" s="13" t="n"/>
      <c r="K581" s="13" t="n"/>
      <c r="L581" s="13" t="n"/>
      <c r="M581" s="13" t="n"/>
      <c r="N581" s="13" t="n"/>
      <c r="O581" s="14" t="n"/>
      <c r="P581" s="15" t="n"/>
      <c r="Q581" s="16">
        <f>IF(N581="", "", IF(ISNUMBER(N581), N581, IFERROR(DATEVALUE(LEFT(N581,10))+TIMEVALUE(MID(N581,12,8)), "texto")))</f>
        <v/>
      </c>
      <c r="R581" s="17">
        <f>IF(ISNUMBER(Q581), DATE(YEAR(Q581),MONTH(Q581),1), "")</f>
        <v/>
      </c>
      <c r="S581" s="18">
        <f>IF(A581="", 0, IF(AND(M581=Ajustes!$B$8, E581=Ajustes!$B$5, I581=Ajustes!$B$4, OR(C581=Ajustes!$B$6, C581=Ajustes!$B$7), ISNUMBER(D581), ISNUMBER(H581)), 1, 0))</f>
        <v/>
      </c>
      <c r="T581" s="19">
        <f>IF(S581&lt;&gt;1, 0, IF(N(J581)=0, 0, IF(K581=Ajustes!$B$5, J581, J581*F581)))</f>
        <v/>
      </c>
      <c r="U581" s="20">
        <f>IF(S581&lt;&gt;1, U580, IF(C581=Ajustes!$B$6, U580+H581, U580-H581))</f>
        <v/>
      </c>
      <c r="V581" s="19">
        <f>IF(S581&lt;&gt;1, V580, IF(C581=Ajustes!$B$6, V580+D581+N(O581)+T581, IF(U581&lt;=0, 0, V580-H581*W580)))</f>
        <v/>
      </c>
      <c r="W581" s="21">
        <f>IF(U581&gt;0, V581/U581, 0)</f>
        <v/>
      </c>
      <c r="X581" s="19">
        <f>IF(AND(S581=1, C581=Ajustes!$B$7), D581-N(O581)-T581-H581*W580, "")</f>
        <v/>
      </c>
      <c r="Y581" s="18">
        <f>IF(A581="", "", TRIM(IF(COUNTIFS($N$2:$N$3000,N581,$C$2:$C$3000,C581,$D$2:$D$3000,D581,$H$2:$H$3000,H581)&gt;1, "Orden repetida. ", "")&amp;IF(AND(S581=1, C581=Ajustes!$B$7, U580+0.000001&lt;H581), "Vendes más de lo registrado. ", "")&amp;IF(Q581="texto", "Fecha en texto. ", "")&amp;IF(OR(NOT(ISNUMBER(D581)), NOT(ISNUMBER(H581))), "Número en texto. ", "")&amp;IF(AND(ISNUMBER(Q581), ISNUMBER(Q580), Q581&lt;Q580), "Fuera de orden de fecha. ", "")))</f>
        <v/>
      </c>
      <c r="Z581" s="18">
        <f>IF(AND(S581=1, ISNUMBER(R581)), ROW(), 0)</f>
        <v/>
      </c>
      <c r="AA581" s="18">
        <f>IF(ISNUMBER(R581), R581, 0)</f>
        <v/>
      </c>
    </row>
    <row r="582">
      <c r="A582" s="13" t="n"/>
      <c r="B582" s="13" t="n"/>
      <c r="C582" s="13" t="n"/>
      <c r="D582" s="13" t="n"/>
      <c r="E582" s="13" t="n"/>
      <c r="F582" s="13" t="n"/>
      <c r="G582" s="13" t="n"/>
      <c r="H582" s="13" t="n"/>
      <c r="I582" s="13" t="n"/>
      <c r="J582" s="13" t="n"/>
      <c r="K582" s="13" t="n"/>
      <c r="L582" s="13" t="n"/>
      <c r="M582" s="13" t="n"/>
      <c r="N582" s="13" t="n"/>
      <c r="O582" s="14" t="n"/>
      <c r="P582" s="15" t="n"/>
      <c r="Q582" s="16">
        <f>IF(N582="", "", IF(ISNUMBER(N582), N582, IFERROR(DATEVALUE(LEFT(N582,10))+TIMEVALUE(MID(N582,12,8)), "texto")))</f>
        <v/>
      </c>
      <c r="R582" s="17">
        <f>IF(ISNUMBER(Q582), DATE(YEAR(Q582),MONTH(Q582),1), "")</f>
        <v/>
      </c>
      <c r="S582" s="18">
        <f>IF(A582="", 0, IF(AND(M582=Ajustes!$B$8, E582=Ajustes!$B$5, I582=Ajustes!$B$4, OR(C582=Ajustes!$B$6, C582=Ajustes!$B$7), ISNUMBER(D582), ISNUMBER(H582)), 1, 0))</f>
        <v/>
      </c>
      <c r="T582" s="19">
        <f>IF(S582&lt;&gt;1, 0, IF(N(J582)=0, 0, IF(K582=Ajustes!$B$5, J582, J582*F582)))</f>
        <v/>
      </c>
      <c r="U582" s="20">
        <f>IF(S582&lt;&gt;1, U581, IF(C582=Ajustes!$B$6, U581+H582, U581-H582))</f>
        <v/>
      </c>
      <c r="V582" s="19">
        <f>IF(S582&lt;&gt;1, V581, IF(C582=Ajustes!$B$6, V581+D582+N(O582)+T582, IF(U582&lt;=0, 0, V581-H582*W581)))</f>
        <v/>
      </c>
      <c r="W582" s="21">
        <f>IF(U582&gt;0, V582/U582, 0)</f>
        <v/>
      </c>
      <c r="X582" s="19">
        <f>IF(AND(S582=1, C582=Ajustes!$B$7), D582-N(O582)-T582-H582*W581, "")</f>
        <v/>
      </c>
      <c r="Y582" s="18">
        <f>IF(A582="", "", TRIM(IF(COUNTIFS($N$2:$N$3000,N582,$C$2:$C$3000,C582,$D$2:$D$3000,D582,$H$2:$H$3000,H582)&gt;1, "Orden repetida. ", "")&amp;IF(AND(S582=1, C582=Ajustes!$B$7, U581+0.000001&lt;H582), "Vendes más de lo registrado. ", "")&amp;IF(Q582="texto", "Fecha en texto. ", "")&amp;IF(OR(NOT(ISNUMBER(D582)), NOT(ISNUMBER(H582))), "Número en texto. ", "")&amp;IF(AND(ISNUMBER(Q582), ISNUMBER(Q581), Q582&lt;Q581), "Fuera de orden de fecha. ", "")))</f>
        <v/>
      </c>
      <c r="Z582" s="18">
        <f>IF(AND(S582=1, ISNUMBER(R582)), ROW(), 0)</f>
        <v/>
      </c>
      <c r="AA582" s="18">
        <f>IF(ISNUMBER(R582), R582, 0)</f>
        <v/>
      </c>
    </row>
    <row r="583">
      <c r="A583" s="13" t="n"/>
      <c r="B583" s="13" t="n"/>
      <c r="C583" s="13" t="n"/>
      <c r="D583" s="13" t="n"/>
      <c r="E583" s="13" t="n"/>
      <c r="F583" s="13" t="n"/>
      <c r="G583" s="13" t="n"/>
      <c r="H583" s="13" t="n"/>
      <c r="I583" s="13" t="n"/>
      <c r="J583" s="13" t="n"/>
      <c r="K583" s="13" t="n"/>
      <c r="L583" s="13" t="n"/>
      <c r="M583" s="13" t="n"/>
      <c r="N583" s="13" t="n"/>
      <c r="O583" s="14" t="n"/>
      <c r="P583" s="15" t="n"/>
      <c r="Q583" s="16">
        <f>IF(N583="", "", IF(ISNUMBER(N583), N583, IFERROR(DATEVALUE(LEFT(N583,10))+TIMEVALUE(MID(N583,12,8)), "texto")))</f>
        <v/>
      </c>
      <c r="R583" s="17">
        <f>IF(ISNUMBER(Q583), DATE(YEAR(Q583),MONTH(Q583),1), "")</f>
        <v/>
      </c>
      <c r="S583" s="18">
        <f>IF(A583="", 0, IF(AND(M583=Ajustes!$B$8, E583=Ajustes!$B$5, I583=Ajustes!$B$4, OR(C583=Ajustes!$B$6, C583=Ajustes!$B$7), ISNUMBER(D583), ISNUMBER(H583)), 1, 0))</f>
        <v/>
      </c>
      <c r="T583" s="19">
        <f>IF(S583&lt;&gt;1, 0, IF(N(J583)=0, 0, IF(K583=Ajustes!$B$5, J583, J583*F583)))</f>
        <v/>
      </c>
      <c r="U583" s="20">
        <f>IF(S583&lt;&gt;1, U582, IF(C583=Ajustes!$B$6, U582+H583, U582-H583))</f>
        <v/>
      </c>
      <c r="V583" s="19">
        <f>IF(S583&lt;&gt;1, V582, IF(C583=Ajustes!$B$6, V582+D583+N(O583)+T583, IF(U583&lt;=0, 0, V582-H583*W582)))</f>
        <v/>
      </c>
      <c r="W583" s="21">
        <f>IF(U583&gt;0, V583/U583, 0)</f>
        <v/>
      </c>
      <c r="X583" s="19">
        <f>IF(AND(S583=1, C583=Ajustes!$B$7), D583-N(O583)-T583-H583*W582, "")</f>
        <v/>
      </c>
      <c r="Y583" s="18">
        <f>IF(A583="", "", TRIM(IF(COUNTIFS($N$2:$N$3000,N583,$C$2:$C$3000,C583,$D$2:$D$3000,D583,$H$2:$H$3000,H583)&gt;1, "Orden repetida. ", "")&amp;IF(AND(S583=1, C583=Ajustes!$B$7, U582+0.000001&lt;H583), "Vendes más de lo registrado. ", "")&amp;IF(Q583="texto", "Fecha en texto. ", "")&amp;IF(OR(NOT(ISNUMBER(D583)), NOT(ISNUMBER(H583))), "Número en texto. ", "")&amp;IF(AND(ISNUMBER(Q583), ISNUMBER(Q582), Q583&lt;Q582), "Fuera de orden de fecha. ", "")))</f>
        <v/>
      </c>
      <c r="Z583" s="18">
        <f>IF(AND(S583=1, ISNUMBER(R583)), ROW(), 0)</f>
        <v/>
      </c>
      <c r="AA583" s="18">
        <f>IF(ISNUMBER(R583), R583, 0)</f>
        <v/>
      </c>
    </row>
    <row r="584">
      <c r="A584" s="13" t="n"/>
      <c r="B584" s="13" t="n"/>
      <c r="C584" s="13" t="n"/>
      <c r="D584" s="13" t="n"/>
      <c r="E584" s="13" t="n"/>
      <c r="F584" s="13" t="n"/>
      <c r="G584" s="13" t="n"/>
      <c r="H584" s="13" t="n"/>
      <c r="I584" s="13" t="n"/>
      <c r="J584" s="13" t="n"/>
      <c r="K584" s="13" t="n"/>
      <c r="L584" s="13" t="n"/>
      <c r="M584" s="13" t="n"/>
      <c r="N584" s="13" t="n"/>
      <c r="O584" s="14" t="n"/>
      <c r="P584" s="15" t="n"/>
      <c r="Q584" s="16">
        <f>IF(N584="", "", IF(ISNUMBER(N584), N584, IFERROR(DATEVALUE(LEFT(N584,10))+TIMEVALUE(MID(N584,12,8)), "texto")))</f>
        <v/>
      </c>
      <c r="R584" s="17">
        <f>IF(ISNUMBER(Q584), DATE(YEAR(Q584),MONTH(Q584),1), "")</f>
        <v/>
      </c>
      <c r="S584" s="18">
        <f>IF(A584="", 0, IF(AND(M584=Ajustes!$B$8, E584=Ajustes!$B$5, I584=Ajustes!$B$4, OR(C584=Ajustes!$B$6, C584=Ajustes!$B$7), ISNUMBER(D584), ISNUMBER(H584)), 1, 0))</f>
        <v/>
      </c>
      <c r="T584" s="19">
        <f>IF(S584&lt;&gt;1, 0, IF(N(J584)=0, 0, IF(K584=Ajustes!$B$5, J584, J584*F584)))</f>
        <v/>
      </c>
      <c r="U584" s="20">
        <f>IF(S584&lt;&gt;1, U583, IF(C584=Ajustes!$B$6, U583+H584, U583-H584))</f>
        <v/>
      </c>
      <c r="V584" s="19">
        <f>IF(S584&lt;&gt;1, V583, IF(C584=Ajustes!$B$6, V583+D584+N(O584)+T584, IF(U584&lt;=0, 0, V583-H584*W583)))</f>
        <v/>
      </c>
      <c r="W584" s="21">
        <f>IF(U584&gt;0, V584/U584, 0)</f>
        <v/>
      </c>
      <c r="X584" s="19">
        <f>IF(AND(S584=1, C584=Ajustes!$B$7), D584-N(O584)-T584-H584*W583, "")</f>
        <v/>
      </c>
      <c r="Y584" s="18">
        <f>IF(A584="", "", TRIM(IF(COUNTIFS($N$2:$N$3000,N584,$C$2:$C$3000,C584,$D$2:$D$3000,D584,$H$2:$H$3000,H584)&gt;1, "Orden repetida. ", "")&amp;IF(AND(S584=1, C584=Ajustes!$B$7, U583+0.000001&lt;H584), "Vendes más de lo registrado. ", "")&amp;IF(Q584="texto", "Fecha en texto. ", "")&amp;IF(OR(NOT(ISNUMBER(D584)), NOT(ISNUMBER(H584))), "Número en texto. ", "")&amp;IF(AND(ISNUMBER(Q584), ISNUMBER(Q583), Q584&lt;Q583), "Fuera de orden de fecha. ", "")))</f>
        <v/>
      </c>
      <c r="Z584" s="18">
        <f>IF(AND(S584=1, ISNUMBER(R584)), ROW(), 0)</f>
        <v/>
      </c>
      <c r="AA584" s="18">
        <f>IF(ISNUMBER(R584), R584, 0)</f>
        <v/>
      </c>
    </row>
    <row r="585">
      <c r="A585" s="13" t="n"/>
      <c r="B585" s="13" t="n"/>
      <c r="C585" s="13" t="n"/>
      <c r="D585" s="13" t="n"/>
      <c r="E585" s="13" t="n"/>
      <c r="F585" s="13" t="n"/>
      <c r="G585" s="13" t="n"/>
      <c r="H585" s="13" t="n"/>
      <c r="I585" s="13" t="n"/>
      <c r="J585" s="13" t="n"/>
      <c r="K585" s="13" t="n"/>
      <c r="L585" s="13" t="n"/>
      <c r="M585" s="13" t="n"/>
      <c r="N585" s="13" t="n"/>
      <c r="O585" s="14" t="n"/>
      <c r="P585" s="15" t="n"/>
      <c r="Q585" s="16">
        <f>IF(N585="", "", IF(ISNUMBER(N585), N585, IFERROR(DATEVALUE(LEFT(N585,10))+TIMEVALUE(MID(N585,12,8)), "texto")))</f>
        <v/>
      </c>
      <c r="R585" s="17">
        <f>IF(ISNUMBER(Q585), DATE(YEAR(Q585),MONTH(Q585),1), "")</f>
        <v/>
      </c>
      <c r="S585" s="18">
        <f>IF(A585="", 0, IF(AND(M585=Ajustes!$B$8, E585=Ajustes!$B$5, I585=Ajustes!$B$4, OR(C585=Ajustes!$B$6, C585=Ajustes!$B$7), ISNUMBER(D585), ISNUMBER(H585)), 1, 0))</f>
        <v/>
      </c>
      <c r="T585" s="19">
        <f>IF(S585&lt;&gt;1, 0, IF(N(J585)=0, 0, IF(K585=Ajustes!$B$5, J585, J585*F585)))</f>
        <v/>
      </c>
      <c r="U585" s="20">
        <f>IF(S585&lt;&gt;1, U584, IF(C585=Ajustes!$B$6, U584+H585, U584-H585))</f>
        <v/>
      </c>
      <c r="V585" s="19">
        <f>IF(S585&lt;&gt;1, V584, IF(C585=Ajustes!$B$6, V584+D585+N(O585)+T585, IF(U585&lt;=0, 0, V584-H585*W584)))</f>
        <v/>
      </c>
      <c r="W585" s="21">
        <f>IF(U585&gt;0, V585/U585, 0)</f>
        <v/>
      </c>
      <c r="X585" s="19">
        <f>IF(AND(S585=1, C585=Ajustes!$B$7), D585-N(O585)-T585-H585*W584, "")</f>
        <v/>
      </c>
      <c r="Y585" s="18">
        <f>IF(A585="", "", TRIM(IF(COUNTIFS($N$2:$N$3000,N585,$C$2:$C$3000,C585,$D$2:$D$3000,D585,$H$2:$H$3000,H585)&gt;1, "Orden repetida. ", "")&amp;IF(AND(S585=1, C585=Ajustes!$B$7, U584+0.000001&lt;H585), "Vendes más de lo registrado. ", "")&amp;IF(Q585="texto", "Fecha en texto. ", "")&amp;IF(OR(NOT(ISNUMBER(D585)), NOT(ISNUMBER(H585))), "Número en texto. ", "")&amp;IF(AND(ISNUMBER(Q585), ISNUMBER(Q584), Q585&lt;Q584), "Fuera de orden de fecha. ", "")))</f>
        <v/>
      </c>
      <c r="Z585" s="18">
        <f>IF(AND(S585=1, ISNUMBER(R585)), ROW(), 0)</f>
        <v/>
      </c>
      <c r="AA585" s="18">
        <f>IF(ISNUMBER(R585), R585, 0)</f>
        <v/>
      </c>
    </row>
    <row r="586">
      <c r="A586" s="13" t="n"/>
      <c r="B586" s="13" t="n"/>
      <c r="C586" s="13" t="n"/>
      <c r="D586" s="13" t="n"/>
      <c r="E586" s="13" t="n"/>
      <c r="F586" s="13" t="n"/>
      <c r="G586" s="13" t="n"/>
      <c r="H586" s="13" t="n"/>
      <c r="I586" s="13" t="n"/>
      <c r="J586" s="13" t="n"/>
      <c r="K586" s="13" t="n"/>
      <c r="L586" s="13" t="n"/>
      <c r="M586" s="13" t="n"/>
      <c r="N586" s="13" t="n"/>
      <c r="O586" s="14" t="n"/>
      <c r="P586" s="15" t="n"/>
      <c r="Q586" s="16">
        <f>IF(N586="", "", IF(ISNUMBER(N586), N586, IFERROR(DATEVALUE(LEFT(N586,10))+TIMEVALUE(MID(N586,12,8)), "texto")))</f>
        <v/>
      </c>
      <c r="R586" s="17">
        <f>IF(ISNUMBER(Q586), DATE(YEAR(Q586),MONTH(Q586),1), "")</f>
        <v/>
      </c>
      <c r="S586" s="18">
        <f>IF(A586="", 0, IF(AND(M586=Ajustes!$B$8, E586=Ajustes!$B$5, I586=Ajustes!$B$4, OR(C586=Ajustes!$B$6, C586=Ajustes!$B$7), ISNUMBER(D586), ISNUMBER(H586)), 1, 0))</f>
        <v/>
      </c>
      <c r="T586" s="19">
        <f>IF(S586&lt;&gt;1, 0, IF(N(J586)=0, 0, IF(K586=Ajustes!$B$5, J586, J586*F586)))</f>
        <v/>
      </c>
      <c r="U586" s="20">
        <f>IF(S586&lt;&gt;1, U585, IF(C586=Ajustes!$B$6, U585+H586, U585-H586))</f>
        <v/>
      </c>
      <c r="V586" s="19">
        <f>IF(S586&lt;&gt;1, V585, IF(C586=Ajustes!$B$6, V585+D586+N(O586)+T586, IF(U586&lt;=0, 0, V585-H586*W585)))</f>
        <v/>
      </c>
      <c r="W586" s="21">
        <f>IF(U586&gt;0, V586/U586, 0)</f>
        <v/>
      </c>
      <c r="X586" s="19">
        <f>IF(AND(S586=1, C586=Ajustes!$B$7), D586-N(O586)-T586-H586*W585, "")</f>
        <v/>
      </c>
      <c r="Y586" s="18">
        <f>IF(A586="", "", TRIM(IF(COUNTIFS($N$2:$N$3000,N586,$C$2:$C$3000,C586,$D$2:$D$3000,D586,$H$2:$H$3000,H586)&gt;1, "Orden repetida. ", "")&amp;IF(AND(S586=1, C586=Ajustes!$B$7, U585+0.000001&lt;H586), "Vendes más de lo registrado. ", "")&amp;IF(Q586="texto", "Fecha en texto. ", "")&amp;IF(OR(NOT(ISNUMBER(D586)), NOT(ISNUMBER(H586))), "Número en texto. ", "")&amp;IF(AND(ISNUMBER(Q586), ISNUMBER(Q585), Q586&lt;Q585), "Fuera de orden de fecha. ", "")))</f>
        <v/>
      </c>
      <c r="Z586" s="18">
        <f>IF(AND(S586=1, ISNUMBER(R586)), ROW(), 0)</f>
        <v/>
      </c>
      <c r="AA586" s="18">
        <f>IF(ISNUMBER(R586), R586, 0)</f>
        <v/>
      </c>
    </row>
    <row r="587">
      <c r="A587" s="13" t="n"/>
      <c r="B587" s="13" t="n"/>
      <c r="C587" s="13" t="n"/>
      <c r="D587" s="13" t="n"/>
      <c r="E587" s="13" t="n"/>
      <c r="F587" s="13" t="n"/>
      <c r="G587" s="13" t="n"/>
      <c r="H587" s="13" t="n"/>
      <c r="I587" s="13" t="n"/>
      <c r="J587" s="13" t="n"/>
      <c r="K587" s="13" t="n"/>
      <c r="L587" s="13" t="n"/>
      <c r="M587" s="13" t="n"/>
      <c r="N587" s="13" t="n"/>
      <c r="O587" s="14" t="n"/>
      <c r="P587" s="15" t="n"/>
      <c r="Q587" s="16">
        <f>IF(N587="", "", IF(ISNUMBER(N587), N587, IFERROR(DATEVALUE(LEFT(N587,10))+TIMEVALUE(MID(N587,12,8)), "texto")))</f>
        <v/>
      </c>
      <c r="R587" s="17">
        <f>IF(ISNUMBER(Q587), DATE(YEAR(Q587),MONTH(Q587),1), "")</f>
        <v/>
      </c>
      <c r="S587" s="18">
        <f>IF(A587="", 0, IF(AND(M587=Ajustes!$B$8, E587=Ajustes!$B$5, I587=Ajustes!$B$4, OR(C587=Ajustes!$B$6, C587=Ajustes!$B$7), ISNUMBER(D587), ISNUMBER(H587)), 1, 0))</f>
        <v/>
      </c>
      <c r="T587" s="19">
        <f>IF(S587&lt;&gt;1, 0, IF(N(J587)=0, 0, IF(K587=Ajustes!$B$5, J587, J587*F587)))</f>
        <v/>
      </c>
      <c r="U587" s="20">
        <f>IF(S587&lt;&gt;1, U586, IF(C587=Ajustes!$B$6, U586+H587, U586-H587))</f>
        <v/>
      </c>
      <c r="V587" s="19">
        <f>IF(S587&lt;&gt;1, V586, IF(C587=Ajustes!$B$6, V586+D587+N(O587)+T587, IF(U587&lt;=0, 0, V586-H587*W586)))</f>
        <v/>
      </c>
      <c r="W587" s="21">
        <f>IF(U587&gt;0, V587/U587, 0)</f>
        <v/>
      </c>
      <c r="X587" s="19">
        <f>IF(AND(S587=1, C587=Ajustes!$B$7), D587-N(O587)-T587-H587*W586, "")</f>
        <v/>
      </c>
      <c r="Y587" s="18">
        <f>IF(A587="", "", TRIM(IF(COUNTIFS($N$2:$N$3000,N587,$C$2:$C$3000,C587,$D$2:$D$3000,D587,$H$2:$H$3000,H587)&gt;1, "Orden repetida. ", "")&amp;IF(AND(S587=1, C587=Ajustes!$B$7, U586+0.000001&lt;H587), "Vendes más de lo registrado. ", "")&amp;IF(Q587="texto", "Fecha en texto. ", "")&amp;IF(OR(NOT(ISNUMBER(D587)), NOT(ISNUMBER(H587))), "Número en texto. ", "")&amp;IF(AND(ISNUMBER(Q587), ISNUMBER(Q586), Q587&lt;Q586), "Fuera de orden de fecha. ", "")))</f>
        <v/>
      </c>
      <c r="Z587" s="18">
        <f>IF(AND(S587=1, ISNUMBER(R587)), ROW(), 0)</f>
        <v/>
      </c>
      <c r="AA587" s="18">
        <f>IF(ISNUMBER(R587), R587, 0)</f>
        <v/>
      </c>
    </row>
    <row r="588">
      <c r="A588" s="13" t="n"/>
      <c r="B588" s="13" t="n"/>
      <c r="C588" s="13" t="n"/>
      <c r="D588" s="13" t="n"/>
      <c r="E588" s="13" t="n"/>
      <c r="F588" s="13" t="n"/>
      <c r="G588" s="13" t="n"/>
      <c r="H588" s="13" t="n"/>
      <c r="I588" s="13" t="n"/>
      <c r="J588" s="13" t="n"/>
      <c r="K588" s="13" t="n"/>
      <c r="L588" s="13" t="n"/>
      <c r="M588" s="13" t="n"/>
      <c r="N588" s="13" t="n"/>
      <c r="O588" s="14" t="n"/>
      <c r="P588" s="15" t="n"/>
      <c r="Q588" s="16">
        <f>IF(N588="", "", IF(ISNUMBER(N588), N588, IFERROR(DATEVALUE(LEFT(N588,10))+TIMEVALUE(MID(N588,12,8)), "texto")))</f>
        <v/>
      </c>
      <c r="R588" s="17">
        <f>IF(ISNUMBER(Q588), DATE(YEAR(Q588),MONTH(Q588),1), "")</f>
        <v/>
      </c>
      <c r="S588" s="18">
        <f>IF(A588="", 0, IF(AND(M588=Ajustes!$B$8, E588=Ajustes!$B$5, I588=Ajustes!$B$4, OR(C588=Ajustes!$B$6, C588=Ajustes!$B$7), ISNUMBER(D588), ISNUMBER(H588)), 1, 0))</f>
        <v/>
      </c>
      <c r="T588" s="19">
        <f>IF(S588&lt;&gt;1, 0, IF(N(J588)=0, 0, IF(K588=Ajustes!$B$5, J588, J588*F588)))</f>
        <v/>
      </c>
      <c r="U588" s="20">
        <f>IF(S588&lt;&gt;1, U587, IF(C588=Ajustes!$B$6, U587+H588, U587-H588))</f>
        <v/>
      </c>
      <c r="V588" s="19">
        <f>IF(S588&lt;&gt;1, V587, IF(C588=Ajustes!$B$6, V587+D588+N(O588)+T588, IF(U588&lt;=0, 0, V587-H588*W587)))</f>
        <v/>
      </c>
      <c r="W588" s="21">
        <f>IF(U588&gt;0, V588/U588, 0)</f>
        <v/>
      </c>
      <c r="X588" s="19">
        <f>IF(AND(S588=1, C588=Ajustes!$B$7), D588-N(O588)-T588-H588*W587, "")</f>
        <v/>
      </c>
      <c r="Y588" s="18">
        <f>IF(A588="", "", TRIM(IF(COUNTIFS($N$2:$N$3000,N588,$C$2:$C$3000,C588,$D$2:$D$3000,D588,$H$2:$H$3000,H588)&gt;1, "Orden repetida. ", "")&amp;IF(AND(S588=1, C588=Ajustes!$B$7, U587+0.000001&lt;H588), "Vendes más de lo registrado. ", "")&amp;IF(Q588="texto", "Fecha en texto. ", "")&amp;IF(OR(NOT(ISNUMBER(D588)), NOT(ISNUMBER(H588))), "Número en texto. ", "")&amp;IF(AND(ISNUMBER(Q588), ISNUMBER(Q587), Q588&lt;Q587), "Fuera de orden de fecha. ", "")))</f>
        <v/>
      </c>
      <c r="Z588" s="18">
        <f>IF(AND(S588=1, ISNUMBER(R588)), ROW(), 0)</f>
        <v/>
      </c>
      <c r="AA588" s="18">
        <f>IF(ISNUMBER(R588), R588, 0)</f>
        <v/>
      </c>
    </row>
    <row r="589">
      <c r="A589" s="13" t="n"/>
      <c r="B589" s="13" t="n"/>
      <c r="C589" s="13" t="n"/>
      <c r="D589" s="13" t="n"/>
      <c r="E589" s="13" t="n"/>
      <c r="F589" s="13" t="n"/>
      <c r="G589" s="13" t="n"/>
      <c r="H589" s="13" t="n"/>
      <c r="I589" s="13" t="n"/>
      <c r="J589" s="13" t="n"/>
      <c r="K589" s="13" t="n"/>
      <c r="L589" s="13" t="n"/>
      <c r="M589" s="13" t="n"/>
      <c r="N589" s="13" t="n"/>
      <c r="O589" s="14" t="n"/>
      <c r="P589" s="15" t="n"/>
      <c r="Q589" s="16">
        <f>IF(N589="", "", IF(ISNUMBER(N589), N589, IFERROR(DATEVALUE(LEFT(N589,10))+TIMEVALUE(MID(N589,12,8)), "texto")))</f>
        <v/>
      </c>
      <c r="R589" s="17">
        <f>IF(ISNUMBER(Q589), DATE(YEAR(Q589),MONTH(Q589),1), "")</f>
        <v/>
      </c>
      <c r="S589" s="18">
        <f>IF(A589="", 0, IF(AND(M589=Ajustes!$B$8, E589=Ajustes!$B$5, I589=Ajustes!$B$4, OR(C589=Ajustes!$B$6, C589=Ajustes!$B$7), ISNUMBER(D589), ISNUMBER(H589)), 1, 0))</f>
        <v/>
      </c>
      <c r="T589" s="19">
        <f>IF(S589&lt;&gt;1, 0, IF(N(J589)=0, 0, IF(K589=Ajustes!$B$5, J589, J589*F589)))</f>
        <v/>
      </c>
      <c r="U589" s="20">
        <f>IF(S589&lt;&gt;1, U588, IF(C589=Ajustes!$B$6, U588+H589, U588-H589))</f>
        <v/>
      </c>
      <c r="V589" s="19">
        <f>IF(S589&lt;&gt;1, V588, IF(C589=Ajustes!$B$6, V588+D589+N(O589)+T589, IF(U589&lt;=0, 0, V588-H589*W588)))</f>
        <v/>
      </c>
      <c r="W589" s="21">
        <f>IF(U589&gt;0, V589/U589, 0)</f>
        <v/>
      </c>
      <c r="X589" s="19">
        <f>IF(AND(S589=1, C589=Ajustes!$B$7), D589-N(O589)-T589-H589*W588, "")</f>
        <v/>
      </c>
      <c r="Y589" s="18">
        <f>IF(A589="", "", TRIM(IF(COUNTIFS($N$2:$N$3000,N589,$C$2:$C$3000,C589,$D$2:$D$3000,D589,$H$2:$H$3000,H589)&gt;1, "Orden repetida. ", "")&amp;IF(AND(S589=1, C589=Ajustes!$B$7, U588+0.000001&lt;H589), "Vendes más de lo registrado. ", "")&amp;IF(Q589="texto", "Fecha en texto. ", "")&amp;IF(OR(NOT(ISNUMBER(D589)), NOT(ISNUMBER(H589))), "Número en texto. ", "")&amp;IF(AND(ISNUMBER(Q589), ISNUMBER(Q588), Q589&lt;Q588), "Fuera de orden de fecha. ", "")))</f>
        <v/>
      </c>
      <c r="Z589" s="18">
        <f>IF(AND(S589=1, ISNUMBER(R589)), ROW(), 0)</f>
        <v/>
      </c>
      <c r="AA589" s="18">
        <f>IF(ISNUMBER(R589), R589, 0)</f>
        <v/>
      </c>
    </row>
    <row r="590">
      <c r="A590" s="13" t="n"/>
      <c r="B590" s="13" t="n"/>
      <c r="C590" s="13" t="n"/>
      <c r="D590" s="13" t="n"/>
      <c r="E590" s="13" t="n"/>
      <c r="F590" s="13" t="n"/>
      <c r="G590" s="13" t="n"/>
      <c r="H590" s="13" t="n"/>
      <c r="I590" s="13" t="n"/>
      <c r="J590" s="13" t="n"/>
      <c r="K590" s="13" t="n"/>
      <c r="L590" s="13" t="n"/>
      <c r="M590" s="13" t="n"/>
      <c r="N590" s="13" t="n"/>
      <c r="O590" s="14" t="n"/>
      <c r="P590" s="15" t="n"/>
      <c r="Q590" s="16">
        <f>IF(N590="", "", IF(ISNUMBER(N590), N590, IFERROR(DATEVALUE(LEFT(N590,10))+TIMEVALUE(MID(N590,12,8)), "texto")))</f>
        <v/>
      </c>
      <c r="R590" s="17">
        <f>IF(ISNUMBER(Q590), DATE(YEAR(Q590),MONTH(Q590),1), "")</f>
        <v/>
      </c>
      <c r="S590" s="18">
        <f>IF(A590="", 0, IF(AND(M590=Ajustes!$B$8, E590=Ajustes!$B$5, I590=Ajustes!$B$4, OR(C590=Ajustes!$B$6, C590=Ajustes!$B$7), ISNUMBER(D590), ISNUMBER(H590)), 1, 0))</f>
        <v/>
      </c>
      <c r="T590" s="19">
        <f>IF(S590&lt;&gt;1, 0, IF(N(J590)=0, 0, IF(K590=Ajustes!$B$5, J590, J590*F590)))</f>
        <v/>
      </c>
      <c r="U590" s="20">
        <f>IF(S590&lt;&gt;1, U589, IF(C590=Ajustes!$B$6, U589+H590, U589-H590))</f>
        <v/>
      </c>
      <c r="V590" s="19">
        <f>IF(S590&lt;&gt;1, V589, IF(C590=Ajustes!$B$6, V589+D590+N(O590)+T590, IF(U590&lt;=0, 0, V589-H590*W589)))</f>
        <v/>
      </c>
      <c r="W590" s="21">
        <f>IF(U590&gt;0, V590/U590, 0)</f>
        <v/>
      </c>
      <c r="X590" s="19">
        <f>IF(AND(S590=1, C590=Ajustes!$B$7), D590-N(O590)-T590-H590*W589, "")</f>
        <v/>
      </c>
      <c r="Y590" s="18">
        <f>IF(A590="", "", TRIM(IF(COUNTIFS($N$2:$N$3000,N590,$C$2:$C$3000,C590,$D$2:$D$3000,D590,$H$2:$H$3000,H590)&gt;1, "Orden repetida. ", "")&amp;IF(AND(S590=1, C590=Ajustes!$B$7, U589+0.000001&lt;H590), "Vendes más de lo registrado. ", "")&amp;IF(Q590="texto", "Fecha en texto. ", "")&amp;IF(OR(NOT(ISNUMBER(D590)), NOT(ISNUMBER(H590))), "Número en texto. ", "")&amp;IF(AND(ISNUMBER(Q590), ISNUMBER(Q589), Q590&lt;Q589), "Fuera de orden de fecha. ", "")))</f>
        <v/>
      </c>
      <c r="Z590" s="18">
        <f>IF(AND(S590=1, ISNUMBER(R590)), ROW(), 0)</f>
        <v/>
      </c>
      <c r="AA590" s="18">
        <f>IF(ISNUMBER(R590), R590, 0)</f>
        <v/>
      </c>
    </row>
    <row r="591">
      <c r="A591" s="13" t="n"/>
      <c r="B591" s="13" t="n"/>
      <c r="C591" s="13" t="n"/>
      <c r="D591" s="13" t="n"/>
      <c r="E591" s="13" t="n"/>
      <c r="F591" s="13" t="n"/>
      <c r="G591" s="13" t="n"/>
      <c r="H591" s="13" t="n"/>
      <c r="I591" s="13" t="n"/>
      <c r="J591" s="13" t="n"/>
      <c r="K591" s="13" t="n"/>
      <c r="L591" s="13" t="n"/>
      <c r="M591" s="13" t="n"/>
      <c r="N591" s="13" t="n"/>
      <c r="O591" s="14" t="n"/>
      <c r="P591" s="15" t="n"/>
      <c r="Q591" s="16">
        <f>IF(N591="", "", IF(ISNUMBER(N591), N591, IFERROR(DATEVALUE(LEFT(N591,10))+TIMEVALUE(MID(N591,12,8)), "texto")))</f>
        <v/>
      </c>
      <c r="R591" s="17">
        <f>IF(ISNUMBER(Q591), DATE(YEAR(Q591),MONTH(Q591),1), "")</f>
        <v/>
      </c>
      <c r="S591" s="18">
        <f>IF(A591="", 0, IF(AND(M591=Ajustes!$B$8, E591=Ajustes!$B$5, I591=Ajustes!$B$4, OR(C591=Ajustes!$B$6, C591=Ajustes!$B$7), ISNUMBER(D591), ISNUMBER(H591)), 1, 0))</f>
        <v/>
      </c>
      <c r="T591" s="19">
        <f>IF(S591&lt;&gt;1, 0, IF(N(J591)=0, 0, IF(K591=Ajustes!$B$5, J591, J591*F591)))</f>
        <v/>
      </c>
      <c r="U591" s="20">
        <f>IF(S591&lt;&gt;1, U590, IF(C591=Ajustes!$B$6, U590+H591, U590-H591))</f>
        <v/>
      </c>
      <c r="V591" s="19">
        <f>IF(S591&lt;&gt;1, V590, IF(C591=Ajustes!$B$6, V590+D591+N(O591)+T591, IF(U591&lt;=0, 0, V590-H591*W590)))</f>
        <v/>
      </c>
      <c r="W591" s="21">
        <f>IF(U591&gt;0, V591/U591, 0)</f>
        <v/>
      </c>
      <c r="X591" s="19">
        <f>IF(AND(S591=1, C591=Ajustes!$B$7), D591-N(O591)-T591-H591*W590, "")</f>
        <v/>
      </c>
      <c r="Y591" s="18">
        <f>IF(A591="", "", TRIM(IF(COUNTIFS($N$2:$N$3000,N591,$C$2:$C$3000,C591,$D$2:$D$3000,D591,$H$2:$H$3000,H591)&gt;1, "Orden repetida. ", "")&amp;IF(AND(S591=1, C591=Ajustes!$B$7, U590+0.000001&lt;H591), "Vendes más de lo registrado. ", "")&amp;IF(Q591="texto", "Fecha en texto. ", "")&amp;IF(OR(NOT(ISNUMBER(D591)), NOT(ISNUMBER(H591))), "Número en texto. ", "")&amp;IF(AND(ISNUMBER(Q591), ISNUMBER(Q590), Q591&lt;Q590), "Fuera de orden de fecha. ", "")))</f>
        <v/>
      </c>
      <c r="Z591" s="18">
        <f>IF(AND(S591=1, ISNUMBER(R591)), ROW(), 0)</f>
        <v/>
      </c>
      <c r="AA591" s="18">
        <f>IF(ISNUMBER(R591), R591, 0)</f>
        <v/>
      </c>
    </row>
    <row r="592">
      <c r="A592" s="13" t="n"/>
      <c r="B592" s="13" t="n"/>
      <c r="C592" s="13" t="n"/>
      <c r="D592" s="13" t="n"/>
      <c r="E592" s="13" t="n"/>
      <c r="F592" s="13" t="n"/>
      <c r="G592" s="13" t="n"/>
      <c r="H592" s="13" t="n"/>
      <c r="I592" s="13" t="n"/>
      <c r="J592" s="13" t="n"/>
      <c r="K592" s="13" t="n"/>
      <c r="L592" s="13" t="n"/>
      <c r="M592" s="13" t="n"/>
      <c r="N592" s="13" t="n"/>
      <c r="O592" s="14" t="n"/>
      <c r="P592" s="15" t="n"/>
      <c r="Q592" s="16">
        <f>IF(N592="", "", IF(ISNUMBER(N592), N592, IFERROR(DATEVALUE(LEFT(N592,10))+TIMEVALUE(MID(N592,12,8)), "texto")))</f>
        <v/>
      </c>
      <c r="R592" s="17">
        <f>IF(ISNUMBER(Q592), DATE(YEAR(Q592),MONTH(Q592),1), "")</f>
        <v/>
      </c>
      <c r="S592" s="18">
        <f>IF(A592="", 0, IF(AND(M592=Ajustes!$B$8, E592=Ajustes!$B$5, I592=Ajustes!$B$4, OR(C592=Ajustes!$B$6, C592=Ajustes!$B$7), ISNUMBER(D592), ISNUMBER(H592)), 1, 0))</f>
        <v/>
      </c>
      <c r="T592" s="19">
        <f>IF(S592&lt;&gt;1, 0, IF(N(J592)=0, 0, IF(K592=Ajustes!$B$5, J592, J592*F592)))</f>
        <v/>
      </c>
      <c r="U592" s="20">
        <f>IF(S592&lt;&gt;1, U591, IF(C592=Ajustes!$B$6, U591+H592, U591-H592))</f>
        <v/>
      </c>
      <c r="V592" s="19">
        <f>IF(S592&lt;&gt;1, V591, IF(C592=Ajustes!$B$6, V591+D592+N(O592)+T592, IF(U592&lt;=0, 0, V591-H592*W591)))</f>
        <v/>
      </c>
      <c r="W592" s="21">
        <f>IF(U592&gt;0, V592/U592, 0)</f>
        <v/>
      </c>
      <c r="X592" s="19">
        <f>IF(AND(S592=1, C592=Ajustes!$B$7), D592-N(O592)-T592-H592*W591, "")</f>
        <v/>
      </c>
      <c r="Y592" s="18">
        <f>IF(A592="", "", TRIM(IF(COUNTIFS($N$2:$N$3000,N592,$C$2:$C$3000,C592,$D$2:$D$3000,D592,$H$2:$H$3000,H592)&gt;1, "Orden repetida. ", "")&amp;IF(AND(S592=1, C592=Ajustes!$B$7, U591+0.000001&lt;H592), "Vendes más de lo registrado. ", "")&amp;IF(Q592="texto", "Fecha en texto. ", "")&amp;IF(OR(NOT(ISNUMBER(D592)), NOT(ISNUMBER(H592))), "Número en texto. ", "")&amp;IF(AND(ISNUMBER(Q592), ISNUMBER(Q591), Q592&lt;Q591), "Fuera de orden de fecha. ", "")))</f>
        <v/>
      </c>
      <c r="Z592" s="18">
        <f>IF(AND(S592=1, ISNUMBER(R592)), ROW(), 0)</f>
        <v/>
      </c>
      <c r="AA592" s="18">
        <f>IF(ISNUMBER(R592), R592, 0)</f>
        <v/>
      </c>
    </row>
    <row r="593">
      <c r="A593" s="13" t="n"/>
      <c r="B593" s="13" t="n"/>
      <c r="C593" s="13" t="n"/>
      <c r="D593" s="13" t="n"/>
      <c r="E593" s="13" t="n"/>
      <c r="F593" s="13" t="n"/>
      <c r="G593" s="13" t="n"/>
      <c r="H593" s="13" t="n"/>
      <c r="I593" s="13" t="n"/>
      <c r="J593" s="13" t="n"/>
      <c r="K593" s="13" t="n"/>
      <c r="L593" s="13" t="n"/>
      <c r="M593" s="13" t="n"/>
      <c r="N593" s="13" t="n"/>
      <c r="O593" s="14" t="n"/>
      <c r="P593" s="15" t="n"/>
      <c r="Q593" s="16">
        <f>IF(N593="", "", IF(ISNUMBER(N593), N593, IFERROR(DATEVALUE(LEFT(N593,10))+TIMEVALUE(MID(N593,12,8)), "texto")))</f>
        <v/>
      </c>
      <c r="R593" s="17">
        <f>IF(ISNUMBER(Q593), DATE(YEAR(Q593),MONTH(Q593),1), "")</f>
        <v/>
      </c>
      <c r="S593" s="18">
        <f>IF(A593="", 0, IF(AND(M593=Ajustes!$B$8, E593=Ajustes!$B$5, I593=Ajustes!$B$4, OR(C593=Ajustes!$B$6, C593=Ajustes!$B$7), ISNUMBER(D593), ISNUMBER(H593)), 1, 0))</f>
        <v/>
      </c>
      <c r="T593" s="19">
        <f>IF(S593&lt;&gt;1, 0, IF(N(J593)=0, 0, IF(K593=Ajustes!$B$5, J593, J593*F593)))</f>
        <v/>
      </c>
      <c r="U593" s="20">
        <f>IF(S593&lt;&gt;1, U592, IF(C593=Ajustes!$B$6, U592+H593, U592-H593))</f>
        <v/>
      </c>
      <c r="V593" s="19">
        <f>IF(S593&lt;&gt;1, V592, IF(C593=Ajustes!$B$6, V592+D593+N(O593)+T593, IF(U593&lt;=0, 0, V592-H593*W592)))</f>
        <v/>
      </c>
      <c r="W593" s="21">
        <f>IF(U593&gt;0, V593/U593, 0)</f>
        <v/>
      </c>
      <c r="X593" s="19">
        <f>IF(AND(S593=1, C593=Ajustes!$B$7), D593-N(O593)-T593-H593*W592, "")</f>
        <v/>
      </c>
      <c r="Y593" s="18">
        <f>IF(A593="", "", TRIM(IF(COUNTIFS($N$2:$N$3000,N593,$C$2:$C$3000,C593,$D$2:$D$3000,D593,$H$2:$H$3000,H593)&gt;1, "Orden repetida. ", "")&amp;IF(AND(S593=1, C593=Ajustes!$B$7, U592+0.000001&lt;H593), "Vendes más de lo registrado. ", "")&amp;IF(Q593="texto", "Fecha en texto. ", "")&amp;IF(OR(NOT(ISNUMBER(D593)), NOT(ISNUMBER(H593))), "Número en texto. ", "")&amp;IF(AND(ISNUMBER(Q593), ISNUMBER(Q592), Q593&lt;Q592), "Fuera de orden de fecha. ", "")))</f>
        <v/>
      </c>
      <c r="Z593" s="18">
        <f>IF(AND(S593=1, ISNUMBER(R593)), ROW(), 0)</f>
        <v/>
      </c>
      <c r="AA593" s="18">
        <f>IF(ISNUMBER(R593), R593, 0)</f>
        <v/>
      </c>
    </row>
    <row r="594">
      <c r="A594" s="13" t="n"/>
      <c r="B594" s="13" t="n"/>
      <c r="C594" s="13" t="n"/>
      <c r="D594" s="13" t="n"/>
      <c r="E594" s="13" t="n"/>
      <c r="F594" s="13" t="n"/>
      <c r="G594" s="13" t="n"/>
      <c r="H594" s="13" t="n"/>
      <c r="I594" s="13" t="n"/>
      <c r="J594" s="13" t="n"/>
      <c r="K594" s="13" t="n"/>
      <c r="L594" s="13" t="n"/>
      <c r="M594" s="13" t="n"/>
      <c r="N594" s="13" t="n"/>
      <c r="O594" s="14" t="n"/>
      <c r="P594" s="15" t="n"/>
      <c r="Q594" s="16">
        <f>IF(N594="", "", IF(ISNUMBER(N594), N594, IFERROR(DATEVALUE(LEFT(N594,10))+TIMEVALUE(MID(N594,12,8)), "texto")))</f>
        <v/>
      </c>
      <c r="R594" s="17">
        <f>IF(ISNUMBER(Q594), DATE(YEAR(Q594),MONTH(Q594),1), "")</f>
        <v/>
      </c>
      <c r="S594" s="18">
        <f>IF(A594="", 0, IF(AND(M594=Ajustes!$B$8, E594=Ajustes!$B$5, I594=Ajustes!$B$4, OR(C594=Ajustes!$B$6, C594=Ajustes!$B$7), ISNUMBER(D594), ISNUMBER(H594)), 1, 0))</f>
        <v/>
      </c>
      <c r="T594" s="19">
        <f>IF(S594&lt;&gt;1, 0, IF(N(J594)=0, 0, IF(K594=Ajustes!$B$5, J594, J594*F594)))</f>
        <v/>
      </c>
      <c r="U594" s="20">
        <f>IF(S594&lt;&gt;1, U593, IF(C594=Ajustes!$B$6, U593+H594, U593-H594))</f>
        <v/>
      </c>
      <c r="V594" s="19">
        <f>IF(S594&lt;&gt;1, V593, IF(C594=Ajustes!$B$6, V593+D594+N(O594)+T594, IF(U594&lt;=0, 0, V593-H594*W593)))</f>
        <v/>
      </c>
      <c r="W594" s="21">
        <f>IF(U594&gt;0, V594/U594, 0)</f>
        <v/>
      </c>
      <c r="X594" s="19">
        <f>IF(AND(S594=1, C594=Ajustes!$B$7), D594-N(O594)-T594-H594*W593, "")</f>
        <v/>
      </c>
      <c r="Y594" s="18">
        <f>IF(A594="", "", TRIM(IF(COUNTIFS($N$2:$N$3000,N594,$C$2:$C$3000,C594,$D$2:$D$3000,D594,$H$2:$H$3000,H594)&gt;1, "Orden repetida. ", "")&amp;IF(AND(S594=1, C594=Ajustes!$B$7, U593+0.000001&lt;H594), "Vendes más de lo registrado. ", "")&amp;IF(Q594="texto", "Fecha en texto. ", "")&amp;IF(OR(NOT(ISNUMBER(D594)), NOT(ISNUMBER(H594))), "Número en texto. ", "")&amp;IF(AND(ISNUMBER(Q594), ISNUMBER(Q593), Q594&lt;Q593), "Fuera de orden de fecha. ", "")))</f>
        <v/>
      </c>
      <c r="Z594" s="18">
        <f>IF(AND(S594=1, ISNUMBER(R594)), ROW(), 0)</f>
        <v/>
      </c>
      <c r="AA594" s="18">
        <f>IF(ISNUMBER(R594), R594, 0)</f>
        <v/>
      </c>
    </row>
    <row r="595">
      <c r="A595" s="13" t="n"/>
      <c r="B595" s="13" t="n"/>
      <c r="C595" s="13" t="n"/>
      <c r="D595" s="13" t="n"/>
      <c r="E595" s="13" t="n"/>
      <c r="F595" s="13" t="n"/>
      <c r="G595" s="13" t="n"/>
      <c r="H595" s="13" t="n"/>
      <c r="I595" s="13" t="n"/>
      <c r="J595" s="13" t="n"/>
      <c r="K595" s="13" t="n"/>
      <c r="L595" s="13" t="n"/>
      <c r="M595" s="13" t="n"/>
      <c r="N595" s="13" t="n"/>
      <c r="O595" s="14" t="n"/>
      <c r="P595" s="15" t="n"/>
      <c r="Q595" s="16">
        <f>IF(N595="", "", IF(ISNUMBER(N595), N595, IFERROR(DATEVALUE(LEFT(N595,10))+TIMEVALUE(MID(N595,12,8)), "texto")))</f>
        <v/>
      </c>
      <c r="R595" s="17">
        <f>IF(ISNUMBER(Q595), DATE(YEAR(Q595),MONTH(Q595),1), "")</f>
        <v/>
      </c>
      <c r="S595" s="18">
        <f>IF(A595="", 0, IF(AND(M595=Ajustes!$B$8, E595=Ajustes!$B$5, I595=Ajustes!$B$4, OR(C595=Ajustes!$B$6, C595=Ajustes!$B$7), ISNUMBER(D595), ISNUMBER(H595)), 1, 0))</f>
        <v/>
      </c>
      <c r="T595" s="19">
        <f>IF(S595&lt;&gt;1, 0, IF(N(J595)=0, 0, IF(K595=Ajustes!$B$5, J595, J595*F595)))</f>
        <v/>
      </c>
      <c r="U595" s="20">
        <f>IF(S595&lt;&gt;1, U594, IF(C595=Ajustes!$B$6, U594+H595, U594-H595))</f>
        <v/>
      </c>
      <c r="V595" s="19">
        <f>IF(S595&lt;&gt;1, V594, IF(C595=Ajustes!$B$6, V594+D595+N(O595)+T595, IF(U595&lt;=0, 0, V594-H595*W594)))</f>
        <v/>
      </c>
      <c r="W595" s="21">
        <f>IF(U595&gt;0, V595/U595, 0)</f>
        <v/>
      </c>
      <c r="X595" s="19">
        <f>IF(AND(S595=1, C595=Ajustes!$B$7), D595-N(O595)-T595-H595*W594, "")</f>
        <v/>
      </c>
      <c r="Y595" s="18">
        <f>IF(A595="", "", TRIM(IF(COUNTIFS($N$2:$N$3000,N595,$C$2:$C$3000,C595,$D$2:$D$3000,D595,$H$2:$H$3000,H595)&gt;1, "Orden repetida. ", "")&amp;IF(AND(S595=1, C595=Ajustes!$B$7, U594+0.000001&lt;H595), "Vendes más de lo registrado. ", "")&amp;IF(Q595="texto", "Fecha en texto. ", "")&amp;IF(OR(NOT(ISNUMBER(D595)), NOT(ISNUMBER(H595))), "Número en texto. ", "")&amp;IF(AND(ISNUMBER(Q595), ISNUMBER(Q594), Q595&lt;Q594), "Fuera de orden de fecha. ", "")))</f>
        <v/>
      </c>
      <c r="Z595" s="18">
        <f>IF(AND(S595=1, ISNUMBER(R595)), ROW(), 0)</f>
        <v/>
      </c>
      <c r="AA595" s="18">
        <f>IF(ISNUMBER(R595), R595, 0)</f>
        <v/>
      </c>
    </row>
    <row r="596">
      <c r="A596" s="13" t="n"/>
      <c r="B596" s="13" t="n"/>
      <c r="C596" s="13" t="n"/>
      <c r="D596" s="13" t="n"/>
      <c r="E596" s="13" t="n"/>
      <c r="F596" s="13" t="n"/>
      <c r="G596" s="13" t="n"/>
      <c r="H596" s="13" t="n"/>
      <c r="I596" s="13" t="n"/>
      <c r="J596" s="13" t="n"/>
      <c r="K596" s="13" t="n"/>
      <c r="L596" s="13" t="n"/>
      <c r="M596" s="13" t="n"/>
      <c r="N596" s="13" t="n"/>
      <c r="O596" s="14" t="n"/>
      <c r="P596" s="15" t="n"/>
      <c r="Q596" s="16">
        <f>IF(N596="", "", IF(ISNUMBER(N596), N596, IFERROR(DATEVALUE(LEFT(N596,10))+TIMEVALUE(MID(N596,12,8)), "texto")))</f>
        <v/>
      </c>
      <c r="R596" s="17">
        <f>IF(ISNUMBER(Q596), DATE(YEAR(Q596),MONTH(Q596),1), "")</f>
        <v/>
      </c>
      <c r="S596" s="18">
        <f>IF(A596="", 0, IF(AND(M596=Ajustes!$B$8, E596=Ajustes!$B$5, I596=Ajustes!$B$4, OR(C596=Ajustes!$B$6, C596=Ajustes!$B$7), ISNUMBER(D596), ISNUMBER(H596)), 1, 0))</f>
        <v/>
      </c>
      <c r="T596" s="19">
        <f>IF(S596&lt;&gt;1, 0, IF(N(J596)=0, 0, IF(K596=Ajustes!$B$5, J596, J596*F596)))</f>
        <v/>
      </c>
      <c r="U596" s="20">
        <f>IF(S596&lt;&gt;1, U595, IF(C596=Ajustes!$B$6, U595+H596, U595-H596))</f>
        <v/>
      </c>
      <c r="V596" s="19">
        <f>IF(S596&lt;&gt;1, V595, IF(C596=Ajustes!$B$6, V595+D596+N(O596)+T596, IF(U596&lt;=0, 0, V595-H596*W595)))</f>
        <v/>
      </c>
      <c r="W596" s="21">
        <f>IF(U596&gt;0, V596/U596, 0)</f>
        <v/>
      </c>
      <c r="X596" s="19">
        <f>IF(AND(S596=1, C596=Ajustes!$B$7), D596-N(O596)-T596-H596*W595, "")</f>
        <v/>
      </c>
      <c r="Y596" s="18">
        <f>IF(A596="", "", TRIM(IF(COUNTIFS($N$2:$N$3000,N596,$C$2:$C$3000,C596,$D$2:$D$3000,D596,$H$2:$H$3000,H596)&gt;1, "Orden repetida. ", "")&amp;IF(AND(S596=1, C596=Ajustes!$B$7, U595+0.000001&lt;H596), "Vendes más de lo registrado. ", "")&amp;IF(Q596="texto", "Fecha en texto. ", "")&amp;IF(OR(NOT(ISNUMBER(D596)), NOT(ISNUMBER(H596))), "Número en texto. ", "")&amp;IF(AND(ISNUMBER(Q596), ISNUMBER(Q595), Q596&lt;Q595), "Fuera de orden de fecha. ", "")))</f>
        <v/>
      </c>
      <c r="Z596" s="18">
        <f>IF(AND(S596=1, ISNUMBER(R596)), ROW(), 0)</f>
        <v/>
      </c>
      <c r="AA596" s="18">
        <f>IF(ISNUMBER(R596), R596, 0)</f>
        <v/>
      </c>
    </row>
    <row r="597">
      <c r="A597" s="13" t="n"/>
      <c r="B597" s="13" t="n"/>
      <c r="C597" s="13" t="n"/>
      <c r="D597" s="13" t="n"/>
      <c r="E597" s="13" t="n"/>
      <c r="F597" s="13" t="n"/>
      <c r="G597" s="13" t="n"/>
      <c r="H597" s="13" t="n"/>
      <c r="I597" s="13" t="n"/>
      <c r="J597" s="13" t="n"/>
      <c r="K597" s="13" t="n"/>
      <c r="L597" s="13" t="n"/>
      <c r="M597" s="13" t="n"/>
      <c r="N597" s="13" t="n"/>
      <c r="O597" s="14" t="n"/>
      <c r="P597" s="15" t="n"/>
      <c r="Q597" s="16">
        <f>IF(N597="", "", IF(ISNUMBER(N597), N597, IFERROR(DATEVALUE(LEFT(N597,10))+TIMEVALUE(MID(N597,12,8)), "texto")))</f>
        <v/>
      </c>
      <c r="R597" s="17">
        <f>IF(ISNUMBER(Q597), DATE(YEAR(Q597),MONTH(Q597),1), "")</f>
        <v/>
      </c>
      <c r="S597" s="18">
        <f>IF(A597="", 0, IF(AND(M597=Ajustes!$B$8, E597=Ajustes!$B$5, I597=Ajustes!$B$4, OR(C597=Ajustes!$B$6, C597=Ajustes!$B$7), ISNUMBER(D597), ISNUMBER(H597)), 1, 0))</f>
        <v/>
      </c>
      <c r="T597" s="19">
        <f>IF(S597&lt;&gt;1, 0, IF(N(J597)=0, 0, IF(K597=Ajustes!$B$5, J597, J597*F597)))</f>
        <v/>
      </c>
      <c r="U597" s="20">
        <f>IF(S597&lt;&gt;1, U596, IF(C597=Ajustes!$B$6, U596+H597, U596-H597))</f>
        <v/>
      </c>
      <c r="V597" s="19">
        <f>IF(S597&lt;&gt;1, V596, IF(C597=Ajustes!$B$6, V596+D597+N(O597)+T597, IF(U597&lt;=0, 0, V596-H597*W596)))</f>
        <v/>
      </c>
      <c r="W597" s="21">
        <f>IF(U597&gt;0, V597/U597, 0)</f>
        <v/>
      </c>
      <c r="X597" s="19">
        <f>IF(AND(S597=1, C597=Ajustes!$B$7), D597-N(O597)-T597-H597*W596, "")</f>
        <v/>
      </c>
      <c r="Y597" s="18">
        <f>IF(A597="", "", TRIM(IF(COUNTIFS($N$2:$N$3000,N597,$C$2:$C$3000,C597,$D$2:$D$3000,D597,$H$2:$H$3000,H597)&gt;1, "Orden repetida. ", "")&amp;IF(AND(S597=1, C597=Ajustes!$B$7, U596+0.000001&lt;H597), "Vendes más de lo registrado. ", "")&amp;IF(Q597="texto", "Fecha en texto. ", "")&amp;IF(OR(NOT(ISNUMBER(D597)), NOT(ISNUMBER(H597))), "Número en texto. ", "")&amp;IF(AND(ISNUMBER(Q597), ISNUMBER(Q596), Q597&lt;Q596), "Fuera de orden de fecha. ", "")))</f>
        <v/>
      </c>
      <c r="Z597" s="18">
        <f>IF(AND(S597=1, ISNUMBER(R597)), ROW(), 0)</f>
        <v/>
      </c>
      <c r="AA597" s="18">
        <f>IF(ISNUMBER(R597), R597, 0)</f>
        <v/>
      </c>
    </row>
    <row r="598">
      <c r="A598" s="13" t="n"/>
      <c r="B598" s="13" t="n"/>
      <c r="C598" s="13" t="n"/>
      <c r="D598" s="13" t="n"/>
      <c r="E598" s="13" t="n"/>
      <c r="F598" s="13" t="n"/>
      <c r="G598" s="13" t="n"/>
      <c r="H598" s="13" t="n"/>
      <c r="I598" s="13" t="n"/>
      <c r="J598" s="13" t="n"/>
      <c r="K598" s="13" t="n"/>
      <c r="L598" s="13" t="n"/>
      <c r="M598" s="13" t="n"/>
      <c r="N598" s="13" t="n"/>
      <c r="O598" s="14" t="n"/>
      <c r="P598" s="15" t="n"/>
      <c r="Q598" s="16">
        <f>IF(N598="", "", IF(ISNUMBER(N598), N598, IFERROR(DATEVALUE(LEFT(N598,10))+TIMEVALUE(MID(N598,12,8)), "texto")))</f>
        <v/>
      </c>
      <c r="R598" s="17">
        <f>IF(ISNUMBER(Q598), DATE(YEAR(Q598),MONTH(Q598),1), "")</f>
        <v/>
      </c>
      <c r="S598" s="18">
        <f>IF(A598="", 0, IF(AND(M598=Ajustes!$B$8, E598=Ajustes!$B$5, I598=Ajustes!$B$4, OR(C598=Ajustes!$B$6, C598=Ajustes!$B$7), ISNUMBER(D598), ISNUMBER(H598)), 1, 0))</f>
        <v/>
      </c>
      <c r="T598" s="19">
        <f>IF(S598&lt;&gt;1, 0, IF(N(J598)=0, 0, IF(K598=Ajustes!$B$5, J598, J598*F598)))</f>
        <v/>
      </c>
      <c r="U598" s="20">
        <f>IF(S598&lt;&gt;1, U597, IF(C598=Ajustes!$B$6, U597+H598, U597-H598))</f>
        <v/>
      </c>
      <c r="V598" s="19">
        <f>IF(S598&lt;&gt;1, V597, IF(C598=Ajustes!$B$6, V597+D598+N(O598)+T598, IF(U598&lt;=0, 0, V597-H598*W597)))</f>
        <v/>
      </c>
      <c r="W598" s="21">
        <f>IF(U598&gt;0, V598/U598, 0)</f>
        <v/>
      </c>
      <c r="X598" s="19">
        <f>IF(AND(S598=1, C598=Ajustes!$B$7), D598-N(O598)-T598-H598*W597, "")</f>
        <v/>
      </c>
      <c r="Y598" s="18">
        <f>IF(A598="", "", TRIM(IF(COUNTIFS($N$2:$N$3000,N598,$C$2:$C$3000,C598,$D$2:$D$3000,D598,$H$2:$H$3000,H598)&gt;1, "Orden repetida. ", "")&amp;IF(AND(S598=1, C598=Ajustes!$B$7, U597+0.000001&lt;H598), "Vendes más de lo registrado. ", "")&amp;IF(Q598="texto", "Fecha en texto. ", "")&amp;IF(OR(NOT(ISNUMBER(D598)), NOT(ISNUMBER(H598))), "Número en texto. ", "")&amp;IF(AND(ISNUMBER(Q598), ISNUMBER(Q597), Q598&lt;Q597), "Fuera de orden de fecha. ", "")))</f>
        <v/>
      </c>
      <c r="Z598" s="18">
        <f>IF(AND(S598=1, ISNUMBER(R598)), ROW(), 0)</f>
        <v/>
      </c>
      <c r="AA598" s="18">
        <f>IF(ISNUMBER(R598), R598, 0)</f>
        <v/>
      </c>
    </row>
    <row r="599">
      <c r="A599" s="13" t="n"/>
      <c r="B599" s="13" t="n"/>
      <c r="C599" s="13" t="n"/>
      <c r="D599" s="13" t="n"/>
      <c r="E599" s="13" t="n"/>
      <c r="F599" s="13" t="n"/>
      <c r="G599" s="13" t="n"/>
      <c r="H599" s="13" t="n"/>
      <c r="I599" s="13" t="n"/>
      <c r="J599" s="13" t="n"/>
      <c r="K599" s="13" t="n"/>
      <c r="L599" s="13" t="n"/>
      <c r="M599" s="13" t="n"/>
      <c r="N599" s="13" t="n"/>
      <c r="O599" s="14" t="n"/>
      <c r="P599" s="15" t="n"/>
      <c r="Q599" s="16">
        <f>IF(N599="", "", IF(ISNUMBER(N599), N599, IFERROR(DATEVALUE(LEFT(N599,10))+TIMEVALUE(MID(N599,12,8)), "texto")))</f>
        <v/>
      </c>
      <c r="R599" s="17">
        <f>IF(ISNUMBER(Q599), DATE(YEAR(Q599),MONTH(Q599),1), "")</f>
        <v/>
      </c>
      <c r="S599" s="18">
        <f>IF(A599="", 0, IF(AND(M599=Ajustes!$B$8, E599=Ajustes!$B$5, I599=Ajustes!$B$4, OR(C599=Ajustes!$B$6, C599=Ajustes!$B$7), ISNUMBER(D599), ISNUMBER(H599)), 1, 0))</f>
        <v/>
      </c>
      <c r="T599" s="19">
        <f>IF(S599&lt;&gt;1, 0, IF(N(J599)=0, 0, IF(K599=Ajustes!$B$5, J599, J599*F599)))</f>
        <v/>
      </c>
      <c r="U599" s="20">
        <f>IF(S599&lt;&gt;1, U598, IF(C599=Ajustes!$B$6, U598+H599, U598-H599))</f>
        <v/>
      </c>
      <c r="V599" s="19">
        <f>IF(S599&lt;&gt;1, V598, IF(C599=Ajustes!$B$6, V598+D599+N(O599)+T599, IF(U599&lt;=0, 0, V598-H599*W598)))</f>
        <v/>
      </c>
      <c r="W599" s="21">
        <f>IF(U599&gt;0, V599/U599, 0)</f>
        <v/>
      </c>
      <c r="X599" s="19">
        <f>IF(AND(S599=1, C599=Ajustes!$B$7), D599-N(O599)-T599-H599*W598, "")</f>
        <v/>
      </c>
      <c r="Y599" s="18">
        <f>IF(A599="", "", TRIM(IF(COUNTIFS($N$2:$N$3000,N599,$C$2:$C$3000,C599,$D$2:$D$3000,D599,$H$2:$H$3000,H599)&gt;1, "Orden repetida. ", "")&amp;IF(AND(S599=1, C599=Ajustes!$B$7, U598+0.000001&lt;H599), "Vendes más de lo registrado. ", "")&amp;IF(Q599="texto", "Fecha en texto. ", "")&amp;IF(OR(NOT(ISNUMBER(D599)), NOT(ISNUMBER(H599))), "Número en texto. ", "")&amp;IF(AND(ISNUMBER(Q599), ISNUMBER(Q598), Q599&lt;Q598), "Fuera de orden de fecha. ", "")))</f>
        <v/>
      </c>
      <c r="Z599" s="18">
        <f>IF(AND(S599=1, ISNUMBER(R599)), ROW(), 0)</f>
        <v/>
      </c>
      <c r="AA599" s="18">
        <f>IF(ISNUMBER(R599), R599, 0)</f>
        <v/>
      </c>
    </row>
    <row r="600">
      <c r="A600" s="13" t="n"/>
      <c r="B600" s="13" t="n"/>
      <c r="C600" s="13" t="n"/>
      <c r="D600" s="13" t="n"/>
      <c r="E600" s="13" t="n"/>
      <c r="F600" s="13" t="n"/>
      <c r="G600" s="13" t="n"/>
      <c r="H600" s="13" t="n"/>
      <c r="I600" s="13" t="n"/>
      <c r="J600" s="13" t="n"/>
      <c r="K600" s="13" t="n"/>
      <c r="L600" s="13" t="n"/>
      <c r="M600" s="13" t="n"/>
      <c r="N600" s="13" t="n"/>
      <c r="O600" s="14" t="n"/>
      <c r="P600" s="15" t="n"/>
      <c r="Q600" s="16">
        <f>IF(N600="", "", IF(ISNUMBER(N600), N600, IFERROR(DATEVALUE(LEFT(N600,10))+TIMEVALUE(MID(N600,12,8)), "texto")))</f>
        <v/>
      </c>
      <c r="R600" s="17">
        <f>IF(ISNUMBER(Q600), DATE(YEAR(Q600),MONTH(Q600),1), "")</f>
        <v/>
      </c>
      <c r="S600" s="18">
        <f>IF(A600="", 0, IF(AND(M600=Ajustes!$B$8, E600=Ajustes!$B$5, I600=Ajustes!$B$4, OR(C600=Ajustes!$B$6, C600=Ajustes!$B$7), ISNUMBER(D600), ISNUMBER(H600)), 1, 0))</f>
        <v/>
      </c>
      <c r="T600" s="19">
        <f>IF(S600&lt;&gt;1, 0, IF(N(J600)=0, 0, IF(K600=Ajustes!$B$5, J600, J600*F600)))</f>
        <v/>
      </c>
      <c r="U600" s="20">
        <f>IF(S600&lt;&gt;1, U599, IF(C600=Ajustes!$B$6, U599+H600, U599-H600))</f>
        <v/>
      </c>
      <c r="V600" s="19">
        <f>IF(S600&lt;&gt;1, V599, IF(C600=Ajustes!$B$6, V599+D600+N(O600)+T600, IF(U600&lt;=0, 0, V599-H600*W599)))</f>
        <v/>
      </c>
      <c r="W600" s="21">
        <f>IF(U600&gt;0, V600/U600, 0)</f>
        <v/>
      </c>
      <c r="X600" s="19">
        <f>IF(AND(S600=1, C600=Ajustes!$B$7), D600-N(O600)-T600-H600*W599, "")</f>
        <v/>
      </c>
      <c r="Y600" s="18">
        <f>IF(A600="", "", TRIM(IF(COUNTIFS($N$2:$N$3000,N600,$C$2:$C$3000,C600,$D$2:$D$3000,D600,$H$2:$H$3000,H600)&gt;1, "Orden repetida. ", "")&amp;IF(AND(S600=1, C600=Ajustes!$B$7, U599+0.000001&lt;H600), "Vendes más de lo registrado. ", "")&amp;IF(Q600="texto", "Fecha en texto. ", "")&amp;IF(OR(NOT(ISNUMBER(D600)), NOT(ISNUMBER(H600))), "Número en texto. ", "")&amp;IF(AND(ISNUMBER(Q600), ISNUMBER(Q599), Q600&lt;Q599), "Fuera de orden de fecha. ", "")))</f>
        <v/>
      </c>
      <c r="Z600" s="18">
        <f>IF(AND(S600=1, ISNUMBER(R600)), ROW(), 0)</f>
        <v/>
      </c>
      <c r="AA600" s="18">
        <f>IF(ISNUMBER(R600), R600, 0)</f>
        <v/>
      </c>
    </row>
    <row r="601">
      <c r="A601" s="13" t="n"/>
      <c r="B601" s="13" t="n"/>
      <c r="C601" s="13" t="n"/>
      <c r="D601" s="13" t="n"/>
      <c r="E601" s="13" t="n"/>
      <c r="F601" s="13" t="n"/>
      <c r="G601" s="13" t="n"/>
      <c r="H601" s="13" t="n"/>
      <c r="I601" s="13" t="n"/>
      <c r="J601" s="13" t="n"/>
      <c r="K601" s="13" t="n"/>
      <c r="L601" s="13" t="n"/>
      <c r="M601" s="13" t="n"/>
      <c r="N601" s="13" t="n"/>
      <c r="O601" s="14" t="n"/>
      <c r="P601" s="15" t="n"/>
      <c r="Q601" s="16">
        <f>IF(N601="", "", IF(ISNUMBER(N601), N601, IFERROR(DATEVALUE(LEFT(N601,10))+TIMEVALUE(MID(N601,12,8)), "texto")))</f>
        <v/>
      </c>
      <c r="R601" s="17">
        <f>IF(ISNUMBER(Q601), DATE(YEAR(Q601),MONTH(Q601),1), "")</f>
        <v/>
      </c>
      <c r="S601" s="18">
        <f>IF(A601="", 0, IF(AND(M601=Ajustes!$B$8, E601=Ajustes!$B$5, I601=Ajustes!$B$4, OR(C601=Ajustes!$B$6, C601=Ajustes!$B$7), ISNUMBER(D601), ISNUMBER(H601)), 1, 0))</f>
        <v/>
      </c>
      <c r="T601" s="19">
        <f>IF(S601&lt;&gt;1, 0, IF(N(J601)=0, 0, IF(K601=Ajustes!$B$5, J601, J601*F601)))</f>
        <v/>
      </c>
      <c r="U601" s="20">
        <f>IF(S601&lt;&gt;1, U600, IF(C601=Ajustes!$B$6, U600+H601, U600-H601))</f>
        <v/>
      </c>
      <c r="V601" s="19">
        <f>IF(S601&lt;&gt;1, V600, IF(C601=Ajustes!$B$6, V600+D601+N(O601)+T601, IF(U601&lt;=0, 0, V600-H601*W600)))</f>
        <v/>
      </c>
      <c r="W601" s="21">
        <f>IF(U601&gt;0, V601/U601, 0)</f>
        <v/>
      </c>
      <c r="X601" s="19">
        <f>IF(AND(S601=1, C601=Ajustes!$B$7), D601-N(O601)-T601-H601*W600, "")</f>
        <v/>
      </c>
      <c r="Y601" s="18">
        <f>IF(A601="", "", TRIM(IF(COUNTIFS($N$2:$N$3000,N601,$C$2:$C$3000,C601,$D$2:$D$3000,D601,$H$2:$H$3000,H601)&gt;1, "Orden repetida. ", "")&amp;IF(AND(S601=1, C601=Ajustes!$B$7, U600+0.000001&lt;H601), "Vendes más de lo registrado. ", "")&amp;IF(Q601="texto", "Fecha en texto. ", "")&amp;IF(OR(NOT(ISNUMBER(D601)), NOT(ISNUMBER(H601))), "Número en texto. ", "")&amp;IF(AND(ISNUMBER(Q601), ISNUMBER(Q600), Q601&lt;Q600), "Fuera de orden de fecha. ", "")))</f>
        <v/>
      </c>
      <c r="Z601" s="18">
        <f>IF(AND(S601=1, ISNUMBER(R601)), ROW(), 0)</f>
        <v/>
      </c>
      <c r="AA601" s="18">
        <f>IF(ISNUMBER(R601), R601, 0)</f>
        <v/>
      </c>
    </row>
    <row r="602">
      <c r="A602" s="13" t="n"/>
      <c r="B602" s="13" t="n"/>
      <c r="C602" s="13" t="n"/>
      <c r="D602" s="13" t="n"/>
      <c r="E602" s="13" t="n"/>
      <c r="F602" s="13" t="n"/>
      <c r="G602" s="13" t="n"/>
      <c r="H602" s="13" t="n"/>
      <c r="I602" s="13" t="n"/>
      <c r="J602" s="13" t="n"/>
      <c r="K602" s="13" t="n"/>
      <c r="L602" s="13" t="n"/>
      <c r="M602" s="13" t="n"/>
      <c r="N602" s="13" t="n"/>
      <c r="O602" s="14" t="n"/>
      <c r="P602" s="15" t="n"/>
      <c r="Q602" s="16">
        <f>IF(N602="", "", IF(ISNUMBER(N602), N602, IFERROR(DATEVALUE(LEFT(N602,10))+TIMEVALUE(MID(N602,12,8)), "texto")))</f>
        <v/>
      </c>
      <c r="R602" s="17">
        <f>IF(ISNUMBER(Q602), DATE(YEAR(Q602),MONTH(Q602),1), "")</f>
        <v/>
      </c>
      <c r="S602" s="18">
        <f>IF(A602="", 0, IF(AND(M602=Ajustes!$B$8, E602=Ajustes!$B$5, I602=Ajustes!$B$4, OR(C602=Ajustes!$B$6, C602=Ajustes!$B$7), ISNUMBER(D602), ISNUMBER(H602)), 1, 0))</f>
        <v/>
      </c>
      <c r="T602" s="19">
        <f>IF(S602&lt;&gt;1, 0, IF(N(J602)=0, 0, IF(K602=Ajustes!$B$5, J602, J602*F602)))</f>
        <v/>
      </c>
      <c r="U602" s="20">
        <f>IF(S602&lt;&gt;1, U601, IF(C602=Ajustes!$B$6, U601+H602, U601-H602))</f>
        <v/>
      </c>
      <c r="V602" s="19">
        <f>IF(S602&lt;&gt;1, V601, IF(C602=Ajustes!$B$6, V601+D602+N(O602)+T602, IF(U602&lt;=0, 0, V601-H602*W601)))</f>
        <v/>
      </c>
      <c r="W602" s="21">
        <f>IF(U602&gt;0, V602/U602, 0)</f>
        <v/>
      </c>
      <c r="X602" s="19">
        <f>IF(AND(S602=1, C602=Ajustes!$B$7), D602-N(O602)-T602-H602*W601, "")</f>
        <v/>
      </c>
      <c r="Y602" s="18">
        <f>IF(A602="", "", TRIM(IF(COUNTIFS($N$2:$N$3000,N602,$C$2:$C$3000,C602,$D$2:$D$3000,D602,$H$2:$H$3000,H602)&gt;1, "Orden repetida. ", "")&amp;IF(AND(S602=1, C602=Ajustes!$B$7, U601+0.000001&lt;H602), "Vendes más de lo registrado. ", "")&amp;IF(Q602="texto", "Fecha en texto. ", "")&amp;IF(OR(NOT(ISNUMBER(D602)), NOT(ISNUMBER(H602))), "Número en texto. ", "")&amp;IF(AND(ISNUMBER(Q602), ISNUMBER(Q601), Q602&lt;Q601), "Fuera de orden de fecha. ", "")))</f>
        <v/>
      </c>
      <c r="Z602" s="18">
        <f>IF(AND(S602=1, ISNUMBER(R602)), ROW(), 0)</f>
        <v/>
      </c>
      <c r="AA602" s="18">
        <f>IF(ISNUMBER(R602), R602, 0)</f>
        <v/>
      </c>
    </row>
    <row r="603">
      <c r="A603" s="13" t="n"/>
      <c r="B603" s="13" t="n"/>
      <c r="C603" s="13" t="n"/>
      <c r="D603" s="13" t="n"/>
      <c r="E603" s="13" t="n"/>
      <c r="F603" s="13" t="n"/>
      <c r="G603" s="13" t="n"/>
      <c r="H603" s="13" t="n"/>
      <c r="I603" s="13" t="n"/>
      <c r="J603" s="13" t="n"/>
      <c r="K603" s="13" t="n"/>
      <c r="L603" s="13" t="n"/>
      <c r="M603" s="13" t="n"/>
      <c r="N603" s="13" t="n"/>
      <c r="O603" s="14" t="n"/>
      <c r="P603" s="15" t="n"/>
      <c r="Q603" s="16">
        <f>IF(N603="", "", IF(ISNUMBER(N603), N603, IFERROR(DATEVALUE(LEFT(N603,10))+TIMEVALUE(MID(N603,12,8)), "texto")))</f>
        <v/>
      </c>
      <c r="R603" s="17">
        <f>IF(ISNUMBER(Q603), DATE(YEAR(Q603),MONTH(Q603),1), "")</f>
        <v/>
      </c>
      <c r="S603" s="18">
        <f>IF(A603="", 0, IF(AND(M603=Ajustes!$B$8, E603=Ajustes!$B$5, I603=Ajustes!$B$4, OR(C603=Ajustes!$B$6, C603=Ajustes!$B$7), ISNUMBER(D603), ISNUMBER(H603)), 1, 0))</f>
        <v/>
      </c>
      <c r="T603" s="19">
        <f>IF(S603&lt;&gt;1, 0, IF(N(J603)=0, 0, IF(K603=Ajustes!$B$5, J603, J603*F603)))</f>
        <v/>
      </c>
      <c r="U603" s="20">
        <f>IF(S603&lt;&gt;1, U602, IF(C603=Ajustes!$B$6, U602+H603, U602-H603))</f>
        <v/>
      </c>
      <c r="V603" s="19">
        <f>IF(S603&lt;&gt;1, V602, IF(C603=Ajustes!$B$6, V602+D603+N(O603)+T603, IF(U603&lt;=0, 0, V602-H603*W602)))</f>
        <v/>
      </c>
      <c r="W603" s="21">
        <f>IF(U603&gt;0, V603/U603, 0)</f>
        <v/>
      </c>
      <c r="X603" s="19">
        <f>IF(AND(S603=1, C603=Ajustes!$B$7), D603-N(O603)-T603-H603*W602, "")</f>
        <v/>
      </c>
      <c r="Y603" s="18">
        <f>IF(A603="", "", TRIM(IF(COUNTIFS($N$2:$N$3000,N603,$C$2:$C$3000,C603,$D$2:$D$3000,D603,$H$2:$H$3000,H603)&gt;1, "Orden repetida. ", "")&amp;IF(AND(S603=1, C603=Ajustes!$B$7, U602+0.000001&lt;H603), "Vendes más de lo registrado. ", "")&amp;IF(Q603="texto", "Fecha en texto. ", "")&amp;IF(OR(NOT(ISNUMBER(D603)), NOT(ISNUMBER(H603))), "Número en texto. ", "")&amp;IF(AND(ISNUMBER(Q603), ISNUMBER(Q602), Q603&lt;Q602), "Fuera de orden de fecha. ", "")))</f>
        <v/>
      </c>
      <c r="Z603" s="18">
        <f>IF(AND(S603=1, ISNUMBER(R603)), ROW(), 0)</f>
        <v/>
      </c>
      <c r="AA603" s="18">
        <f>IF(ISNUMBER(R603), R603, 0)</f>
        <v/>
      </c>
    </row>
    <row r="604">
      <c r="A604" s="13" t="n"/>
      <c r="B604" s="13" t="n"/>
      <c r="C604" s="13" t="n"/>
      <c r="D604" s="13" t="n"/>
      <c r="E604" s="13" t="n"/>
      <c r="F604" s="13" t="n"/>
      <c r="G604" s="13" t="n"/>
      <c r="H604" s="13" t="n"/>
      <c r="I604" s="13" t="n"/>
      <c r="J604" s="13" t="n"/>
      <c r="K604" s="13" t="n"/>
      <c r="L604" s="13" t="n"/>
      <c r="M604" s="13" t="n"/>
      <c r="N604" s="13" t="n"/>
      <c r="O604" s="14" t="n"/>
      <c r="P604" s="15" t="n"/>
      <c r="Q604" s="16">
        <f>IF(N604="", "", IF(ISNUMBER(N604), N604, IFERROR(DATEVALUE(LEFT(N604,10))+TIMEVALUE(MID(N604,12,8)), "texto")))</f>
        <v/>
      </c>
      <c r="R604" s="17">
        <f>IF(ISNUMBER(Q604), DATE(YEAR(Q604),MONTH(Q604),1), "")</f>
        <v/>
      </c>
      <c r="S604" s="18">
        <f>IF(A604="", 0, IF(AND(M604=Ajustes!$B$8, E604=Ajustes!$B$5, I604=Ajustes!$B$4, OR(C604=Ajustes!$B$6, C604=Ajustes!$B$7), ISNUMBER(D604), ISNUMBER(H604)), 1, 0))</f>
        <v/>
      </c>
      <c r="T604" s="19">
        <f>IF(S604&lt;&gt;1, 0, IF(N(J604)=0, 0, IF(K604=Ajustes!$B$5, J604, J604*F604)))</f>
        <v/>
      </c>
      <c r="U604" s="20">
        <f>IF(S604&lt;&gt;1, U603, IF(C604=Ajustes!$B$6, U603+H604, U603-H604))</f>
        <v/>
      </c>
      <c r="V604" s="19">
        <f>IF(S604&lt;&gt;1, V603, IF(C604=Ajustes!$B$6, V603+D604+N(O604)+T604, IF(U604&lt;=0, 0, V603-H604*W603)))</f>
        <v/>
      </c>
      <c r="W604" s="21">
        <f>IF(U604&gt;0, V604/U604, 0)</f>
        <v/>
      </c>
      <c r="X604" s="19">
        <f>IF(AND(S604=1, C604=Ajustes!$B$7), D604-N(O604)-T604-H604*W603, "")</f>
        <v/>
      </c>
      <c r="Y604" s="18">
        <f>IF(A604="", "", TRIM(IF(COUNTIFS($N$2:$N$3000,N604,$C$2:$C$3000,C604,$D$2:$D$3000,D604,$H$2:$H$3000,H604)&gt;1, "Orden repetida. ", "")&amp;IF(AND(S604=1, C604=Ajustes!$B$7, U603+0.000001&lt;H604), "Vendes más de lo registrado. ", "")&amp;IF(Q604="texto", "Fecha en texto. ", "")&amp;IF(OR(NOT(ISNUMBER(D604)), NOT(ISNUMBER(H604))), "Número en texto. ", "")&amp;IF(AND(ISNUMBER(Q604), ISNUMBER(Q603), Q604&lt;Q603), "Fuera de orden de fecha. ", "")))</f>
        <v/>
      </c>
      <c r="Z604" s="18">
        <f>IF(AND(S604=1, ISNUMBER(R604)), ROW(), 0)</f>
        <v/>
      </c>
      <c r="AA604" s="18">
        <f>IF(ISNUMBER(R604), R604, 0)</f>
        <v/>
      </c>
    </row>
    <row r="605">
      <c r="A605" s="13" t="n"/>
      <c r="B605" s="13" t="n"/>
      <c r="C605" s="13" t="n"/>
      <c r="D605" s="13" t="n"/>
      <c r="E605" s="13" t="n"/>
      <c r="F605" s="13" t="n"/>
      <c r="G605" s="13" t="n"/>
      <c r="H605" s="13" t="n"/>
      <c r="I605" s="13" t="n"/>
      <c r="J605" s="13" t="n"/>
      <c r="K605" s="13" t="n"/>
      <c r="L605" s="13" t="n"/>
      <c r="M605" s="13" t="n"/>
      <c r="N605" s="13" t="n"/>
      <c r="O605" s="14" t="n"/>
      <c r="P605" s="15" t="n"/>
      <c r="Q605" s="16">
        <f>IF(N605="", "", IF(ISNUMBER(N605), N605, IFERROR(DATEVALUE(LEFT(N605,10))+TIMEVALUE(MID(N605,12,8)), "texto")))</f>
        <v/>
      </c>
      <c r="R605" s="17">
        <f>IF(ISNUMBER(Q605), DATE(YEAR(Q605),MONTH(Q605),1), "")</f>
        <v/>
      </c>
      <c r="S605" s="18">
        <f>IF(A605="", 0, IF(AND(M605=Ajustes!$B$8, E605=Ajustes!$B$5, I605=Ajustes!$B$4, OR(C605=Ajustes!$B$6, C605=Ajustes!$B$7), ISNUMBER(D605), ISNUMBER(H605)), 1, 0))</f>
        <v/>
      </c>
      <c r="T605" s="19">
        <f>IF(S605&lt;&gt;1, 0, IF(N(J605)=0, 0, IF(K605=Ajustes!$B$5, J605, J605*F605)))</f>
        <v/>
      </c>
      <c r="U605" s="20">
        <f>IF(S605&lt;&gt;1, U604, IF(C605=Ajustes!$B$6, U604+H605, U604-H605))</f>
        <v/>
      </c>
      <c r="V605" s="19">
        <f>IF(S605&lt;&gt;1, V604, IF(C605=Ajustes!$B$6, V604+D605+N(O605)+T605, IF(U605&lt;=0, 0, V604-H605*W604)))</f>
        <v/>
      </c>
      <c r="W605" s="21">
        <f>IF(U605&gt;0, V605/U605, 0)</f>
        <v/>
      </c>
      <c r="X605" s="19">
        <f>IF(AND(S605=1, C605=Ajustes!$B$7), D605-N(O605)-T605-H605*W604, "")</f>
        <v/>
      </c>
      <c r="Y605" s="18">
        <f>IF(A605="", "", TRIM(IF(COUNTIFS($N$2:$N$3000,N605,$C$2:$C$3000,C605,$D$2:$D$3000,D605,$H$2:$H$3000,H605)&gt;1, "Orden repetida. ", "")&amp;IF(AND(S605=1, C605=Ajustes!$B$7, U604+0.000001&lt;H605), "Vendes más de lo registrado. ", "")&amp;IF(Q605="texto", "Fecha en texto. ", "")&amp;IF(OR(NOT(ISNUMBER(D605)), NOT(ISNUMBER(H605))), "Número en texto. ", "")&amp;IF(AND(ISNUMBER(Q605), ISNUMBER(Q604), Q605&lt;Q604), "Fuera de orden de fecha. ", "")))</f>
        <v/>
      </c>
      <c r="Z605" s="18">
        <f>IF(AND(S605=1, ISNUMBER(R605)), ROW(), 0)</f>
        <v/>
      </c>
      <c r="AA605" s="18">
        <f>IF(ISNUMBER(R605), R605, 0)</f>
        <v/>
      </c>
    </row>
    <row r="606">
      <c r="A606" s="13" t="n"/>
      <c r="B606" s="13" t="n"/>
      <c r="C606" s="13" t="n"/>
      <c r="D606" s="13" t="n"/>
      <c r="E606" s="13" t="n"/>
      <c r="F606" s="13" t="n"/>
      <c r="G606" s="13" t="n"/>
      <c r="H606" s="13" t="n"/>
      <c r="I606" s="13" t="n"/>
      <c r="J606" s="13" t="n"/>
      <c r="K606" s="13" t="n"/>
      <c r="L606" s="13" t="n"/>
      <c r="M606" s="13" t="n"/>
      <c r="N606" s="13" t="n"/>
      <c r="O606" s="14" t="n"/>
      <c r="P606" s="15" t="n"/>
      <c r="Q606" s="16">
        <f>IF(N606="", "", IF(ISNUMBER(N606), N606, IFERROR(DATEVALUE(LEFT(N606,10))+TIMEVALUE(MID(N606,12,8)), "texto")))</f>
        <v/>
      </c>
      <c r="R606" s="17">
        <f>IF(ISNUMBER(Q606), DATE(YEAR(Q606),MONTH(Q606),1), "")</f>
        <v/>
      </c>
      <c r="S606" s="18">
        <f>IF(A606="", 0, IF(AND(M606=Ajustes!$B$8, E606=Ajustes!$B$5, I606=Ajustes!$B$4, OR(C606=Ajustes!$B$6, C606=Ajustes!$B$7), ISNUMBER(D606), ISNUMBER(H606)), 1, 0))</f>
        <v/>
      </c>
      <c r="T606" s="19">
        <f>IF(S606&lt;&gt;1, 0, IF(N(J606)=0, 0, IF(K606=Ajustes!$B$5, J606, J606*F606)))</f>
        <v/>
      </c>
      <c r="U606" s="20">
        <f>IF(S606&lt;&gt;1, U605, IF(C606=Ajustes!$B$6, U605+H606, U605-H606))</f>
        <v/>
      </c>
      <c r="V606" s="19">
        <f>IF(S606&lt;&gt;1, V605, IF(C606=Ajustes!$B$6, V605+D606+N(O606)+T606, IF(U606&lt;=0, 0, V605-H606*W605)))</f>
        <v/>
      </c>
      <c r="W606" s="21">
        <f>IF(U606&gt;0, V606/U606, 0)</f>
        <v/>
      </c>
      <c r="X606" s="19">
        <f>IF(AND(S606=1, C606=Ajustes!$B$7), D606-N(O606)-T606-H606*W605, "")</f>
        <v/>
      </c>
      <c r="Y606" s="18">
        <f>IF(A606="", "", TRIM(IF(COUNTIFS($N$2:$N$3000,N606,$C$2:$C$3000,C606,$D$2:$D$3000,D606,$H$2:$H$3000,H606)&gt;1, "Orden repetida. ", "")&amp;IF(AND(S606=1, C606=Ajustes!$B$7, U605+0.000001&lt;H606), "Vendes más de lo registrado. ", "")&amp;IF(Q606="texto", "Fecha en texto. ", "")&amp;IF(OR(NOT(ISNUMBER(D606)), NOT(ISNUMBER(H606))), "Número en texto. ", "")&amp;IF(AND(ISNUMBER(Q606), ISNUMBER(Q605), Q606&lt;Q605), "Fuera de orden de fecha. ", "")))</f>
        <v/>
      </c>
      <c r="Z606" s="18">
        <f>IF(AND(S606=1, ISNUMBER(R606)), ROW(), 0)</f>
        <v/>
      </c>
      <c r="AA606" s="18">
        <f>IF(ISNUMBER(R606), R606, 0)</f>
        <v/>
      </c>
    </row>
    <row r="607">
      <c r="A607" s="13" t="n"/>
      <c r="B607" s="13" t="n"/>
      <c r="C607" s="13" t="n"/>
      <c r="D607" s="13" t="n"/>
      <c r="E607" s="13" t="n"/>
      <c r="F607" s="13" t="n"/>
      <c r="G607" s="13" t="n"/>
      <c r="H607" s="13" t="n"/>
      <c r="I607" s="13" t="n"/>
      <c r="J607" s="13" t="n"/>
      <c r="K607" s="13" t="n"/>
      <c r="L607" s="13" t="n"/>
      <c r="M607" s="13" t="n"/>
      <c r="N607" s="13" t="n"/>
      <c r="O607" s="14" t="n"/>
      <c r="P607" s="15" t="n"/>
      <c r="Q607" s="16">
        <f>IF(N607="", "", IF(ISNUMBER(N607), N607, IFERROR(DATEVALUE(LEFT(N607,10))+TIMEVALUE(MID(N607,12,8)), "texto")))</f>
        <v/>
      </c>
      <c r="R607" s="17">
        <f>IF(ISNUMBER(Q607), DATE(YEAR(Q607),MONTH(Q607),1), "")</f>
        <v/>
      </c>
      <c r="S607" s="18">
        <f>IF(A607="", 0, IF(AND(M607=Ajustes!$B$8, E607=Ajustes!$B$5, I607=Ajustes!$B$4, OR(C607=Ajustes!$B$6, C607=Ajustes!$B$7), ISNUMBER(D607), ISNUMBER(H607)), 1, 0))</f>
        <v/>
      </c>
      <c r="T607" s="19">
        <f>IF(S607&lt;&gt;1, 0, IF(N(J607)=0, 0, IF(K607=Ajustes!$B$5, J607, J607*F607)))</f>
        <v/>
      </c>
      <c r="U607" s="20">
        <f>IF(S607&lt;&gt;1, U606, IF(C607=Ajustes!$B$6, U606+H607, U606-H607))</f>
        <v/>
      </c>
      <c r="V607" s="19">
        <f>IF(S607&lt;&gt;1, V606, IF(C607=Ajustes!$B$6, V606+D607+N(O607)+T607, IF(U607&lt;=0, 0, V606-H607*W606)))</f>
        <v/>
      </c>
      <c r="W607" s="21">
        <f>IF(U607&gt;0, V607/U607, 0)</f>
        <v/>
      </c>
      <c r="X607" s="19">
        <f>IF(AND(S607=1, C607=Ajustes!$B$7), D607-N(O607)-T607-H607*W606, "")</f>
        <v/>
      </c>
      <c r="Y607" s="18">
        <f>IF(A607="", "", TRIM(IF(COUNTIFS($N$2:$N$3000,N607,$C$2:$C$3000,C607,$D$2:$D$3000,D607,$H$2:$H$3000,H607)&gt;1, "Orden repetida. ", "")&amp;IF(AND(S607=1, C607=Ajustes!$B$7, U606+0.000001&lt;H607), "Vendes más de lo registrado. ", "")&amp;IF(Q607="texto", "Fecha en texto. ", "")&amp;IF(OR(NOT(ISNUMBER(D607)), NOT(ISNUMBER(H607))), "Número en texto. ", "")&amp;IF(AND(ISNUMBER(Q607), ISNUMBER(Q606), Q607&lt;Q606), "Fuera de orden de fecha. ", "")))</f>
        <v/>
      </c>
      <c r="Z607" s="18">
        <f>IF(AND(S607=1, ISNUMBER(R607)), ROW(), 0)</f>
        <v/>
      </c>
      <c r="AA607" s="18">
        <f>IF(ISNUMBER(R607), R607, 0)</f>
        <v/>
      </c>
    </row>
    <row r="608">
      <c r="A608" s="13" t="n"/>
      <c r="B608" s="13" t="n"/>
      <c r="C608" s="13" t="n"/>
      <c r="D608" s="13" t="n"/>
      <c r="E608" s="13" t="n"/>
      <c r="F608" s="13" t="n"/>
      <c r="G608" s="13" t="n"/>
      <c r="H608" s="13" t="n"/>
      <c r="I608" s="13" t="n"/>
      <c r="J608" s="13" t="n"/>
      <c r="K608" s="13" t="n"/>
      <c r="L608" s="13" t="n"/>
      <c r="M608" s="13" t="n"/>
      <c r="N608" s="13" t="n"/>
      <c r="O608" s="14" t="n"/>
      <c r="P608" s="15" t="n"/>
      <c r="Q608" s="16">
        <f>IF(N608="", "", IF(ISNUMBER(N608), N608, IFERROR(DATEVALUE(LEFT(N608,10))+TIMEVALUE(MID(N608,12,8)), "texto")))</f>
        <v/>
      </c>
      <c r="R608" s="17">
        <f>IF(ISNUMBER(Q608), DATE(YEAR(Q608),MONTH(Q608),1), "")</f>
        <v/>
      </c>
      <c r="S608" s="18">
        <f>IF(A608="", 0, IF(AND(M608=Ajustes!$B$8, E608=Ajustes!$B$5, I608=Ajustes!$B$4, OR(C608=Ajustes!$B$6, C608=Ajustes!$B$7), ISNUMBER(D608), ISNUMBER(H608)), 1, 0))</f>
        <v/>
      </c>
      <c r="T608" s="19">
        <f>IF(S608&lt;&gt;1, 0, IF(N(J608)=0, 0, IF(K608=Ajustes!$B$5, J608, J608*F608)))</f>
        <v/>
      </c>
      <c r="U608" s="20">
        <f>IF(S608&lt;&gt;1, U607, IF(C608=Ajustes!$B$6, U607+H608, U607-H608))</f>
        <v/>
      </c>
      <c r="V608" s="19">
        <f>IF(S608&lt;&gt;1, V607, IF(C608=Ajustes!$B$6, V607+D608+N(O608)+T608, IF(U608&lt;=0, 0, V607-H608*W607)))</f>
        <v/>
      </c>
      <c r="W608" s="21">
        <f>IF(U608&gt;0, V608/U608, 0)</f>
        <v/>
      </c>
      <c r="X608" s="19">
        <f>IF(AND(S608=1, C608=Ajustes!$B$7), D608-N(O608)-T608-H608*W607, "")</f>
        <v/>
      </c>
      <c r="Y608" s="18">
        <f>IF(A608="", "", TRIM(IF(COUNTIFS($N$2:$N$3000,N608,$C$2:$C$3000,C608,$D$2:$D$3000,D608,$H$2:$H$3000,H608)&gt;1, "Orden repetida. ", "")&amp;IF(AND(S608=1, C608=Ajustes!$B$7, U607+0.000001&lt;H608), "Vendes más de lo registrado. ", "")&amp;IF(Q608="texto", "Fecha en texto. ", "")&amp;IF(OR(NOT(ISNUMBER(D608)), NOT(ISNUMBER(H608))), "Número en texto. ", "")&amp;IF(AND(ISNUMBER(Q608), ISNUMBER(Q607), Q608&lt;Q607), "Fuera de orden de fecha. ", "")))</f>
        <v/>
      </c>
      <c r="Z608" s="18">
        <f>IF(AND(S608=1, ISNUMBER(R608)), ROW(), 0)</f>
        <v/>
      </c>
      <c r="AA608" s="18">
        <f>IF(ISNUMBER(R608), R608, 0)</f>
        <v/>
      </c>
    </row>
    <row r="609">
      <c r="A609" s="13" t="n"/>
      <c r="B609" s="13" t="n"/>
      <c r="C609" s="13" t="n"/>
      <c r="D609" s="13" t="n"/>
      <c r="E609" s="13" t="n"/>
      <c r="F609" s="13" t="n"/>
      <c r="G609" s="13" t="n"/>
      <c r="H609" s="13" t="n"/>
      <c r="I609" s="13" t="n"/>
      <c r="J609" s="13" t="n"/>
      <c r="K609" s="13" t="n"/>
      <c r="L609" s="13" t="n"/>
      <c r="M609" s="13" t="n"/>
      <c r="N609" s="13" t="n"/>
      <c r="O609" s="14" t="n"/>
      <c r="P609" s="15" t="n"/>
      <c r="Q609" s="16">
        <f>IF(N609="", "", IF(ISNUMBER(N609), N609, IFERROR(DATEVALUE(LEFT(N609,10))+TIMEVALUE(MID(N609,12,8)), "texto")))</f>
        <v/>
      </c>
      <c r="R609" s="17">
        <f>IF(ISNUMBER(Q609), DATE(YEAR(Q609),MONTH(Q609),1), "")</f>
        <v/>
      </c>
      <c r="S609" s="18">
        <f>IF(A609="", 0, IF(AND(M609=Ajustes!$B$8, E609=Ajustes!$B$5, I609=Ajustes!$B$4, OR(C609=Ajustes!$B$6, C609=Ajustes!$B$7), ISNUMBER(D609), ISNUMBER(H609)), 1, 0))</f>
        <v/>
      </c>
      <c r="T609" s="19">
        <f>IF(S609&lt;&gt;1, 0, IF(N(J609)=0, 0, IF(K609=Ajustes!$B$5, J609, J609*F609)))</f>
        <v/>
      </c>
      <c r="U609" s="20">
        <f>IF(S609&lt;&gt;1, U608, IF(C609=Ajustes!$B$6, U608+H609, U608-H609))</f>
        <v/>
      </c>
      <c r="V609" s="19">
        <f>IF(S609&lt;&gt;1, V608, IF(C609=Ajustes!$B$6, V608+D609+N(O609)+T609, IF(U609&lt;=0, 0, V608-H609*W608)))</f>
        <v/>
      </c>
      <c r="W609" s="21">
        <f>IF(U609&gt;0, V609/U609, 0)</f>
        <v/>
      </c>
      <c r="X609" s="19">
        <f>IF(AND(S609=1, C609=Ajustes!$B$7), D609-N(O609)-T609-H609*W608, "")</f>
        <v/>
      </c>
      <c r="Y609" s="18">
        <f>IF(A609="", "", TRIM(IF(COUNTIFS($N$2:$N$3000,N609,$C$2:$C$3000,C609,$D$2:$D$3000,D609,$H$2:$H$3000,H609)&gt;1, "Orden repetida. ", "")&amp;IF(AND(S609=1, C609=Ajustes!$B$7, U608+0.000001&lt;H609), "Vendes más de lo registrado. ", "")&amp;IF(Q609="texto", "Fecha en texto. ", "")&amp;IF(OR(NOT(ISNUMBER(D609)), NOT(ISNUMBER(H609))), "Número en texto. ", "")&amp;IF(AND(ISNUMBER(Q609), ISNUMBER(Q608), Q609&lt;Q608), "Fuera de orden de fecha. ", "")))</f>
        <v/>
      </c>
      <c r="Z609" s="18">
        <f>IF(AND(S609=1, ISNUMBER(R609)), ROW(), 0)</f>
        <v/>
      </c>
      <c r="AA609" s="18">
        <f>IF(ISNUMBER(R609), R609, 0)</f>
        <v/>
      </c>
    </row>
    <row r="610">
      <c r="A610" s="13" t="n"/>
      <c r="B610" s="13" t="n"/>
      <c r="C610" s="13" t="n"/>
      <c r="D610" s="13" t="n"/>
      <c r="E610" s="13" t="n"/>
      <c r="F610" s="13" t="n"/>
      <c r="G610" s="13" t="n"/>
      <c r="H610" s="13" t="n"/>
      <c r="I610" s="13" t="n"/>
      <c r="J610" s="13" t="n"/>
      <c r="K610" s="13" t="n"/>
      <c r="L610" s="13" t="n"/>
      <c r="M610" s="13" t="n"/>
      <c r="N610" s="13" t="n"/>
      <c r="O610" s="14" t="n"/>
      <c r="P610" s="15" t="n"/>
      <c r="Q610" s="16">
        <f>IF(N610="", "", IF(ISNUMBER(N610), N610, IFERROR(DATEVALUE(LEFT(N610,10))+TIMEVALUE(MID(N610,12,8)), "texto")))</f>
        <v/>
      </c>
      <c r="R610" s="17">
        <f>IF(ISNUMBER(Q610), DATE(YEAR(Q610),MONTH(Q610),1), "")</f>
        <v/>
      </c>
      <c r="S610" s="18">
        <f>IF(A610="", 0, IF(AND(M610=Ajustes!$B$8, E610=Ajustes!$B$5, I610=Ajustes!$B$4, OR(C610=Ajustes!$B$6, C610=Ajustes!$B$7), ISNUMBER(D610), ISNUMBER(H610)), 1, 0))</f>
        <v/>
      </c>
      <c r="T610" s="19">
        <f>IF(S610&lt;&gt;1, 0, IF(N(J610)=0, 0, IF(K610=Ajustes!$B$5, J610, J610*F610)))</f>
        <v/>
      </c>
      <c r="U610" s="20">
        <f>IF(S610&lt;&gt;1, U609, IF(C610=Ajustes!$B$6, U609+H610, U609-H610))</f>
        <v/>
      </c>
      <c r="V610" s="19">
        <f>IF(S610&lt;&gt;1, V609, IF(C610=Ajustes!$B$6, V609+D610+N(O610)+T610, IF(U610&lt;=0, 0, V609-H610*W609)))</f>
        <v/>
      </c>
      <c r="W610" s="21">
        <f>IF(U610&gt;0, V610/U610, 0)</f>
        <v/>
      </c>
      <c r="X610" s="19">
        <f>IF(AND(S610=1, C610=Ajustes!$B$7), D610-N(O610)-T610-H610*W609, "")</f>
        <v/>
      </c>
      <c r="Y610" s="18">
        <f>IF(A610="", "", TRIM(IF(COUNTIFS($N$2:$N$3000,N610,$C$2:$C$3000,C610,$D$2:$D$3000,D610,$H$2:$H$3000,H610)&gt;1, "Orden repetida. ", "")&amp;IF(AND(S610=1, C610=Ajustes!$B$7, U609+0.000001&lt;H610), "Vendes más de lo registrado. ", "")&amp;IF(Q610="texto", "Fecha en texto. ", "")&amp;IF(OR(NOT(ISNUMBER(D610)), NOT(ISNUMBER(H610))), "Número en texto. ", "")&amp;IF(AND(ISNUMBER(Q610), ISNUMBER(Q609), Q610&lt;Q609), "Fuera de orden de fecha. ", "")))</f>
        <v/>
      </c>
      <c r="Z610" s="18">
        <f>IF(AND(S610=1, ISNUMBER(R610)), ROW(), 0)</f>
        <v/>
      </c>
      <c r="AA610" s="18">
        <f>IF(ISNUMBER(R610), R610, 0)</f>
        <v/>
      </c>
    </row>
    <row r="611">
      <c r="A611" s="13" t="n"/>
      <c r="B611" s="13" t="n"/>
      <c r="C611" s="13" t="n"/>
      <c r="D611" s="13" t="n"/>
      <c r="E611" s="13" t="n"/>
      <c r="F611" s="13" t="n"/>
      <c r="G611" s="13" t="n"/>
      <c r="H611" s="13" t="n"/>
      <c r="I611" s="13" t="n"/>
      <c r="J611" s="13" t="n"/>
      <c r="K611" s="13" t="n"/>
      <c r="L611" s="13" t="n"/>
      <c r="M611" s="13" t="n"/>
      <c r="N611" s="13" t="n"/>
      <c r="O611" s="14" t="n"/>
      <c r="P611" s="15" t="n"/>
      <c r="Q611" s="16">
        <f>IF(N611="", "", IF(ISNUMBER(N611), N611, IFERROR(DATEVALUE(LEFT(N611,10))+TIMEVALUE(MID(N611,12,8)), "texto")))</f>
        <v/>
      </c>
      <c r="R611" s="17">
        <f>IF(ISNUMBER(Q611), DATE(YEAR(Q611),MONTH(Q611),1), "")</f>
        <v/>
      </c>
      <c r="S611" s="18">
        <f>IF(A611="", 0, IF(AND(M611=Ajustes!$B$8, E611=Ajustes!$B$5, I611=Ajustes!$B$4, OR(C611=Ajustes!$B$6, C611=Ajustes!$B$7), ISNUMBER(D611), ISNUMBER(H611)), 1, 0))</f>
        <v/>
      </c>
      <c r="T611" s="19">
        <f>IF(S611&lt;&gt;1, 0, IF(N(J611)=0, 0, IF(K611=Ajustes!$B$5, J611, J611*F611)))</f>
        <v/>
      </c>
      <c r="U611" s="20">
        <f>IF(S611&lt;&gt;1, U610, IF(C611=Ajustes!$B$6, U610+H611, U610-H611))</f>
        <v/>
      </c>
      <c r="V611" s="19">
        <f>IF(S611&lt;&gt;1, V610, IF(C611=Ajustes!$B$6, V610+D611+N(O611)+T611, IF(U611&lt;=0, 0, V610-H611*W610)))</f>
        <v/>
      </c>
      <c r="W611" s="21">
        <f>IF(U611&gt;0, V611/U611, 0)</f>
        <v/>
      </c>
      <c r="X611" s="19">
        <f>IF(AND(S611=1, C611=Ajustes!$B$7), D611-N(O611)-T611-H611*W610, "")</f>
        <v/>
      </c>
      <c r="Y611" s="18">
        <f>IF(A611="", "", TRIM(IF(COUNTIFS($N$2:$N$3000,N611,$C$2:$C$3000,C611,$D$2:$D$3000,D611,$H$2:$H$3000,H611)&gt;1, "Orden repetida. ", "")&amp;IF(AND(S611=1, C611=Ajustes!$B$7, U610+0.000001&lt;H611), "Vendes más de lo registrado. ", "")&amp;IF(Q611="texto", "Fecha en texto. ", "")&amp;IF(OR(NOT(ISNUMBER(D611)), NOT(ISNUMBER(H611))), "Número en texto. ", "")&amp;IF(AND(ISNUMBER(Q611), ISNUMBER(Q610), Q611&lt;Q610), "Fuera de orden de fecha. ", "")))</f>
        <v/>
      </c>
      <c r="Z611" s="18">
        <f>IF(AND(S611=1, ISNUMBER(R611)), ROW(), 0)</f>
        <v/>
      </c>
      <c r="AA611" s="18">
        <f>IF(ISNUMBER(R611), R611, 0)</f>
        <v/>
      </c>
    </row>
    <row r="612">
      <c r="A612" s="13" t="n"/>
      <c r="B612" s="13" t="n"/>
      <c r="C612" s="13" t="n"/>
      <c r="D612" s="13" t="n"/>
      <c r="E612" s="13" t="n"/>
      <c r="F612" s="13" t="n"/>
      <c r="G612" s="13" t="n"/>
      <c r="H612" s="13" t="n"/>
      <c r="I612" s="13" t="n"/>
      <c r="J612" s="13" t="n"/>
      <c r="K612" s="13" t="n"/>
      <c r="L612" s="13" t="n"/>
      <c r="M612" s="13" t="n"/>
      <c r="N612" s="13" t="n"/>
      <c r="O612" s="14" t="n"/>
      <c r="P612" s="15" t="n"/>
      <c r="Q612" s="16">
        <f>IF(N612="", "", IF(ISNUMBER(N612), N612, IFERROR(DATEVALUE(LEFT(N612,10))+TIMEVALUE(MID(N612,12,8)), "texto")))</f>
        <v/>
      </c>
      <c r="R612" s="17">
        <f>IF(ISNUMBER(Q612), DATE(YEAR(Q612),MONTH(Q612),1), "")</f>
        <v/>
      </c>
      <c r="S612" s="18">
        <f>IF(A612="", 0, IF(AND(M612=Ajustes!$B$8, E612=Ajustes!$B$5, I612=Ajustes!$B$4, OR(C612=Ajustes!$B$6, C612=Ajustes!$B$7), ISNUMBER(D612), ISNUMBER(H612)), 1, 0))</f>
        <v/>
      </c>
      <c r="T612" s="19">
        <f>IF(S612&lt;&gt;1, 0, IF(N(J612)=0, 0, IF(K612=Ajustes!$B$5, J612, J612*F612)))</f>
        <v/>
      </c>
      <c r="U612" s="20">
        <f>IF(S612&lt;&gt;1, U611, IF(C612=Ajustes!$B$6, U611+H612, U611-H612))</f>
        <v/>
      </c>
      <c r="V612" s="19">
        <f>IF(S612&lt;&gt;1, V611, IF(C612=Ajustes!$B$6, V611+D612+N(O612)+T612, IF(U612&lt;=0, 0, V611-H612*W611)))</f>
        <v/>
      </c>
      <c r="W612" s="21">
        <f>IF(U612&gt;0, V612/U612, 0)</f>
        <v/>
      </c>
      <c r="X612" s="19">
        <f>IF(AND(S612=1, C612=Ajustes!$B$7), D612-N(O612)-T612-H612*W611, "")</f>
        <v/>
      </c>
      <c r="Y612" s="18">
        <f>IF(A612="", "", TRIM(IF(COUNTIFS($N$2:$N$3000,N612,$C$2:$C$3000,C612,$D$2:$D$3000,D612,$H$2:$H$3000,H612)&gt;1, "Orden repetida. ", "")&amp;IF(AND(S612=1, C612=Ajustes!$B$7, U611+0.000001&lt;H612), "Vendes más de lo registrado. ", "")&amp;IF(Q612="texto", "Fecha en texto. ", "")&amp;IF(OR(NOT(ISNUMBER(D612)), NOT(ISNUMBER(H612))), "Número en texto. ", "")&amp;IF(AND(ISNUMBER(Q612), ISNUMBER(Q611), Q612&lt;Q611), "Fuera de orden de fecha. ", "")))</f>
        <v/>
      </c>
      <c r="Z612" s="18">
        <f>IF(AND(S612=1, ISNUMBER(R612)), ROW(), 0)</f>
        <v/>
      </c>
      <c r="AA612" s="18">
        <f>IF(ISNUMBER(R612), R612, 0)</f>
        <v/>
      </c>
    </row>
    <row r="613">
      <c r="A613" s="13" t="n"/>
      <c r="B613" s="13" t="n"/>
      <c r="C613" s="13" t="n"/>
      <c r="D613" s="13" t="n"/>
      <c r="E613" s="13" t="n"/>
      <c r="F613" s="13" t="n"/>
      <c r="G613" s="13" t="n"/>
      <c r="H613" s="13" t="n"/>
      <c r="I613" s="13" t="n"/>
      <c r="J613" s="13" t="n"/>
      <c r="K613" s="13" t="n"/>
      <c r="L613" s="13" t="n"/>
      <c r="M613" s="13" t="n"/>
      <c r="N613" s="13" t="n"/>
      <c r="O613" s="14" t="n"/>
      <c r="P613" s="15" t="n"/>
      <c r="Q613" s="16">
        <f>IF(N613="", "", IF(ISNUMBER(N613), N613, IFERROR(DATEVALUE(LEFT(N613,10))+TIMEVALUE(MID(N613,12,8)), "texto")))</f>
        <v/>
      </c>
      <c r="R613" s="17">
        <f>IF(ISNUMBER(Q613), DATE(YEAR(Q613),MONTH(Q613),1), "")</f>
        <v/>
      </c>
      <c r="S613" s="18">
        <f>IF(A613="", 0, IF(AND(M613=Ajustes!$B$8, E613=Ajustes!$B$5, I613=Ajustes!$B$4, OR(C613=Ajustes!$B$6, C613=Ajustes!$B$7), ISNUMBER(D613), ISNUMBER(H613)), 1, 0))</f>
        <v/>
      </c>
      <c r="T613" s="19">
        <f>IF(S613&lt;&gt;1, 0, IF(N(J613)=0, 0, IF(K613=Ajustes!$B$5, J613, J613*F613)))</f>
        <v/>
      </c>
      <c r="U613" s="20">
        <f>IF(S613&lt;&gt;1, U612, IF(C613=Ajustes!$B$6, U612+H613, U612-H613))</f>
        <v/>
      </c>
      <c r="V613" s="19">
        <f>IF(S613&lt;&gt;1, V612, IF(C613=Ajustes!$B$6, V612+D613+N(O613)+T613, IF(U613&lt;=0, 0, V612-H613*W612)))</f>
        <v/>
      </c>
      <c r="W613" s="21">
        <f>IF(U613&gt;0, V613/U613, 0)</f>
        <v/>
      </c>
      <c r="X613" s="19">
        <f>IF(AND(S613=1, C613=Ajustes!$B$7), D613-N(O613)-T613-H613*W612, "")</f>
        <v/>
      </c>
      <c r="Y613" s="18">
        <f>IF(A613="", "", TRIM(IF(COUNTIFS($N$2:$N$3000,N613,$C$2:$C$3000,C613,$D$2:$D$3000,D613,$H$2:$H$3000,H613)&gt;1, "Orden repetida. ", "")&amp;IF(AND(S613=1, C613=Ajustes!$B$7, U612+0.000001&lt;H613), "Vendes más de lo registrado. ", "")&amp;IF(Q613="texto", "Fecha en texto. ", "")&amp;IF(OR(NOT(ISNUMBER(D613)), NOT(ISNUMBER(H613))), "Número en texto. ", "")&amp;IF(AND(ISNUMBER(Q613), ISNUMBER(Q612), Q613&lt;Q612), "Fuera de orden de fecha. ", "")))</f>
        <v/>
      </c>
      <c r="Z613" s="18">
        <f>IF(AND(S613=1, ISNUMBER(R613)), ROW(), 0)</f>
        <v/>
      </c>
      <c r="AA613" s="18">
        <f>IF(ISNUMBER(R613), R613, 0)</f>
        <v/>
      </c>
    </row>
    <row r="614">
      <c r="A614" s="13" t="n"/>
      <c r="B614" s="13" t="n"/>
      <c r="C614" s="13" t="n"/>
      <c r="D614" s="13" t="n"/>
      <c r="E614" s="13" t="n"/>
      <c r="F614" s="13" t="n"/>
      <c r="G614" s="13" t="n"/>
      <c r="H614" s="13" t="n"/>
      <c r="I614" s="13" t="n"/>
      <c r="J614" s="13" t="n"/>
      <c r="K614" s="13" t="n"/>
      <c r="L614" s="13" t="n"/>
      <c r="M614" s="13" t="n"/>
      <c r="N614" s="13" t="n"/>
      <c r="O614" s="14" t="n"/>
      <c r="P614" s="15" t="n"/>
      <c r="Q614" s="16">
        <f>IF(N614="", "", IF(ISNUMBER(N614), N614, IFERROR(DATEVALUE(LEFT(N614,10))+TIMEVALUE(MID(N614,12,8)), "texto")))</f>
        <v/>
      </c>
      <c r="R614" s="17">
        <f>IF(ISNUMBER(Q614), DATE(YEAR(Q614),MONTH(Q614),1), "")</f>
        <v/>
      </c>
      <c r="S614" s="18">
        <f>IF(A614="", 0, IF(AND(M614=Ajustes!$B$8, E614=Ajustes!$B$5, I614=Ajustes!$B$4, OR(C614=Ajustes!$B$6, C614=Ajustes!$B$7), ISNUMBER(D614), ISNUMBER(H614)), 1, 0))</f>
        <v/>
      </c>
      <c r="T614" s="19">
        <f>IF(S614&lt;&gt;1, 0, IF(N(J614)=0, 0, IF(K614=Ajustes!$B$5, J614, J614*F614)))</f>
        <v/>
      </c>
      <c r="U614" s="20">
        <f>IF(S614&lt;&gt;1, U613, IF(C614=Ajustes!$B$6, U613+H614, U613-H614))</f>
        <v/>
      </c>
      <c r="V614" s="19">
        <f>IF(S614&lt;&gt;1, V613, IF(C614=Ajustes!$B$6, V613+D614+N(O614)+T614, IF(U614&lt;=0, 0, V613-H614*W613)))</f>
        <v/>
      </c>
      <c r="W614" s="21">
        <f>IF(U614&gt;0, V614/U614, 0)</f>
        <v/>
      </c>
      <c r="X614" s="19">
        <f>IF(AND(S614=1, C614=Ajustes!$B$7), D614-N(O614)-T614-H614*W613, "")</f>
        <v/>
      </c>
      <c r="Y614" s="18">
        <f>IF(A614="", "", TRIM(IF(COUNTIFS($N$2:$N$3000,N614,$C$2:$C$3000,C614,$D$2:$D$3000,D614,$H$2:$H$3000,H614)&gt;1, "Orden repetida. ", "")&amp;IF(AND(S614=1, C614=Ajustes!$B$7, U613+0.000001&lt;H614), "Vendes más de lo registrado. ", "")&amp;IF(Q614="texto", "Fecha en texto. ", "")&amp;IF(OR(NOT(ISNUMBER(D614)), NOT(ISNUMBER(H614))), "Número en texto. ", "")&amp;IF(AND(ISNUMBER(Q614), ISNUMBER(Q613), Q614&lt;Q613), "Fuera de orden de fecha. ", "")))</f>
        <v/>
      </c>
      <c r="Z614" s="18">
        <f>IF(AND(S614=1, ISNUMBER(R614)), ROW(), 0)</f>
        <v/>
      </c>
      <c r="AA614" s="18">
        <f>IF(ISNUMBER(R614), R614, 0)</f>
        <v/>
      </c>
    </row>
    <row r="615">
      <c r="A615" s="13" t="n"/>
      <c r="B615" s="13" t="n"/>
      <c r="C615" s="13" t="n"/>
      <c r="D615" s="13" t="n"/>
      <c r="E615" s="13" t="n"/>
      <c r="F615" s="13" t="n"/>
      <c r="G615" s="13" t="n"/>
      <c r="H615" s="13" t="n"/>
      <c r="I615" s="13" t="n"/>
      <c r="J615" s="13" t="n"/>
      <c r="K615" s="13" t="n"/>
      <c r="L615" s="13" t="n"/>
      <c r="M615" s="13" t="n"/>
      <c r="N615" s="13" t="n"/>
      <c r="O615" s="14" t="n"/>
      <c r="P615" s="15" t="n"/>
      <c r="Q615" s="16">
        <f>IF(N615="", "", IF(ISNUMBER(N615), N615, IFERROR(DATEVALUE(LEFT(N615,10))+TIMEVALUE(MID(N615,12,8)), "texto")))</f>
        <v/>
      </c>
      <c r="R615" s="17">
        <f>IF(ISNUMBER(Q615), DATE(YEAR(Q615),MONTH(Q615),1), "")</f>
        <v/>
      </c>
      <c r="S615" s="18">
        <f>IF(A615="", 0, IF(AND(M615=Ajustes!$B$8, E615=Ajustes!$B$5, I615=Ajustes!$B$4, OR(C615=Ajustes!$B$6, C615=Ajustes!$B$7), ISNUMBER(D615), ISNUMBER(H615)), 1, 0))</f>
        <v/>
      </c>
      <c r="T615" s="19">
        <f>IF(S615&lt;&gt;1, 0, IF(N(J615)=0, 0, IF(K615=Ajustes!$B$5, J615, J615*F615)))</f>
        <v/>
      </c>
      <c r="U615" s="20">
        <f>IF(S615&lt;&gt;1, U614, IF(C615=Ajustes!$B$6, U614+H615, U614-H615))</f>
        <v/>
      </c>
      <c r="V615" s="19">
        <f>IF(S615&lt;&gt;1, V614, IF(C615=Ajustes!$B$6, V614+D615+N(O615)+T615, IF(U615&lt;=0, 0, V614-H615*W614)))</f>
        <v/>
      </c>
      <c r="W615" s="21">
        <f>IF(U615&gt;0, V615/U615, 0)</f>
        <v/>
      </c>
      <c r="X615" s="19">
        <f>IF(AND(S615=1, C615=Ajustes!$B$7), D615-N(O615)-T615-H615*W614, "")</f>
        <v/>
      </c>
      <c r="Y615" s="18">
        <f>IF(A615="", "", TRIM(IF(COUNTIFS($N$2:$N$3000,N615,$C$2:$C$3000,C615,$D$2:$D$3000,D615,$H$2:$H$3000,H615)&gt;1, "Orden repetida. ", "")&amp;IF(AND(S615=1, C615=Ajustes!$B$7, U614+0.000001&lt;H615), "Vendes más de lo registrado. ", "")&amp;IF(Q615="texto", "Fecha en texto. ", "")&amp;IF(OR(NOT(ISNUMBER(D615)), NOT(ISNUMBER(H615))), "Número en texto. ", "")&amp;IF(AND(ISNUMBER(Q615), ISNUMBER(Q614), Q615&lt;Q614), "Fuera de orden de fecha. ", "")))</f>
        <v/>
      </c>
      <c r="Z615" s="18">
        <f>IF(AND(S615=1, ISNUMBER(R615)), ROW(), 0)</f>
        <v/>
      </c>
      <c r="AA615" s="18">
        <f>IF(ISNUMBER(R615), R615, 0)</f>
        <v/>
      </c>
    </row>
    <row r="616">
      <c r="A616" s="13" t="n"/>
      <c r="B616" s="13" t="n"/>
      <c r="C616" s="13" t="n"/>
      <c r="D616" s="13" t="n"/>
      <c r="E616" s="13" t="n"/>
      <c r="F616" s="13" t="n"/>
      <c r="G616" s="13" t="n"/>
      <c r="H616" s="13" t="n"/>
      <c r="I616" s="13" t="n"/>
      <c r="J616" s="13" t="n"/>
      <c r="K616" s="13" t="n"/>
      <c r="L616" s="13" t="n"/>
      <c r="M616" s="13" t="n"/>
      <c r="N616" s="13" t="n"/>
      <c r="O616" s="14" t="n"/>
      <c r="P616" s="15" t="n"/>
      <c r="Q616" s="16">
        <f>IF(N616="", "", IF(ISNUMBER(N616), N616, IFERROR(DATEVALUE(LEFT(N616,10))+TIMEVALUE(MID(N616,12,8)), "texto")))</f>
        <v/>
      </c>
      <c r="R616" s="17">
        <f>IF(ISNUMBER(Q616), DATE(YEAR(Q616),MONTH(Q616),1), "")</f>
        <v/>
      </c>
      <c r="S616" s="18">
        <f>IF(A616="", 0, IF(AND(M616=Ajustes!$B$8, E616=Ajustes!$B$5, I616=Ajustes!$B$4, OR(C616=Ajustes!$B$6, C616=Ajustes!$B$7), ISNUMBER(D616), ISNUMBER(H616)), 1, 0))</f>
        <v/>
      </c>
      <c r="T616" s="19">
        <f>IF(S616&lt;&gt;1, 0, IF(N(J616)=0, 0, IF(K616=Ajustes!$B$5, J616, J616*F616)))</f>
        <v/>
      </c>
      <c r="U616" s="20">
        <f>IF(S616&lt;&gt;1, U615, IF(C616=Ajustes!$B$6, U615+H616, U615-H616))</f>
        <v/>
      </c>
      <c r="V616" s="19">
        <f>IF(S616&lt;&gt;1, V615, IF(C616=Ajustes!$B$6, V615+D616+N(O616)+T616, IF(U616&lt;=0, 0, V615-H616*W615)))</f>
        <v/>
      </c>
      <c r="W616" s="21">
        <f>IF(U616&gt;0, V616/U616, 0)</f>
        <v/>
      </c>
      <c r="X616" s="19">
        <f>IF(AND(S616=1, C616=Ajustes!$B$7), D616-N(O616)-T616-H616*W615, "")</f>
        <v/>
      </c>
      <c r="Y616" s="18">
        <f>IF(A616="", "", TRIM(IF(COUNTIFS($N$2:$N$3000,N616,$C$2:$C$3000,C616,$D$2:$D$3000,D616,$H$2:$H$3000,H616)&gt;1, "Orden repetida. ", "")&amp;IF(AND(S616=1, C616=Ajustes!$B$7, U615+0.000001&lt;H616), "Vendes más de lo registrado. ", "")&amp;IF(Q616="texto", "Fecha en texto. ", "")&amp;IF(OR(NOT(ISNUMBER(D616)), NOT(ISNUMBER(H616))), "Número en texto. ", "")&amp;IF(AND(ISNUMBER(Q616), ISNUMBER(Q615), Q616&lt;Q615), "Fuera de orden de fecha. ", "")))</f>
        <v/>
      </c>
      <c r="Z616" s="18">
        <f>IF(AND(S616=1, ISNUMBER(R616)), ROW(), 0)</f>
        <v/>
      </c>
      <c r="AA616" s="18">
        <f>IF(ISNUMBER(R616), R616, 0)</f>
        <v/>
      </c>
    </row>
    <row r="617">
      <c r="A617" s="13" t="n"/>
      <c r="B617" s="13" t="n"/>
      <c r="C617" s="13" t="n"/>
      <c r="D617" s="13" t="n"/>
      <c r="E617" s="13" t="n"/>
      <c r="F617" s="13" t="n"/>
      <c r="G617" s="13" t="n"/>
      <c r="H617" s="13" t="n"/>
      <c r="I617" s="13" t="n"/>
      <c r="J617" s="13" t="n"/>
      <c r="K617" s="13" t="n"/>
      <c r="L617" s="13" t="n"/>
      <c r="M617" s="13" t="n"/>
      <c r="N617" s="13" t="n"/>
      <c r="O617" s="14" t="n"/>
      <c r="P617" s="15" t="n"/>
      <c r="Q617" s="16">
        <f>IF(N617="", "", IF(ISNUMBER(N617), N617, IFERROR(DATEVALUE(LEFT(N617,10))+TIMEVALUE(MID(N617,12,8)), "texto")))</f>
        <v/>
      </c>
      <c r="R617" s="17">
        <f>IF(ISNUMBER(Q617), DATE(YEAR(Q617),MONTH(Q617),1), "")</f>
        <v/>
      </c>
      <c r="S617" s="18">
        <f>IF(A617="", 0, IF(AND(M617=Ajustes!$B$8, E617=Ajustes!$B$5, I617=Ajustes!$B$4, OR(C617=Ajustes!$B$6, C617=Ajustes!$B$7), ISNUMBER(D617), ISNUMBER(H617)), 1, 0))</f>
        <v/>
      </c>
      <c r="T617" s="19">
        <f>IF(S617&lt;&gt;1, 0, IF(N(J617)=0, 0, IF(K617=Ajustes!$B$5, J617, J617*F617)))</f>
        <v/>
      </c>
      <c r="U617" s="20">
        <f>IF(S617&lt;&gt;1, U616, IF(C617=Ajustes!$B$6, U616+H617, U616-H617))</f>
        <v/>
      </c>
      <c r="V617" s="19">
        <f>IF(S617&lt;&gt;1, V616, IF(C617=Ajustes!$B$6, V616+D617+N(O617)+T617, IF(U617&lt;=0, 0, V616-H617*W616)))</f>
        <v/>
      </c>
      <c r="W617" s="21">
        <f>IF(U617&gt;0, V617/U617, 0)</f>
        <v/>
      </c>
      <c r="X617" s="19">
        <f>IF(AND(S617=1, C617=Ajustes!$B$7), D617-N(O617)-T617-H617*W616, "")</f>
        <v/>
      </c>
      <c r="Y617" s="18">
        <f>IF(A617="", "", TRIM(IF(COUNTIFS($N$2:$N$3000,N617,$C$2:$C$3000,C617,$D$2:$D$3000,D617,$H$2:$H$3000,H617)&gt;1, "Orden repetida. ", "")&amp;IF(AND(S617=1, C617=Ajustes!$B$7, U616+0.000001&lt;H617), "Vendes más de lo registrado. ", "")&amp;IF(Q617="texto", "Fecha en texto. ", "")&amp;IF(OR(NOT(ISNUMBER(D617)), NOT(ISNUMBER(H617))), "Número en texto. ", "")&amp;IF(AND(ISNUMBER(Q617), ISNUMBER(Q616), Q617&lt;Q616), "Fuera de orden de fecha. ", "")))</f>
        <v/>
      </c>
      <c r="Z617" s="18">
        <f>IF(AND(S617=1, ISNUMBER(R617)), ROW(), 0)</f>
        <v/>
      </c>
      <c r="AA617" s="18">
        <f>IF(ISNUMBER(R617), R617, 0)</f>
        <v/>
      </c>
    </row>
    <row r="618">
      <c r="A618" s="13" t="n"/>
      <c r="B618" s="13" t="n"/>
      <c r="C618" s="13" t="n"/>
      <c r="D618" s="13" t="n"/>
      <c r="E618" s="13" t="n"/>
      <c r="F618" s="13" t="n"/>
      <c r="G618" s="13" t="n"/>
      <c r="H618" s="13" t="n"/>
      <c r="I618" s="13" t="n"/>
      <c r="J618" s="13" t="n"/>
      <c r="K618" s="13" t="n"/>
      <c r="L618" s="13" t="n"/>
      <c r="M618" s="13" t="n"/>
      <c r="N618" s="13" t="n"/>
      <c r="O618" s="14" t="n"/>
      <c r="P618" s="15" t="n"/>
      <c r="Q618" s="16">
        <f>IF(N618="", "", IF(ISNUMBER(N618), N618, IFERROR(DATEVALUE(LEFT(N618,10))+TIMEVALUE(MID(N618,12,8)), "texto")))</f>
        <v/>
      </c>
      <c r="R618" s="17">
        <f>IF(ISNUMBER(Q618), DATE(YEAR(Q618),MONTH(Q618),1), "")</f>
        <v/>
      </c>
      <c r="S618" s="18">
        <f>IF(A618="", 0, IF(AND(M618=Ajustes!$B$8, E618=Ajustes!$B$5, I618=Ajustes!$B$4, OR(C618=Ajustes!$B$6, C618=Ajustes!$B$7), ISNUMBER(D618), ISNUMBER(H618)), 1, 0))</f>
        <v/>
      </c>
      <c r="T618" s="19">
        <f>IF(S618&lt;&gt;1, 0, IF(N(J618)=0, 0, IF(K618=Ajustes!$B$5, J618, J618*F618)))</f>
        <v/>
      </c>
      <c r="U618" s="20">
        <f>IF(S618&lt;&gt;1, U617, IF(C618=Ajustes!$B$6, U617+H618, U617-H618))</f>
        <v/>
      </c>
      <c r="V618" s="19">
        <f>IF(S618&lt;&gt;1, V617, IF(C618=Ajustes!$B$6, V617+D618+N(O618)+T618, IF(U618&lt;=0, 0, V617-H618*W617)))</f>
        <v/>
      </c>
      <c r="W618" s="21">
        <f>IF(U618&gt;0, V618/U618, 0)</f>
        <v/>
      </c>
      <c r="X618" s="19">
        <f>IF(AND(S618=1, C618=Ajustes!$B$7), D618-N(O618)-T618-H618*W617, "")</f>
        <v/>
      </c>
      <c r="Y618" s="18">
        <f>IF(A618="", "", TRIM(IF(COUNTIFS($N$2:$N$3000,N618,$C$2:$C$3000,C618,$D$2:$D$3000,D618,$H$2:$H$3000,H618)&gt;1, "Orden repetida. ", "")&amp;IF(AND(S618=1, C618=Ajustes!$B$7, U617+0.000001&lt;H618), "Vendes más de lo registrado. ", "")&amp;IF(Q618="texto", "Fecha en texto. ", "")&amp;IF(OR(NOT(ISNUMBER(D618)), NOT(ISNUMBER(H618))), "Número en texto. ", "")&amp;IF(AND(ISNUMBER(Q618), ISNUMBER(Q617), Q618&lt;Q617), "Fuera de orden de fecha. ", "")))</f>
        <v/>
      </c>
      <c r="Z618" s="18">
        <f>IF(AND(S618=1, ISNUMBER(R618)), ROW(), 0)</f>
        <v/>
      </c>
      <c r="AA618" s="18">
        <f>IF(ISNUMBER(R618), R618, 0)</f>
        <v/>
      </c>
    </row>
    <row r="619">
      <c r="A619" s="13" t="n"/>
      <c r="B619" s="13" t="n"/>
      <c r="C619" s="13" t="n"/>
      <c r="D619" s="13" t="n"/>
      <c r="E619" s="13" t="n"/>
      <c r="F619" s="13" t="n"/>
      <c r="G619" s="13" t="n"/>
      <c r="H619" s="13" t="n"/>
      <c r="I619" s="13" t="n"/>
      <c r="J619" s="13" t="n"/>
      <c r="K619" s="13" t="n"/>
      <c r="L619" s="13" t="n"/>
      <c r="M619" s="13" t="n"/>
      <c r="N619" s="13" t="n"/>
      <c r="O619" s="14" t="n"/>
      <c r="P619" s="15" t="n"/>
      <c r="Q619" s="16">
        <f>IF(N619="", "", IF(ISNUMBER(N619), N619, IFERROR(DATEVALUE(LEFT(N619,10))+TIMEVALUE(MID(N619,12,8)), "texto")))</f>
        <v/>
      </c>
      <c r="R619" s="17">
        <f>IF(ISNUMBER(Q619), DATE(YEAR(Q619),MONTH(Q619),1), "")</f>
        <v/>
      </c>
      <c r="S619" s="18">
        <f>IF(A619="", 0, IF(AND(M619=Ajustes!$B$8, E619=Ajustes!$B$5, I619=Ajustes!$B$4, OR(C619=Ajustes!$B$6, C619=Ajustes!$B$7), ISNUMBER(D619), ISNUMBER(H619)), 1, 0))</f>
        <v/>
      </c>
      <c r="T619" s="19">
        <f>IF(S619&lt;&gt;1, 0, IF(N(J619)=0, 0, IF(K619=Ajustes!$B$5, J619, J619*F619)))</f>
        <v/>
      </c>
      <c r="U619" s="20">
        <f>IF(S619&lt;&gt;1, U618, IF(C619=Ajustes!$B$6, U618+H619, U618-H619))</f>
        <v/>
      </c>
      <c r="V619" s="19">
        <f>IF(S619&lt;&gt;1, V618, IF(C619=Ajustes!$B$6, V618+D619+N(O619)+T619, IF(U619&lt;=0, 0, V618-H619*W618)))</f>
        <v/>
      </c>
      <c r="W619" s="21">
        <f>IF(U619&gt;0, V619/U619, 0)</f>
        <v/>
      </c>
      <c r="X619" s="19">
        <f>IF(AND(S619=1, C619=Ajustes!$B$7), D619-N(O619)-T619-H619*W618, "")</f>
        <v/>
      </c>
      <c r="Y619" s="18">
        <f>IF(A619="", "", TRIM(IF(COUNTIFS($N$2:$N$3000,N619,$C$2:$C$3000,C619,$D$2:$D$3000,D619,$H$2:$H$3000,H619)&gt;1, "Orden repetida. ", "")&amp;IF(AND(S619=1, C619=Ajustes!$B$7, U618+0.000001&lt;H619), "Vendes más de lo registrado. ", "")&amp;IF(Q619="texto", "Fecha en texto. ", "")&amp;IF(OR(NOT(ISNUMBER(D619)), NOT(ISNUMBER(H619))), "Número en texto. ", "")&amp;IF(AND(ISNUMBER(Q619), ISNUMBER(Q618), Q619&lt;Q618), "Fuera de orden de fecha. ", "")))</f>
        <v/>
      </c>
      <c r="Z619" s="18">
        <f>IF(AND(S619=1, ISNUMBER(R619)), ROW(), 0)</f>
        <v/>
      </c>
      <c r="AA619" s="18">
        <f>IF(ISNUMBER(R619), R619, 0)</f>
        <v/>
      </c>
    </row>
    <row r="620">
      <c r="A620" s="13" t="n"/>
      <c r="B620" s="13" t="n"/>
      <c r="C620" s="13" t="n"/>
      <c r="D620" s="13" t="n"/>
      <c r="E620" s="13" t="n"/>
      <c r="F620" s="13" t="n"/>
      <c r="G620" s="13" t="n"/>
      <c r="H620" s="13" t="n"/>
      <c r="I620" s="13" t="n"/>
      <c r="J620" s="13" t="n"/>
      <c r="K620" s="13" t="n"/>
      <c r="L620" s="13" t="n"/>
      <c r="M620" s="13" t="n"/>
      <c r="N620" s="13" t="n"/>
      <c r="O620" s="14" t="n"/>
      <c r="P620" s="15" t="n"/>
      <c r="Q620" s="16">
        <f>IF(N620="", "", IF(ISNUMBER(N620), N620, IFERROR(DATEVALUE(LEFT(N620,10))+TIMEVALUE(MID(N620,12,8)), "texto")))</f>
        <v/>
      </c>
      <c r="R620" s="17">
        <f>IF(ISNUMBER(Q620), DATE(YEAR(Q620),MONTH(Q620),1), "")</f>
        <v/>
      </c>
      <c r="S620" s="18">
        <f>IF(A620="", 0, IF(AND(M620=Ajustes!$B$8, E620=Ajustes!$B$5, I620=Ajustes!$B$4, OR(C620=Ajustes!$B$6, C620=Ajustes!$B$7), ISNUMBER(D620), ISNUMBER(H620)), 1, 0))</f>
        <v/>
      </c>
      <c r="T620" s="19">
        <f>IF(S620&lt;&gt;1, 0, IF(N(J620)=0, 0, IF(K620=Ajustes!$B$5, J620, J620*F620)))</f>
        <v/>
      </c>
      <c r="U620" s="20">
        <f>IF(S620&lt;&gt;1, U619, IF(C620=Ajustes!$B$6, U619+H620, U619-H620))</f>
        <v/>
      </c>
      <c r="V620" s="19">
        <f>IF(S620&lt;&gt;1, V619, IF(C620=Ajustes!$B$6, V619+D620+N(O620)+T620, IF(U620&lt;=0, 0, V619-H620*W619)))</f>
        <v/>
      </c>
      <c r="W620" s="21">
        <f>IF(U620&gt;0, V620/U620, 0)</f>
        <v/>
      </c>
      <c r="X620" s="19">
        <f>IF(AND(S620=1, C620=Ajustes!$B$7), D620-N(O620)-T620-H620*W619, "")</f>
        <v/>
      </c>
      <c r="Y620" s="18">
        <f>IF(A620="", "", TRIM(IF(COUNTIFS($N$2:$N$3000,N620,$C$2:$C$3000,C620,$D$2:$D$3000,D620,$H$2:$H$3000,H620)&gt;1, "Orden repetida. ", "")&amp;IF(AND(S620=1, C620=Ajustes!$B$7, U619+0.000001&lt;H620), "Vendes más de lo registrado. ", "")&amp;IF(Q620="texto", "Fecha en texto. ", "")&amp;IF(OR(NOT(ISNUMBER(D620)), NOT(ISNUMBER(H620))), "Número en texto. ", "")&amp;IF(AND(ISNUMBER(Q620), ISNUMBER(Q619), Q620&lt;Q619), "Fuera de orden de fecha. ", "")))</f>
        <v/>
      </c>
      <c r="Z620" s="18">
        <f>IF(AND(S620=1, ISNUMBER(R620)), ROW(), 0)</f>
        <v/>
      </c>
      <c r="AA620" s="18">
        <f>IF(ISNUMBER(R620), R620, 0)</f>
        <v/>
      </c>
    </row>
    <row r="621">
      <c r="A621" s="13" t="n"/>
      <c r="B621" s="13" t="n"/>
      <c r="C621" s="13" t="n"/>
      <c r="D621" s="13" t="n"/>
      <c r="E621" s="13" t="n"/>
      <c r="F621" s="13" t="n"/>
      <c r="G621" s="13" t="n"/>
      <c r="H621" s="13" t="n"/>
      <c r="I621" s="13" t="n"/>
      <c r="J621" s="13" t="n"/>
      <c r="K621" s="13" t="n"/>
      <c r="L621" s="13" t="n"/>
      <c r="M621" s="13" t="n"/>
      <c r="N621" s="13" t="n"/>
      <c r="O621" s="14" t="n"/>
      <c r="P621" s="15" t="n"/>
      <c r="Q621" s="16">
        <f>IF(N621="", "", IF(ISNUMBER(N621), N621, IFERROR(DATEVALUE(LEFT(N621,10))+TIMEVALUE(MID(N621,12,8)), "texto")))</f>
        <v/>
      </c>
      <c r="R621" s="17">
        <f>IF(ISNUMBER(Q621), DATE(YEAR(Q621),MONTH(Q621),1), "")</f>
        <v/>
      </c>
      <c r="S621" s="18">
        <f>IF(A621="", 0, IF(AND(M621=Ajustes!$B$8, E621=Ajustes!$B$5, I621=Ajustes!$B$4, OR(C621=Ajustes!$B$6, C621=Ajustes!$B$7), ISNUMBER(D621), ISNUMBER(H621)), 1, 0))</f>
        <v/>
      </c>
      <c r="T621" s="19">
        <f>IF(S621&lt;&gt;1, 0, IF(N(J621)=0, 0, IF(K621=Ajustes!$B$5, J621, J621*F621)))</f>
        <v/>
      </c>
      <c r="U621" s="20">
        <f>IF(S621&lt;&gt;1, U620, IF(C621=Ajustes!$B$6, U620+H621, U620-H621))</f>
        <v/>
      </c>
      <c r="V621" s="19">
        <f>IF(S621&lt;&gt;1, V620, IF(C621=Ajustes!$B$6, V620+D621+N(O621)+T621, IF(U621&lt;=0, 0, V620-H621*W620)))</f>
        <v/>
      </c>
      <c r="W621" s="21">
        <f>IF(U621&gt;0, V621/U621, 0)</f>
        <v/>
      </c>
      <c r="X621" s="19">
        <f>IF(AND(S621=1, C621=Ajustes!$B$7), D621-N(O621)-T621-H621*W620, "")</f>
        <v/>
      </c>
      <c r="Y621" s="18">
        <f>IF(A621="", "", TRIM(IF(COUNTIFS($N$2:$N$3000,N621,$C$2:$C$3000,C621,$D$2:$D$3000,D621,$H$2:$H$3000,H621)&gt;1, "Orden repetida. ", "")&amp;IF(AND(S621=1, C621=Ajustes!$B$7, U620+0.000001&lt;H621), "Vendes más de lo registrado. ", "")&amp;IF(Q621="texto", "Fecha en texto. ", "")&amp;IF(OR(NOT(ISNUMBER(D621)), NOT(ISNUMBER(H621))), "Número en texto. ", "")&amp;IF(AND(ISNUMBER(Q621), ISNUMBER(Q620), Q621&lt;Q620), "Fuera de orden de fecha. ", "")))</f>
        <v/>
      </c>
      <c r="Z621" s="18">
        <f>IF(AND(S621=1, ISNUMBER(R621)), ROW(), 0)</f>
        <v/>
      </c>
      <c r="AA621" s="18">
        <f>IF(ISNUMBER(R621), R621, 0)</f>
        <v/>
      </c>
    </row>
    <row r="622">
      <c r="A622" s="13" t="n"/>
      <c r="B622" s="13" t="n"/>
      <c r="C622" s="13" t="n"/>
      <c r="D622" s="13" t="n"/>
      <c r="E622" s="13" t="n"/>
      <c r="F622" s="13" t="n"/>
      <c r="G622" s="13" t="n"/>
      <c r="H622" s="13" t="n"/>
      <c r="I622" s="13" t="n"/>
      <c r="J622" s="13" t="n"/>
      <c r="K622" s="13" t="n"/>
      <c r="L622" s="13" t="n"/>
      <c r="M622" s="13" t="n"/>
      <c r="N622" s="13" t="n"/>
      <c r="O622" s="14" t="n"/>
      <c r="P622" s="15" t="n"/>
      <c r="Q622" s="16">
        <f>IF(N622="", "", IF(ISNUMBER(N622), N622, IFERROR(DATEVALUE(LEFT(N622,10))+TIMEVALUE(MID(N622,12,8)), "texto")))</f>
        <v/>
      </c>
      <c r="R622" s="17">
        <f>IF(ISNUMBER(Q622), DATE(YEAR(Q622),MONTH(Q622),1), "")</f>
        <v/>
      </c>
      <c r="S622" s="18">
        <f>IF(A622="", 0, IF(AND(M622=Ajustes!$B$8, E622=Ajustes!$B$5, I622=Ajustes!$B$4, OR(C622=Ajustes!$B$6, C622=Ajustes!$B$7), ISNUMBER(D622), ISNUMBER(H622)), 1, 0))</f>
        <v/>
      </c>
      <c r="T622" s="19">
        <f>IF(S622&lt;&gt;1, 0, IF(N(J622)=0, 0, IF(K622=Ajustes!$B$5, J622, J622*F622)))</f>
        <v/>
      </c>
      <c r="U622" s="20">
        <f>IF(S622&lt;&gt;1, U621, IF(C622=Ajustes!$B$6, U621+H622, U621-H622))</f>
        <v/>
      </c>
      <c r="V622" s="19">
        <f>IF(S622&lt;&gt;1, V621, IF(C622=Ajustes!$B$6, V621+D622+N(O622)+T622, IF(U622&lt;=0, 0, V621-H622*W621)))</f>
        <v/>
      </c>
      <c r="W622" s="21">
        <f>IF(U622&gt;0, V622/U622, 0)</f>
        <v/>
      </c>
      <c r="X622" s="19">
        <f>IF(AND(S622=1, C622=Ajustes!$B$7), D622-N(O622)-T622-H622*W621, "")</f>
        <v/>
      </c>
      <c r="Y622" s="18">
        <f>IF(A622="", "", TRIM(IF(COUNTIFS($N$2:$N$3000,N622,$C$2:$C$3000,C622,$D$2:$D$3000,D622,$H$2:$H$3000,H622)&gt;1, "Orden repetida. ", "")&amp;IF(AND(S622=1, C622=Ajustes!$B$7, U621+0.000001&lt;H622), "Vendes más de lo registrado. ", "")&amp;IF(Q622="texto", "Fecha en texto. ", "")&amp;IF(OR(NOT(ISNUMBER(D622)), NOT(ISNUMBER(H622))), "Número en texto. ", "")&amp;IF(AND(ISNUMBER(Q622), ISNUMBER(Q621), Q622&lt;Q621), "Fuera de orden de fecha. ", "")))</f>
        <v/>
      </c>
      <c r="Z622" s="18">
        <f>IF(AND(S622=1, ISNUMBER(R622)), ROW(), 0)</f>
        <v/>
      </c>
      <c r="AA622" s="18">
        <f>IF(ISNUMBER(R622), R622, 0)</f>
        <v/>
      </c>
    </row>
    <row r="623">
      <c r="A623" s="13" t="n"/>
      <c r="B623" s="13" t="n"/>
      <c r="C623" s="13" t="n"/>
      <c r="D623" s="13" t="n"/>
      <c r="E623" s="13" t="n"/>
      <c r="F623" s="13" t="n"/>
      <c r="G623" s="13" t="n"/>
      <c r="H623" s="13" t="n"/>
      <c r="I623" s="13" t="n"/>
      <c r="J623" s="13" t="n"/>
      <c r="K623" s="13" t="n"/>
      <c r="L623" s="13" t="n"/>
      <c r="M623" s="13" t="n"/>
      <c r="N623" s="13" t="n"/>
      <c r="O623" s="14" t="n"/>
      <c r="P623" s="15" t="n"/>
      <c r="Q623" s="16">
        <f>IF(N623="", "", IF(ISNUMBER(N623), N623, IFERROR(DATEVALUE(LEFT(N623,10))+TIMEVALUE(MID(N623,12,8)), "texto")))</f>
        <v/>
      </c>
      <c r="R623" s="17">
        <f>IF(ISNUMBER(Q623), DATE(YEAR(Q623),MONTH(Q623),1), "")</f>
        <v/>
      </c>
      <c r="S623" s="18">
        <f>IF(A623="", 0, IF(AND(M623=Ajustes!$B$8, E623=Ajustes!$B$5, I623=Ajustes!$B$4, OR(C623=Ajustes!$B$6, C623=Ajustes!$B$7), ISNUMBER(D623), ISNUMBER(H623)), 1, 0))</f>
        <v/>
      </c>
      <c r="T623" s="19">
        <f>IF(S623&lt;&gt;1, 0, IF(N(J623)=0, 0, IF(K623=Ajustes!$B$5, J623, J623*F623)))</f>
        <v/>
      </c>
      <c r="U623" s="20">
        <f>IF(S623&lt;&gt;1, U622, IF(C623=Ajustes!$B$6, U622+H623, U622-H623))</f>
        <v/>
      </c>
      <c r="V623" s="19">
        <f>IF(S623&lt;&gt;1, V622, IF(C623=Ajustes!$B$6, V622+D623+N(O623)+T623, IF(U623&lt;=0, 0, V622-H623*W622)))</f>
        <v/>
      </c>
      <c r="W623" s="21">
        <f>IF(U623&gt;0, V623/U623, 0)</f>
        <v/>
      </c>
      <c r="X623" s="19">
        <f>IF(AND(S623=1, C623=Ajustes!$B$7), D623-N(O623)-T623-H623*W622, "")</f>
        <v/>
      </c>
      <c r="Y623" s="18">
        <f>IF(A623="", "", TRIM(IF(COUNTIFS($N$2:$N$3000,N623,$C$2:$C$3000,C623,$D$2:$D$3000,D623,$H$2:$H$3000,H623)&gt;1, "Orden repetida. ", "")&amp;IF(AND(S623=1, C623=Ajustes!$B$7, U622+0.000001&lt;H623), "Vendes más de lo registrado. ", "")&amp;IF(Q623="texto", "Fecha en texto. ", "")&amp;IF(OR(NOT(ISNUMBER(D623)), NOT(ISNUMBER(H623))), "Número en texto. ", "")&amp;IF(AND(ISNUMBER(Q623), ISNUMBER(Q622), Q623&lt;Q622), "Fuera de orden de fecha. ", "")))</f>
        <v/>
      </c>
      <c r="Z623" s="18">
        <f>IF(AND(S623=1, ISNUMBER(R623)), ROW(), 0)</f>
        <v/>
      </c>
      <c r="AA623" s="18">
        <f>IF(ISNUMBER(R623), R623, 0)</f>
        <v/>
      </c>
    </row>
    <row r="624">
      <c r="A624" s="13" t="n"/>
      <c r="B624" s="13" t="n"/>
      <c r="C624" s="13" t="n"/>
      <c r="D624" s="13" t="n"/>
      <c r="E624" s="13" t="n"/>
      <c r="F624" s="13" t="n"/>
      <c r="G624" s="13" t="n"/>
      <c r="H624" s="13" t="n"/>
      <c r="I624" s="13" t="n"/>
      <c r="J624" s="13" t="n"/>
      <c r="K624" s="13" t="n"/>
      <c r="L624" s="13" t="n"/>
      <c r="M624" s="13" t="n"/>
      <c r="N624" s="13" t="n"/>
      <c r="O624" s="14" t="n"/>
      <c r="P624" s="15" t="n"/>
      <c r="Q624" s="16">
        <f>IF(N624="", "", IF(ISNUMBER(N624), N624, IFERROR(DATEVALUE(LEFT(N624,10))+TIMEVALUE(MID(N624,12,8)), "texto")))</f>
        <v/>
      </c>
      <c r="R624" s="17">
        <f>IF(ISNUMBER(Q624), DATE(YEAR(Q624),MONTH(Q624),1), "")</f>
        <v/>
      </c>
      <c r="S624" s="18">
        <f>IF(A624="", 0, IF(AND(M624=Ajustes!$B$8, E624=Ajustes!$B$5, I624=Ajustes!$B$4, OR(C624=Ajustes!$B$6, C624=Ajustes!$B$7), ISNUMBER(D624), ISNUMBER(H624)), 1, 0))</f>
        <v/>
      </c>
      <c r="T624" s="19">
        <f>IF(S624&lt;&gt;1, 0, IF(N(J624)=0, 0, IF(K624=Ajustes!$B$5, J624, J624*F624)))</f>
        <v/>
      </c>
      <c r="U624" s="20">
        <f>IF(S624&lt;&gt;1, U623, IF(C624=Ajustes!$B$6, U623+H624, U623-H624))</f>
        <v/>
      </c>
      <c r="V624" s="19">
        <f>IF(S624&lt;&gt;1, V623, IF(C624=Ajustes!$B$6, V623+D624+N(O624)+T624, IF(U624&lt;=0, 0, V623-H624*W623)))</f>
        <v/>
      </c>
      <c r="W624" s="21">
        <f>IF(U624&gt;0, V624/U624, 0)</f>
        <v/>
      </c>
      <c r="X624" s="19">
        <f>IF(AND(S624=1, C624=Ajustes!$B$7), D624-N(O624)-T624-H624*W623, "")</f>
        <v/>
      </c>
      <c r="Y624" s="18">
        <f>IF(A624="", "", TRIM(IF(COUNTIFS($N$2:$N$3000,N624,$C$2:$C$3000,C624,$D$2:$D$3000,D624,$H$2:$H$3000,H624)&gt;1, "Orden repetida. ", "")&amp;IF(AND(S624=1, C624=Ajustes!$B$7, U623+0.000001&lt;H624), "Vendes más de lo registrado. ", "")&amp;IF(Q624="texto", "Fecha en texto. ", "")&amp;IF(OR(NOT(ISNUMBER(D624)), NOT(ISNUMBER(H624))), "Número en texto. ", "")&amp;IF(AND(ISNUMBER(Q624), ISNUMBER(Q623), Q624&lt;Q623), "Fuera de orden de fecha. ", "")))</f>
        <v/>
      </c>
      <c r="Z624" s="18">
        <f>IF(AND(S624=1, ISNUMBER(R624)), ROW(), 0)</f>
        <v/>
      </c>
      <c r="AA624" s="18">
        <f>IF(ISNUMBER(R624), R624, 0)</f>
        <v/>
      </c>
    </row>
    <row r="625">
      <c r="A625" s="13" t="n"/>
      <c r="B625" s="13" t="n"/>
      <c r="C625" s="13" t="n"/>
      <c r="D625" s="13" t="n"/>
      <c r="E625" s="13" t="n"/>
      <c r="F625" s="13" t="n"/>
      <c r="G625" s="13" t="n"/>
      <c r="H625" s="13" t="n"/>
      <c r="I625" s="13" t="n"/>
      <c r="J625" s="13" t="n"/>
      <c r="K625" s="13" t="n"/>
      <c r="L625" s="13" t="n"/>
      <c r="M625" s="13" t="n"/>
      <c r="N625" s="13" t="n"/>
      <c r="O625" s="14" t="n"/>
      <c r="P625" s="15" t="n"/>
      <c r="Q625" s="16">
        <f>IF(N625="", "", IF(ISNUMBER(N625), N625, IFERROR(DATEVALUE(LEFT(N625,10))+TIMEVALUE(MID(N625,12,8)), "texto")))</f>
        <v/>
      </c>
      <c r="R625" s="17">
        <f>IF(ISNUMBER(Q625), DATE(YEAR(Q625),MONTH(Q625),1), "")</f>
        <v/>
      </c>
      <c r="S625" s="18">
        <f>IF(A625="", 0, IF(AND(M625=Ajustes!$B$8, E625=Ajustes!$B$5, I625=Ajustes!$B$4, OR(C625=Ajustes!$B$6, C625=Ajustes!$B$7), ISNUMBER(D625), ISNUMBER(H625)), 1, 0))</f>
        <v/>
      </c>
      <c r="T625" s="19">
        <f>IF(S625&lt;&gt;1, 0, IF(N(J625)=0, 0, IF(K625=Ajustes!$B$5, J625, J625*F625)))</f>
        <v/>
      </c>
      <c r="U625" s="20">
        <f>IF(S625&lt;&gt;1, U624, IF(C625=Ajustes!$B$6, U624+H625, U624-H625))</f>
        <v/>
      </c>
      <c r="V625" s="19">
        <f>IF(S625&lt;&gt;1, V624, IF(C625=Ajustes!$B$6, V624+D625+N(O625)+T625, IF(U625&lt;=0, 0, V624-H625*W624)))</f>
        <v/>
      </c>
      <c r="W625" s="21">
        <f>IF(U625&gt;0, V625/U625, 0)</f>
        <v/>
      </c>
      <c r="X625" s="19">
        <f>IF(AND(S625=1, C625=Ajustes!$B$7), D625-N(O625)-T625-H625*W624, "")</f>
        <v/>
      </c>
      <c r="Y625" s="18">
        <f>IF(A625="", "", TRIM(IF(COUNTIFS($N$2:$N$3000,N625,$C$2:$C$3000,C625,$D$2:$D$3000,D625,$H$2:$H$3000,H625)&gt;1, "Orden repetida. ", "")&amp;IF(AND(S625=1, C625=Ajustes!$B$7, U624+0.000001&lt;H625), "Vendes más de lo registrado. ", "")&amp;IF(Q625="texto", "Fecha en texto. ", "")&amp;IF(OR(NOT(ISNUMBER(D625)), NOT(ISNUMBER(H625))), "Número en texto. ", "")&amp;IF(AND(ISNUMBER(Q625), ISNUMBER(Q624), Q625&lt;Q624), "Fuera de orden de fecha. ", "")))</f>
        <v/>
      </c>
      <c r="Z625" s="18">
        <f>IF(AND(S625=1, ISNUMBER(R625)), ROW(), 0)</f>
        <v/>
      </c>
      <c r="AA625" s="18">
        <f>IF(ISNUMBER(R625), R625, 0)</f>
        <v/>
      </c>
    </row>
    <row r="626">
      <c r="A626" s="13" t="n"/>
      <c r="B626" s="13" t="n"/>
      <c r="C626" s="13" t="n"/>
      <c r="D626" s="13" t="n"/>
      <c r="E626" s="13" t="n"/>
      <c r="F626" s="13" t="n"/>
      <c r="G626" s="13" t="n"/>
      <c r="H626" s="13" t="n"/>
      <c r="I626" s="13" t="n"/>
      <c r="J626" s="13" t="n"/>
      <c r="K626" s="13" t="n"/>
      <c r="L626" s="13" t="n"/>
      <c r="M626" s="13" t="n"/>
      <c r="N626" s="13" t="n"/>
      <c r="O626" s="14" t="n"/>
      <c r="P626" s="15" t="n"/>
      <c r="Q626" s="16">
        <f>IF(N626="", "", IF(ISNUMBER(N626), N626, IFERROR(DATEVALUE(LEFT(N626,10))+TIMEVALUE(MID(N626,12,8)), "texto")))</f>
        <v/>
      </c>
      <c r="R626" s="17">
        <f>IF(ISNUMBER(Q626), DATE(YEAR(Q626),MONTH(Q626),1), "")</f>
        <v/>
      </c>
      <c r="S626" s="18">
        <f>IF(A626="", 0, IF(AND(M626=Ajustes!$B$8, E626=Ajustes!$B$5, I626=Ajustes!$B$4, OR(C626=Ajustes!$B$6, C626=Ajustes!$B$7), ISNUMBER(D626), ISNUMBER(H626)), 1, 0))</f>
        <v/>
      </c>
      <c r="T626" s="19">
        <f>IF(S626&lt;&gt;1, 0, IF(N(J626)=0, 0, IF(K626=Ajustes!$B$5, J626, J626*F626)))</f>
        <v/>
      </c>
      <c r="U626" s="20">
        <f>IF(S626&lt;&gt;1, U625, IF(C626=Ajustes!$B$6, U625+H626, U625-H626))</f>
        <v/>
      </c>
      <c r="V626" s="19">
        <f>IF(S626&lt;&gt;1, V625, IF(C626=Ajustes!$B$6, V625+D626+N(O626)+T626, IF(U626&lt;=0, 0, V625-H626*W625)))</f>
        <v/>
      </c>
      <c r="W626" s="21">
        <f>IF(U626&gt;0, V626/U626, 0)</f>
        <v/>
      </c>
      <c r="X626" s="19">
        <f>IF(AND(S626=1, C626=Ajustes!$B$7), D626-N(O626)-T626-H626*W625, "")</f>
        <v/>
      </c>
      <c r="Y626" s="18">
        <f>IF(A626="", "", TRIM(IF(COUNTIFS($N$2:$N$3000,N626,$C$2:$C$3000,C626,$D$2:$D$3000,D626,$H$2:$H$3000,H626)&gt;1, "Orden repetida. ", "")&amp;IF(AND(S626=1, C626=Ajustes!$B$7, U625+0.000001&lt;H626), "Vendes más de lo registrado. ", "")&amp;IF(Q626="texto", "Fecha en texto. ", "")&amp;IF(OR(NOT(ISNUMBER(D626)), NOT(ISNUMBER(H626))), "Número en texto. ", "")&amp;IF(AND(ISNUMBER(Q626), ISNUMBER(Q625), Q626&lt;Q625), "Fuera de orden de fecha. ", "")))</f>
        <v/>
      </c>
      <c r="Z626" s="18">
        <f>IF(AND(S626=1, ISNUMBER(R626)), ROW(), 0)</f>
        <v/>
      </c>
      <c r="AA626" s="18">
        <f>IF(ISNUMBER(R626), R626, 0)</f>
        <v/>
      </c>
    </row>
    <row r="627">
      <c r="A627" s="13" t="n"/>
      <c r="B627" s="13" t="n"/>
      <c r="C627" s="13" t="n"/>
      <c r="D627" s="13" t="n"/>
      <c r="E627" s="13" t="n"/>
      <c r="F627" s="13" t="n"/>
      <c r="G627" s="13" t="n"/>
      <c r="H627" s="13" t="n"/>
      <c r="I627" s="13" t="n"/>
      <c r="J627" s="13" t="n"/>
      <c r="K627" s="13" t="n"/>
      <c r="L627" s="13" t="n"/>
      <c r="M627" s="13" t="n"/>
      <c r="N627" s="13" t="n"/>
      <c r="O627" s="14" t="n"/>
      <c r="P627" s="15" t="n"/>
      <c r="Q627" s="16">
        <f>IF(N627="", "", IF(ISNUMBER(N627), N627, IFERROR(DATEVALUE(LEFT(N627,10))+TIMEVALUE(MID(N627,12,8)), "texto")))</f>
        <v/>
      </c>
      <c r="R627" s="17">
        <f>IF(ISNUMBER(Q627), DATE(YEAR(Q627),MONTH(Q627),1), "")</f>
        <v/>
      </c>
      <c r="S627" s="18">
        <f>IF(A627="", 0, IF(AND(M627=Ajustes!$B$8, E627=Ajustes!$B$5, I627=Ajustes!$B$4, OR(C627=Ajustes!$B$6, C627=Ajustes!$B$7), ISNUMBER(D627), ISNUMBER(H627)), 1, 0))</f>
        <v/>
      </c>
      <c r="T627" s="19">
        <f>IF(S627&lt;&gt;1, 0, IF(N(J627)=0, 0, IF(K627=Ajustes!$B$5, J627, J627*F627)))</f>
        <v/>
      </c>
      <c r="U627" s="20">
        <f>IF(S627&lt;&gt;1, U626, IF(C627=Ajustes!$B$6, U626+H627, U626-H627))</f>
        <v/>
      </c>
      <c r="V627" s="19">
        <f>IF(S627&lt;&gt;1, V626, IF(C627=Ajustes!$B$6, V626+D627+N(O627)+T627, IF(U627&lt;=0, 0, V626-H627*W626)))</f>
        <v/>
      </c>
      <c r="W627" s="21">
        <f>IF(U627&gt;0, V627/U627, 0)</f>
        <v/>
      </c>
      <c r="X627" s="19">
        <f>IF(AND(S627=1, C627=Ajustes!$B$7), D627-N(O627)-T627-H627*W626, "")</f>
        <v/>
      </c>
      <c r="Y627" s="18">
        <f>IF(A627="", "", TRIM(IF(COUNTIFS($N$2:$N$3000,N627,$C$2:$C$3000,C627,$D$2:$D$3000,D627,$H$2:$H$3000,H627)&gt;1, "Orden repetida. ", "")&amp;IF(AND(S627=1, C627=Ajustes!$B$7, U626+0.000001&lt;H627), "Vendes más de lo registrado. ", "")&amp;IF(Q627="texto", "Fecha en texto. ", "")&amp;IF(OR(NOT(ISNUMBER(D627)), NOT(ISNUMBER(H627))), "Número en texto. ", "")&amp;IF(AND(ISNUMBER(Q627), ISNUMBER(Q626), Q627&lt;Q626), "Fuera de orden de fecha. ", "")))</f>
        <v/>
      </c>
      <c r="Z627" s="18">
        <f>IF(AND(S627=1, ISNUMBER(R627)), ROW(), 0)</f>
        <v/>
      </c>
      <c r="AA627" s="18">
        <f>IF(ISNUMBER(R627), R627, 0)</f>
        <v/>
      </c>
    </row>
    <row r="628">
      <c r="A628" s="13" t="n"/>
      <c r="B628" s="13" t="n"/>
      <c r="C628" s="13" t="n"/>
      <c r="D628" s="13" t="n"/>
      <c r="E628" s="13" t="n"/>
      <c r="F628" s="13" t="n"/>
      <c r="G628" s="13" t="n"/>
      <c r="H628" s="13" t="n"/>
      <c r="I628" s="13" t="n"/>
      <c r="J628" s="13" t="n"/>
      <c r="K628" s="13" t="n"/>
      <c r="L628" s="13" t="n"/>
      <c r="M628" s="13" t="n"/>
      <c r="N628" s="13" t="n"/>
      <c r="O628" s="14" t="n"/>
      <c r="P628" s="15" t="n"/>
      <c r="Q628" s="16">
        <f>IF(N628="", "", IF(ISNUMBER(N628), N628, IFERROR(DATEVALUE(LEFT(N628,10))+TIMEVALUE(MID(N628,12,8)), "texto")))</f>
        <v/>
      </c>
      <c r="R628" s="17">
        <f>IF(ISNUMBER(Q628), DATE(YEAR(Q628),MONTH(Q628),1), "")</f>
        <v/>
      </c>
      <c r="S628" s="18">
        <f>IF(A628="", 0, IF(AND(M628=Ajustes!$B$8, E628=Ajustes!$B$5, I628=Ajustes!$B$4, OR(C628=Ajustes!$B$6, C628=Ajustes!$B$7), ISNUMBER(D628), ISNUMBER(H628)), 1, 0))</f>
        <v/>
      </c>
      <c r="T628" s="19">
        <f>IF(S628&lt;&gt;1, 0, IF(N(J628)=0, 0, IF(K628=Ajustes!$B$5, J628, J628*F628)))</f>
        <v/>
      </c>
      <c r="U628" s="20">
        <f>IF(S628&lt;&gt;1, U627, IF(C628=Ajustes!$B$6, U627+H628, U627-H628))</f>
        <v/>
      </c>
      <c r="V628" s="19">
        <f>IF(S628&lt;&gt;1, V627, IF(C628=Ajustes!$B$6, V627+D628+N(O628)+T628, IF(U628&lt;=0, 0, V627-H628*W627)))</f>
        <v/>
      </c>
      <c r="W628" s="21">
        <f>IF(U628&gt;0, V628/U628, 0)</f>
        <v/>
      </c>
      <c r="X628" s="19">
        <f>IF(AND(S628=1, C628=Ajustes!$B$7), D628-N(O628)-T628-H628*W627, "")</f>
        <v/>
      </c>
      <c r="Y628" s="18">
        <f>IF(A628="", "", TRIM(IF(COUNTIFS($N$2:$N$3000,N628,$C$2:$C$3000,C628,$D$2:$D$3000,D628,$H$2:$H$3000,H628)&gt;1, "Orden repetida. ", "")&amp;IF(AND(S628=1, C628=Ajustes!$B$7, U627+0.000001&lt;H628), "Vendes más de lo registrado. ", "")&amp;IF(Q628="texto", "Fecha en texto. ", "")&amp;IF(OR(NOT(ISNUMBER(D628)), NOT(ISNUMBER(H628))), "Número en texto. ", "")&amp;IF(AND(ISNUMBER(Q628), ISNUMBER(Q627), Q628&lt;Q627), "Fuera de orden de fecha. ", "")))</f>
        <v/>
      </c>
      <c r="Z628" s="18">
        <f>IF(AND(S628=1, ISNUMBER(R628)), ROW(), 0)</f>
        <v/>
      </c>
      <c r="AA628" s="18">
        <f>IF(ISNUMBER(R628), R628, 0)</f>
        <v/>
      </c>
    </row>
    <row r="629">
      <c r="A629" s="13" t="n"/>
      <c r="B629" s="13" t="n"/>
      <c r="C629" s="13" t="n"/>
      <c r="D629" s="13" t="n"/>
      <c r="E629" s="13" t="n"/>
      <c r="F629" s="13" t="n"/>
      <c r="G629" s="13" t="n"/>
      <c r="H629" s="13" t="n"/>
      <c r="I629" s="13" t="n"/>
      <c r="J629" s="13" t="n"/>
      <c r="K629" s="13" t="n"/>
      <c r="L629" s="13" t="n"/>
      <c r="M629" s="13" t="n"/>
      <c r="N629" s="13" t="n"/>
      <c r="O629" s="14" t="n"/>
      <c r="P629" s="15" t="n"/>
      <c r="Q629" s="16">
        <f>IF(N629="", "", IF(ISNUMBER(N629), N629, IFERROR(DATEVALUE(LEFT(N629,10))+TIMEVALUE(MID(N629,12,8)), "texto")))</f>
        <v/>
      </c>
      <c r="R629" s="17">
        <f>IF(ISNUMBER(Q629), DATE(YEAR(Q629),MONTH(Q629),1), "")</f>
        <v/>
      </c>
      <c r="S629" s="18">
        <f>IF(A629="", 0, IF(AND(M629=Ajustes!$B$8, E629=Ajustes!$B$5, I629=Ajustes!$B$4, OR(C629=Ajustes!$B$6, C629=Ajustes!$B$7), ISNUMBER(D629), ISNUMBER(H629)), 1, 0))</f>
        <v/>
      </c>
      <c r="T629" s="19">
        <f>IF(S629&lt;&gt;1, 0, IF(N(J629)=0, 0, IF(K629=Ajustes!$B$5, J629, J629*F629)))</f>
        <v/>
      </c>
      <c r="U629" s="20">
        <f>IF(S629&lt;&gt;1, U628, IF(C629=Ajustes!$B$6, U628+H629, U628-H629))</f>
        <v/>
      </c>
      <c r="V629" s="19">
        <f>IF(S629&lt;&gt;1, V628, IF(C629=Ajustes!$B$6, V628+D629+N(O629)+T629, IF(U629&lt;=0, 0, V628-H629*W628)))</f>
        <v/>
      </c>
      <c r="W629" s="21">
        <f>IF(U629&gt;0, V629/U629, 0)</f>
        <v/>
      </c>
      <c r="X629" s="19">
        <f>IF(AND(S629=1, C629=Ajustes!$B$7), D629-N(O629)-T629-H629*W628, "")</f>
        <v/>
      </c>
      <c r="Y629" s="18">
        <f>IF(A629="", "", TRIM(IF(COUNTIFS($N$2:$N$3000,N629,$C$2:$C$3000,C629,$D$2:$D$3000,D629,$H$2:$H$3000,H629)&gt;1, "Orden repetida. ", "")&amp;IF(AND(S629=1, C629=Ajustes!$B$7, U628+0.000001&lt;H629), "Vendes más de lo registrado. ", "")&amp;IF(Q629="texto", "Fecha en texto. ", "")&amp;IF(OR(NOT(ISNUMBER(D629)), NOT(ISNUMBER(H629))), "Número en texto. ", "")&amp;IF(AND(ISNUMBER(Q629), ISNUMBER(Q628), Q629&lt;Q628), "Fuera de orden de fecha. ", "")))</f>
        <v/>
      </c>
      <c r="Z629" s="18">
        <f>IF(AND(S629=1, ISNUMBER(R629)), ROW(), 0)</f>
        <v/>
      </c>
      <c r="AA629" s="18">
        <f>IF(ISNUMBER(R629), R629, 0)</f>
        <v/>
      </c>
    </row>
    <row r="630">
      <c r="A630" s="13" t="n"/>
      <c r="B630" s="13" t="n"/>
      <c r="C630" s="13" t="n"/>
      <c r="D630" s="13" t="n"/>
      <c r="E630" s="13" t="n"/>
      <c r="F630" s="13" t="n"/>
      <c r="G630" s="13" t="n"/>
      <c r="H630" s="13" t="n"/>
      <c r="I630" s="13" t="n"/>
      <c r="J630" s="13" t="n"/>
      <c r="K630" s="13" t="n"/>
      <c r="L630" s="13" t="n"/>
      <c r="M630" s="13" t="n"/>
      <c r="N630" s="13" t="n"/>
      <c r="O630" s="14" t="n"/>
      <c r="P630" s="15" t="n"/>
      <c r="Q630" s="16">
        <f>IF(N630="", "", IF(ISNUMBER(N630), N630, IFERROR(DATEVALUE(LEFT(N630,10))+TIMEVALUE(MID(N630,12,8)), "texto")))</f>
        <v/>
      </c>
      <c r="R630" s="17">
        <f>IF(ISNUMBER(Q630), DATE(YEAR(Q630),MONTH(Q630),1), "")</f>
        <v/>
      </c>
      <c r="S630" s="18">
        <f>IF(A630="", 0, IF(AND(M630=Ajustes!$B$8, E630=Ajustes!$B$5, I630=Ajustes!$B$4, OR(C630=Ajustes!$B$6, C630=Ajustes!$B$7), ISNUMBER(D630), ISNUMBER(H630)), 1, 0))</f>
        <v/>
      </c>
      <c r="T630" s="19">
        <f>IF(S630&lt;&gt;1, 0, IF(N(J630)=0, 0, IF(K630=Ajustes!$B$5, J630, J630*F630)))</f>
        <v/>
      </c>
      <c r="U630" s="20">
        <f>IF(S630&lt;&gt;1, U629, IF(C630=Ajustes!$B$6, U629+H630, U629-H630))</f>
        <v/>
      </c>
      <c r="V630" s="19">
        <f>IF(S630&lt;&gt;1, V629, IF(C630=Ajustes!$B$6, V629+D630+N(O630)+T630, IF(U630&lt;=0, 0, V629-H630*W629)))</f>
        <v/>
      </c>
      <c r="W630" s="21">
        <f>IF(U630&gt;0, V630/U630, 0)</f>
        <v/>
      </c>
      <c r="X630" s="19">
        <f>IF(AND(S630=1, C630=Ajustes!$B$7), D630-N(O630)-T630-H630*W629, "")</f>
        <v/>
      </c>
      <c r="Y630" s="18">
        <f>IF(A630="", "", TRIM(IF(COUNTIFS($N$2:$N$3000,N630,$C$2:$C$3000,C630,$D$2:$D$3000,D630,$H$2:$H$3000,H630)&gt;1, "Orden repetida. ", "")&amp;IF(AND(S630=1, C630=Ajustes!$B$7, U629+0.000001&lt;H630), "Vendes más de lo registrado. ", "")&amp;IF(Q630="texto", "Fecha en texto. ", "")&amp;IF(OR(NOT(ISNUMBER(D630)), NOT(ISNUMBER(H630))), "Número en texto. ", "")&amp;IF(AND(ISNUMBER(Q630), ISNUMBER(Q629), Q630&lt;Q629), "Fuera de orden de fecha. ", "")))</f>
        <v/>
      </c>
      <c r="Z630" s="18">
        <f>IF(AND(S630=1, ISNUMBER(R630)), ROW(), 0)</f>
        <v/>
      </c>
      <c r="AA630" s="18">
        <f>IF(ISNUMBER(R630), R630, 0)</f>
        <v/>
      </c>
    </row>
    <row r="631">
      <c r="A631" s="13" t="n"/>
      <c r="B631" s="13" t="n"/>
      <c r="C631" s="13" t="n"/>
      <c r="D631" s="13" t="n"/>
      <c r="E631" s="13" t="n"/>
      <c r="F631" s="13" t="n"/>
      <c r="G631" s="13" t="n"/>
      <c r="H631" s="13" t="n"/>
      <c r="I631" s="13" t="n"/>
      <c r="J631" s="13" t="n"/>
      <c r="K631" s="13" t="n"/>
      <c r="L631" s="13" t="n"/>
      <c r="M631" s="13" t="n"/>
      <c r="N631" s="13" t="n"/>
      <c r="O631" s="14" t="n"/>
      <c r="P631" s="15" t="n"/>
      <c r="Q631" s="16">
        <f>IF(N631="", "", IF(ISNUMBER(N631), N631, IFERROR(DATEVALUE(LEFT(N631,10))+TIMEVALUE(MID(N631,12,8)), "texto")))</f>
        <v/>
      </c>
      <c r="R631" s="17">
        <f>IF(ISNUMBER(Q631), DATE(YEAR(Q631),MONTH(Q631),1), "")</f>
        <v/>
      </c>
      <c r="S631" s="18">
        <f>IF(A631="", 0, IF(AND(M631=Ajustes!$B$8, E631=Ajustes!$B$5, I631=Ajustes!$B$4, OR(C631=Ajustes!$B$6, C631=Ajustes!$B$7), ISNUMBER(D631), ISNUMBER(H631)), 1, 0))</f>
        <v/>
      </c>
      <c r="T631" s="19">
        <f>IF(S631&lt;&gt;1, 0, IF(N(J631)=0, 0, IF(K631=Ajustes!$B$5, J631, J631*F631)))</f>
        <v/>
      </c>
      <c r="U631" s="20">
        <f>IF(S631&lt;&gt;1, U630, IF(C631=Ajustes!$B$6, U630+H631, U630-H631))</f>
        <v/>
      </c>
      <c r="V631" s="19">
        <f>IF(S631&lt;&gt;1, V630, IF(C631=Ajustes!$B$6, V630+D631+N(O631)+T631, IF(U631&lt;=0, 0, V630-H631*W630)))</f>
        <v/>
      </c>
      <c r="W631" s="21">
        <f>IF(U631&gt;0, V631/U631, 0)</f>
        <v/>
      </c>
      <c r="X631" s="19">
        <f>IF(AND(S631=1, C631=Ajustes!$B$7), D631-N(O631)-T631-H631*W630, "")</f>
        <v/>
      </c>
      <c r="Y631" s="18">
        <f>IF(A631="", "", TRIM(IF(COUNTIFS($N$2:$N$3000,N631,$C$2:$C$3000,C631,$D$2:$D$3000,D631,$H$2:$H$3000,H631)&gt;1, "Orden repetida. ", "")&amp;IF(AND(S631=1, C631=Ajustes!$B$7, U630+0.000001&lt;H631), "Vendes más de lo registrado. ", "")&amp;IF(Q631="texto", "Fecha en texto. ", "")&amp;IF(OR(NOT(ISNUMBER(D631)), NOT(ISNUMBER(H631))), "Número en texto. ", "")&amp;IF(AND(ISNUMBER(Q631), ISNUMBER(Q630), Q631&lt;Q630), "Fuera de orden de fecha. ", "")))</f>
        <v/>
      </c>
      <c r="Z631" s="18">
        <f>IF(AND(S631=1, ISNUMBER(R631)), ROW(), 0)</f>
        <v/>
      </c>
      <c r="AA631" s="18">
        <f>IF(ISNUMBER(R631), R631, 0)</f>
        <v/>
      </c>
    </row>
    <row r="632">
      <c r="A632" s="13" t="n"/>
      <c r="B632" s="13" t="n"/>
      <c r="C632" s="13" t="n"/>
      <c r="D632" s="13" t="n"/>
      <c r="E632" s="13" t="n"/>
      <c r="F632" s="13" t="n"/>
      <c r="G632" s="13" t="n"/>
      <c r="H632" s="13" t="n"/>
      <c r="I632" s="13" t="n"/>
      <c r="J632" s="13" t="n"/>
      <c r="K632" s="13" t="n"/>
      <c r="L632" s="13" t="n"/>
      <c r="M632" s="13" t="n"/>
      <c r="N632" s="13" t="n"/>
      <c r="O632" s="14" t="n"/>
      <c r="P632" s="15" t="n"/>
      <c r="Q632" s="16">
        <f>IF(N632="", "", IF(ISNUMBER(N632), N632, IFERROR(DATEVALUE(LEFT(N632,10))+TIMEVALUE(MID(N632,12,8)), "texto")))</f>
        <v/>
      </c>
      <c r="R632" s="17">
        <f>IF(ISNUMBER(Q632), DATE(YEAR(Q632),MONTH(Q632),1), "")</f>
        <v/>
      </c>
      <c r="S632" s="18">
        <f>IF(A632="", 0, IF(AND(M632=Ajustes!$B$8, E632=Ajustes!$B$5, I632=Ajustes!$B$4, OR(C632=Ajustes!$B$6, C632=Ajustes!$B$7), ISNUMBER(D632), ISNUMBER(H632)), 1, 0))</f>
        <v/>
      </c>
      <c r="T632" s="19">
        <f>IF(S632&lt;&gt;1, 0, IF(N(J632)=0, 0, IF(K632=Ajustes!$B$5, J632, J632*F632)))</f>
        <v/>
      </c>
      <c r="U632" s="20">
        <f>IF(S632&lt;&gt;1, U631, IF(C632=Ajustes!$B$6, U631+H632, U631-H632))</f>
        <v/>
      </c>
      <c r="V632" s="19">
        <f>IF(S632&lt;&gt;1, V631, IF(C632=Ajustes!$B$6, V631+D632+N(O632)+T632, IF(U632&lt;=0, 0, V631-H632*W631)))</f>
        <v/>
      </c>
      <c r="W632" s="21">
        <f>IF(U632&gt;0, V632/U632, 0)</f>
        <v/>
      </c>
      <c r="X632" s="19">
        <f>IF(AND(S632=1, C632=Ajustes!$B$7), D632-N(O632)-T632-H632*W631, "")</f>
        <v/>
      </c>
      <c r="Y632" s="18">
        <f>IF(A632="", "", TRIM(IF(COUNTIFS($N$2:$N$3000,N632,$C$2:$C$3000,C632,$D$2:$D$3000,D632,$H$2:$H$3000,H632)&gt;1, "Orden repetida. ", "")&amp;IF(AND(S632=1, C632=Ajustes!$B$7, U631+0.000001&lt;H632), "Vendes más de lo registrado. ", "")&amp;IF(Q632="texto", "Fecha en texto. ", "")&amp;IF(OR(NOT(ISNUMBER(D632)), NOT(ISNUMBER(H632))), "Número en texto. ", "")&amp;IF(AND(ISNUMBER(Q632), ISNUMBER(Q631), Q632&lt;Q631), "Fuera de orden de fecha. ", "")))</f>
        <v/>
      </c>
      <c r="Z632" s="18">
        <f>IF(AND(S632=1, ISNUMBER(R632)), ROW(), 0)</f>
        <v/>
      </c>
      <c r="AA632" s="18">
        <f>IF(ISNUMBER(R632), R632, 0)</f>
        <v/>
      </c>
    </row>
    <row r="633">
      <c r="A633" s="13" t="n"/>
      <c r="B633" s="13" t="n"/>
      <c r="C633" s="13" t="n"/>
      <c r="D633" s="13" t="n"/>
      <c r="E633" s="13" t="n"/>
      <c r="F633" s="13" t="n"/>
      <c r="G633" s="13" t="n"/>
      <c r="H633" s="13" t="n"/>
      <c r="I633" s="13" t="n"/>
      <c r="J633" s="13" t="n"/>
      <c r="K633" s="13" t="n"/>
      <c r="L633" s="13" t="n"/>
      <c r="M633" s="13" t="n"/>
      <c r="N633" s="13" t="n"/>
      <c r="O633" s="14" t="n"/>
      <c r="P633" s="15" t="n"/>
      <c r="Q633" s="16">
        <f>IF(N633="", "", IF(ISNUMBER(N633), N633, IFERROR(DATEVALUE(LEFT(N633,10))+TIMEVALUE(MID(N633,12,8)), "texto")))</f>
        <v/>
      </c>
      <c r="R633" s="17">
        <f>IF(ISNUMBER(Q633), DATE(YEAR(Q633),MONTH(Q633),1), "")</f>
        <v/>
      </c>
      <c r="S633" s="18">
        <f>IF(A633="", 0, IF(AND(M633=Ajustes!$B$8, E633=Ajustes!$B$5, I633=Ajustes!$B$4, OR(C633=Ajustes!$B$6, C633=Ajustes!$B$7), ISNUMBER(D633), ISNUMBER(H633)), 1, 0))</f>
        <v/>
      </c>
      <c r="T633" s="19">
        <f>IF(S633&lt;&gt;1, 0, IF(N(J633)=0, 0, IF(K633=Ajustes!$B$5, J633, J633*F633)))</f>
        <v/>
      </c>
      <c r="U633" s="20">
        <f>IF(S633&lt;&gt;1, U632, IF(C633=Ajustes!$B$6, U632+H633, U632-H633))</f>
        <v/>
      </c>
      <c r="V633" s="19">
        <f>IF(S633&lt;&gt;1, V632, IF(C633=Ajustes!$B$6, V632+D633+N(O633)+T633, IF(U633&lt;=0, 0, V632-H633*W632)))</f>
        <v/>
      </c>
      <c r="W633" s="21">
        <f>IF(U633&gt;0, V633/U633, 0)</f>
        <v/>
      </c>
      <c r="X633" s="19">
        <f>IF(AND(S633=1, C633=Ajustes!$B$7), D633-N(O633)-T633-H633*W632, "")</f>
        <v/>
      </c>
      <c r="Y633" s="18">
        <f>IF(A633="", "", TRIM(IF(COUNTIFS($N$2:$N$3000,N633,$C$2:$C$3000,C633,$D$2:$D$3000,D633,$H$2:$H$3000,H633)&gt;1, "Orden repetida. ", "")&amp;IF(AND(S633=1, C633=Ajustes!$B$7, U632+0.000001&lt;H633), "Vendes más de lo registrado. ", "")&amp;IF(Q633="texto", "Fecha en texto. ", "")&amp;IF(OR(NOT(ISNUMBER(D633)), NOT(ISNUMBER(H633))), "Número en texto. ", "")&amp;IF(AND(ISNUMBER(Q633), ISNUMBER(Q632), Q633&lt;Q632), "Fuera de orden de fecha. ", "")))</f>
        <v/>
      </c>
      <c r="Z633" s="18">
        <f>IF(AND(S633=1, ISNUMBER(R633)), ROW(), 0)</f>
        <v/>
      </c>
      <c r="AA633" s="18">
        <f>IF(ISNUMBER(R633), R633, 0)</f>
        <v/>
      </c>
    </row>
    <row r="634">
      <c r="A634" s="13" t="n"/>
      <c r="B634" s="13" t="n"/>
      <c r="C634" s="13" t="n"/>
      <c r="D634" s="13" t="n"/>
      <c r="E634" s="13" t="n"/>
      <c r="F634" s="13" t="n"/>
      <c r="G634" s="13" t="n"/>
      <c r="H634" s="13" t="n"/>
      <c r="I634" s="13" t="n"/>
      <c r="J634" s="13" t="n"/>
      <c r="K634" s="13" t="n"/>
      <c r="L634" s="13" t="n"/>
      <c r="M634" s="13" t="n"/>
      <c r="N634" s="13" t="n"/>
      <c r="O634" s="14" t="n"/>
      <c r="P634" s="15" t="n"/>
      <c r="Q634" s="16">
        <f>IF(N634="", "", IF(ISNUMBER(N634), N634, IFERROR(DATEVALUE(LEFT(N634,10))+TIMEVALUE(MID(N634,12,8)), "texto")))</f>
        <v/>
      </c>
      <c r="R634" s="17">
        <f>IF(ISNUMBER(Q634), DATE(YEAR(Q634),MONTH(Q634),1), "")</f>
        <v/>
      </c>
      <c r="S634" s="18">
        <f>IF(A634="", 0, IF(AND(M634=Ajustes!$B$8, E634=Ajustes!$B$5, I634=Ajustes!$B$4, OR(C634=Ajustes!$B$6, C634=Ajustes!$B$7), ISNUMBER(D634), ISNUMBER(H634)), 1, 0))</f>
        <v/>
      </c>
      <c r="T634" s="19">
        <f>IF(S634&lt;&gt;1, 0, IF(N(J634)=0, 0, IF(K634=Ajustes!$B$5, J634, J634*F634)))</f>
        <v/>
      </c>
      <c r="U634" s="20">
        <f>IF(S634&lt;&gt;1, U633, IF(C634=Ajustes!$B$6, U633+H634, U633-H634))</f>
        <v/>
      </c>
      <c r="V634" s="19">
        <f>IF(S634&lt;&gt;1, V633, IF(C634=Ajustes!$B$6, V633+D634+N(O634)+T634, IF(U634&lt;=0, 0, V633-H634*W633)))</f>
        <v/>
      </c>
      <c r="W634" s="21">
        <f>IF(U634&gt;0, V634/U634, 0)</f>
        <v/>
      </c>
      <c r="X634" s="19">
        <f>IF(AND(S634=1, C634=Ajustes!$B$7), D634-N(O634)-T634-H634*W633, "")</f>
        <v/>
      </c>
      <c r="Y634" s="18">
        <f>IF(A634="", "", TRIM(IF(COUNTIFS($N$2:$N$3000,N634,$C$2:$C$3000,C634,$D$2:$D$3000,D634,$H$2:$H$3000,H634)&gt;1, "Orden repetida. ", "")&amp;IF(AND(S634=1, C634=Ajustes!$B$7, U633+0.000001&lt;H634), "Vendes más de lo registrado. ", "")&amp;IF(Q634="texto", "Fecha en texto. ", "")&amp;IF(OR(NOT(ISNUMBER(D634)), NOT(ISNUMBER(H634))), "Número en texto. ", "")&amp;IF(AND(ISNUMBER(Q634), ISNUMBER(Q633), Q634&lt;Q633), "Fuera de orden de fecha. ", "")))</f>
        <v/>
      </c>
      <c r="Z634" s="18">
        <f>IF(AND(S634=1, ISNUMBER(R634)), ROW(), 0)</f>
        <v/>
      </c>
      <c r="AA634" s="18">
        <f>IF(ISNUMBER(R634), R634, 0)</f>
        <v/>
      </c>
    </row>
    <row r="635">
      <c r="A635" s="13" t="n"/>
      <c r="B635" s="13" t="n"/>
      <c r="C635" s="13" t="n"/>
      <c r="D635" s="13" t="n"/>
      <c r="E635" s="13" t="n"/>
      <c r="F635" s="13" t="n"/>
      <c r="G635" s="13" t="n"/>
      <c r="H635" s="13" t="n"/>
      <c r="I635" s="13" t="n"/>
      <c r="J635" s="13" t="n"/>
      <c r="K635" s="13" t="n"/>
      <c r="L635" s="13" t="n"/>
      <c r="M635" s="13" t="n"/>
      <c r="N635" s="13" t="n"/>
      <c r="O635" s="14" t="n"/>
      <c r="P635" s="15" t="n"/>
      <c r="Q635" s="16">
        <f>IF(N635="", "", IF(ISNUMBER(N635), N635, IFERROR(DATEVALUE(LEFT(N635,10))+TIMEVALUE(MID(N635,12,8)), "texto")))</f>
        <v/>
      </c>
      <c r="R635" s="17">
        <f>IF(ISNUMBER(Q635), DATE(YEAR(Q635),MONTH(Q635),1), "")</f>
        <v/>
      </c>
      <c r="S635" s="18">
        <f>IF(A635="", 0, IF(AND(M635=Ajustes!$B$8, E635=Ajustes!$B$5, I635=Ajustes!$B$4, OR(C635=Ajustes!$B$6, C635=Ajustes!$B$7), ISNUMBER(D635), ISNUMBER(H635)), 1, 0))</f>
        <v/>
      </c>
      <c r="T635" s="19">
        <f>IF(S635&lt;&gt;1, 0, IF(N(J635)=0, 0, IF(K635=Ajustes!$B$5, J635, J635*F635)))</f>
        <v/>
      </c>
      <c r="U635" s="20">
        <f>IF(S635&lt;&gt;1, U634, IF(C635=Ajustes!$B$6, U634+H635, U634-H635))</f>
        <v/>
      </c>
      <c r="V635" s="19">
        <f>IF(S635&lt;&gt;1, V634, IF(C635=Ajustes!$B$6, V634+D635+N(O635)+T635, IF(U635&lt;=0, 0, V634-H635*W634)))</f>
        <v/>
      </c>
      <c r="W635" s="21">
        <f>IF(U635&gt;0, V635/U635, 0)</f>
        <v/>
      </c>
      <c r="X635" s="19">
        <f>IF(AND(S635=1, C635=Ajustes!$B$7), D635-N(O635)-T635-H635*W634, "")</f>
        <v/>
      </c>
      <c r="Y635" s="18">
        <f>IF(A635="", "", TRIM(IF(COUNTIFS($N$2:$N$3000,N635,$C$2:$C$3000,C635,$D$2:$D$3000,D635,$H$2:$H$3000,H635)&gt;1, "Orden repetida. ", "")&amp;IF(AND(S635=1, C635=Ajustes!$B$7, U634+0.000001&lt;H635), "Vendes más de lo registrado. ", "")&amp;IF(Q635="texto", "Fecha en texto. ", "")&amp;IF(OR(NOT(ISNUMBER(D635)), NOT(ISNUMBER(H635))), "Número en texto. ", "")&amp;IF(AND(ISNUMBER(Q635), ISNUMBER(Q634), Q635&lt;Q634), "Fuera de orden de fecha. ", "")))</f>
        <v/>
      </c>
      <c r="Z635" s="18">
        <f>IF(AND(S635=1, ISNUMBER(R635)), ROW(), 0)</f>
        <v/>
      </c>
      <c r="AA635" s="18">
        <f>IF(ISNUMBER(R635), R635, 0)</f>
        <v/>
      </c>
    </row>
    <row r="636">
      <c r="A636" s="13" t="n"/>
      <c r="B636" s="13" t="n"/>
      <c r="C636" s="13" t="n"/>
      <c r="D636" s="13" t="n"/>
      <c r="E636" s="13" t="n"/>
      <c r="F636" s="13" t="n"/>
      <c r="G636" s="13" t="n"/>
      <c r="H636" s="13" t="n"/>
      <c r="I636" s="13" t="n"/>
      <c r="J636" s="13" t="n"/>
      <c r="K636" s="13" t="n"/>
      <c r="L636" s="13" t="n"/>
      <c r="M636" s="13" t="n"/>
      <c r="N636" s="13" t="n"/>
      <c r="O636" s="14" t="n"/>
      <c r="P636" s="15" t="n"/>
      <c r="Q636" s="16">
        <f>IF(N636="", "", IF(ISNUMBER(N636), N636, IFERROR(DATEVALUE(LEFT(N636,10))+TIMEVALUE(MID(N636,12,8)), "texto")))</f>
        <v/>
      </c>
      <c r="R636" s="17">
        <f>IF(ISNUMBER(Q636), DATE(YEAR(Q636),MONTH(Q636),1), "")</f>
        <v/>
      </c>
      <c r="S636" s="18">
        <f>IF(A636="", 0, IF(AND(M636=Ajustes!$B$8, E636=Ajustes!$B$5, I636=Ajustes!$B$4, OR(C636=Ajustes!$B$6, C636=Ajustes!$B$7), ISNUMBER(D636), ISNUMBER(H636)), 1, 0))</f>
        <v/>
      </c>
      <c r="T636" s="19">
        <f>IF(S636&lt;&gt;1, 0, IF(N(J636)=0, 0, IF(K636=Ajustes!$B$5, J636, J636*F636)))</f>
        <v/>
      </c>
      <c r="U636" s="20">
        <f>IF(S636&lt;&gt;1, U635, IF(C636=Ajustes!$B$6, U635+H636, U635-H636))</f>
        <v/>
      </c>
      <c r="V636" s="19">
        <f>IF(S636&lt;&gt;1, V635, IF(C636=Ajustes!$B$6, V635+D636+N(O636)+T636, IF(U636&lt;=0, 0, V635-H636*W635)))</f>
        <v/>
      </c>
      <c r="W636" s="21">
        <f>IF(U636&gt;0, V636/U636, 0)</f>
        <v/>
      </c>
      <c r="X636" s="19">
        <f>IF(AND(S636=1, C636=Ajustes!$B$7), D636-N(O636)-T636-H636*W635, "")</f>
        <v/>
      </c>
      <c r="Y636" s="18">
        <f>IF(A636="", "", TRIM(IF(COUNTIFS($N$2:$N$3000,N636,$C$2:$C$3000,C636,$D$2:$D$3000,D636,$H$2:$H$3000,H636)&gt;1, "Orden repetida. ", "")&amp;IF(AND(S636=1, C636=Ajustes!$B$7, U635+0.000001&lt;H636), "Vendes más de lo registrado. ", "")&amp;IF(Q636="texto", "Fecha en texto. ", "")&amp;IF(OR(NOT(ISNUMBER(D636)), NOT(ISNUMBER(H636))), "Número en texto. ", "")&amp;IF(AND(ISNUMBER(Q636), ISNUMBER(Q635), Q636&lt;Q635), "Fuera de orden de fecha. ", "")))</f>
        <v/>
      </c>
      <c r="Z636" s="18">
        <f>IF(AND(S636=1, ISNUMBER(R636)), ROW(), 0)</f>
        <v/>
      </c>
      <c r="AA636" s="18">
        <f>IF(ISNUMBER(R636), R636, 0)</f>
        <v/>
      </c>
    </row>
    <row r="637">
      <c r="A637" s="13" t="n"/>
      <c r="B637" s="13" t="n"/>
      <c r="C637" s="13" t="n"/>
      <c r="D637" s="13" t="n"/>
      <c r="E637" s="13" t="n"/>
      <c r="F637" s="13" t="n"/>
      <c r="G637" s="13" t="n"/>
      <c r="H637" s="13" t="n"/>
      <c r="I637" s="13" t="n"/>
      <c r="J637" s="13" t="n"/>
      <c r="K637" s="13" t="n"/>
      <c r="L637" s="13" t="n"/>
      <c r="M637" s="13" t="n"/>
      <c r="N637" s="13" t="n"/>
      <c r="O637" s="14" t="n"/>
      <c r="P637" s="15" t="n"/>
      <c r="Q637" s="16">
        <f>IF(N637="", "", IF(ISNUMBER(N637), N637, IFERROR(DATEVALUE(LEFT(N637,10))+TIMEVALUE(MID(N637,12,8)), "texto")))</f>
        <v/>
      </c>
      <c r="R637" s="17">
        <f>IF(ISNUMBER(Q637), DATE(YEAR(Q637),MONTH(Q637),1), "")</f>
        <v/>
      </c>
      <c r="S637" s="18">
        <f>IF(A637="", 0, IF(AND(M637=Ajustes!$B$8, E637=Ajustes!$B$5, I637=Ajustes!$B$4, OR(C637=Ajustes!$B$6, C637=Ajustes!$B$7), ISNUMBER(D637), ISNUMBER(H637)), 1, 0))</f>
        <v/>
      </c>
      <c r="T637" s="19">
        <f>IF(S637&lt;&gt;1, 0, IF(N(J637)=0, 0, IF(K637=Ajustes!$B$5, J637, J637*F637)))</f>
        <v/>
      </c>
      <c r="U637" s="20">
        <f>IF(S637&lt;&gt;1, U636, IF(C637=Ajustes!$B$6, U636+H637, U636-H637))</f>
        <v/>
      </c>
      <c r="V637" s="19">
        <f>IF(S637&lt;&gt;1, V636, IF(C637=Ajustes!$B$6, V636+D637+N(O637)+T637, IF(U637&lt;=0, 0, V636-H637*W636)))</f>
        <v/>
      </c>
      <c r="W637" s="21">
        <f>IF(U637&gt;0, V637/U637, 0)</f>
        <v/>
      </c>
      <c r="X637" s="19">
        <f>IF(AND(S637=1, C637=Ajustes!$B$7), D637-N(O637)-T637-H637*W636, "")</f>
        <v/>
      </c>
      <c r="Y637" s="18">
        <f>IF(A637="", "", TRIM(IF(COUNTIFS($N$2:$N$3000,N637,$C$2:$C$3000,C637,$D$2:$D$3000,D637,$H$2:$H$3000,H637)&gt;1, "Orden repetida. ", "")&amp;IF(AND(S637=1, C637=Ajustes!$B$7, U636+0.000001&lt;H637), "Vendes más de lo registrado. ", "")&amp;IF(Q637="texto", "Fecha en texto. ", "")&amp;IF(OR(NOT(ISNUMBER(D637)), NOT(ISNUMBER(H637))), "Número en texto. ", "")&amp;IF(AND(ISNUMBER(Q637), ISNUMBER(Q636), Q637&lt;Q636), "Fuera de orden de fecha. ", "")))</f>
        <v/>
      </c>
      <c r="Z637" s="18">
        <f>IF(AND(S637=1, ISNUMBER(R637)), ROW(), 0)</f>
        <v/>
      </c>
      <c r="AA637" s="18">
        <f>IF(ISNUMBER(R637), R637, 0)</f>
        <v/>
      </c>
    </row>
    <row r="638">
      <c r="A638" s="13" t="n"/>
      <c r="B638" s="13" t="n"/>
      <c r="C638" s="13" t="n"/>
      <c r="D638" s="13" t="n"/>
      <c r="E638" s="13" t="n"/>
      <c r="F638" s="13" t="n"/>
      <c r="G638" s="13" t="n"/>
      <c r="H638" s="13" t="n"/>
      <c r="I638" s="13" t="n"/>
      <c r="J638" s="13" t="n"/>
      <c r="K638" s="13" t="n"/>
      <c r="L638" s="13" t="n"/>
      <c r="M638" s="13" t="n"/>
      <c r="N638" s="13" t="n"/>
      <c r="O638" s="14" t="n"/>
      <c r="P638" s="15" t="n"/>
      <c r="Q638" s="16">
        <f>IF(N638="", "", IF(ISNUMBER(N638), N638, IFERROR(DATEVALUE(LEFT(N638,10))+TIMEVALUE(MID(N638,12,8)), "texto")))</f>
        <v/>
      </c>
      <c r="R638" s="17">
        <f>IF(ISNUMBER(Q638), DATE(YEAR(Q638),MONTH(Q638),1), "")</f>
        <v/>
      </c>
      <c r="S638" s="18">
        <f>IF(A638="", 0, IF(AND(M638=Ajustes!$B$8, E638=Ajustes!$B$5, I638=Ajustes!$B$4, OR(C638=Ajustes!$B$6, C638=Ajustes!$B$7), ISNUMBER(D638), ISNUMBER(H638)), 1, 0))</f>
        <v/>
      </c>
      <c r="T638" s="19">
        <f>IF(S638&lt;&gt;1, 0, IF(N(J638)=0, 0, IF(K638=Ajustes!$B$5, J638, J638*F638)))</f>
        <v/>
      </c>
      <c r="U638" s="20">
        <f>IF(S638&lt;&gt;1, U637, IF(C638=Ajustes!$B$6, U637+H638, U637-H638))</f>
        <v/>
      </c>
      <c r="V638" s="19">
        <f>IF(S638&lt;&gt;1, V637, IF(C638=Ajustes!$B$6, V637+D638+N(O638)+T638, IF(U638&lt;=0, 0, V637-H638*W637)))</f>
        <v/>
      </c>
      <c r="W638" s="21">
        <f>IF(U638&gt;0, V638/U638, 0)</f>
        <v/>
      </c>
      <c r="X638" s="19">
        <f>IF(AND(S638=1, C638=Ajustes!$B$7), D638-N(O638)-T638-H638*W637, "")</f>
        <v/>
      </c>
      <c r="Y638" s="18">
        <f>IF(A638="", "", TRIM(IF(COUNTIFS($N$2:$N$3000,N638,$C$2:$C$3000,C638,$D$2:$D$3000,D638,$H$2:$H$3000,H638)&gt;1, "Orden repetida. ", "")&amp;IF(AND(S638=1, C638=Ajustes!$B$7, U637+0.000001&lt;H638), "Vendes más de lo registrado. ", "")&amp;IF(Q638="texto", "Fecha en texto. ", "")&amp;IF(OR(NOT(ISNUMBER(D638)), NOT(ISNUMBER(H638))), "Número en texto. ", "")&amp;IF(AND(ISNUMBER(Q638), ISNUMBER(Q637), Q638&lt;Q637), "Fuera de orden de fecha. ", "")))</f>
        <v/>
      </c>
      <c r="Z638" s="18">
        <f>IF(AND(S638=1, ISNUMBER(R638)), ROW(), 0)</f>
        <v/>
      </c>
      <c r="AA638" s="18">
        <f>IF(ISNUMBER(R638), R638, 0)</f>
        <v/>
      </c>
    </row>
    <row r="639">
      <c r="A639" s="13" t="n"/>
      <c r="B639" s="13" t="n"/>
      <c r="C639" s="13" t="n"/>
      <c r="D639" s="13" t="n"/>
      <c r="E639" s="13" t="n"/>
      <c r="F639" s="13" t="n"/>
      <c r="G639" s="13" t="n"/>
      <c r="H639" s="13" t="n"/>
      <c r="I639" s="13" t="n"/>
      <c r="J639" s="13" t="n"/>
      <c r="K639" s="13" t="n"/>
      <c r="L639" s="13" t="n"/>
      <c r="M639" s="13" t="n"/>
      <c r="N639" s="13" t="n"/>
      <c r="O639" s="14" t="n"/>
      <c r="P639" s="15" t="n"/>
      <c r="Q639" s="16">
        <f>IF(N639="", "", IF(ISNUMBER(N639), N639, IFERROR(DATEVALUE(LEFT(N639,10))+TIMEVALUE(MID(N639,12,8)), "texto")))</f>
        <v/>
      </c>
      <c r="R639" s="17">
        <f>IF(ISNUMBER(Q639), DATE(YEAR(Q639),MONTH(Q639),1), "")</f>
        <v/>
      </c>
      <c r="S639" s="18">
        <f>IF(A639="", 0, IF(AND(M639=Ajustes!$B$8, E639=Ajustes!$B$5, I639=Ajustes!$B$4, OR(C639=Ajustes!$B$6, C639=Ajustes!$B$7), ISNUMBER(D639), ISNUMBER(H639)), 1, 0))</f>
        <v/>
      </c>
      <c r="T639" s="19">
        <f>IF(S639&lt;&gt;1, 0, IF(N(J639)=0, 0, IF(K639=Ajustes!$B$5, J639, J639*F639)))</f>
        <v/>
      </c>
      <c r="U639" s="20">
        <f>IF(S639&lt;&gt;1, U638, IF(C639=Ajustes!$B$6, U638+H639, U638-H639))</f>
        <v/>
      </c>
      <c r="V639" s="19">
        <f>IF(S639&lt;&gt;1, V638, IF(C639=Ajustes!$B$6, V638+D639+N(O639)+T639, IF(U639&lt;=0, 0, V638-H639*W638)))</f>
        <v/>
      </c>
      <c r="W639" s="21">
        <f>IF(U639&gt;0, V639/U639, 0)</f>
        <v/>
      </c>
      <c r="X639" s="19">
        <f>IF(AND(S639=1, C639=Ajustes!$B$7), D639-N(O639)-T639-H639*W638, "")</f>
        <v/>
      </c>
      <c r="Y639" s="18">
        <f>IF(A639="", "", TRIM(IF(COUNTIFS($N$2:$N$3000,N639,$C$2:$C$3000,C639,$D$2:$D$3000,D639,$H$2:$H$3000,H639)&gt;1, "Orden repetida. ", "")&amp;IF(AND(S639=1, C639=Ajustes!$B$7, U638+0.000001&lt;H639), "Vendes más de lo registrado. ", "")&amp;IF(Q639="texto", "Fecha en texto. ", "")&amp;IF(OR(NOT(ISNUMBER(D639)), NOT(ISNUMBER(H639))), "Número en texto. ", "")&amp;IF(AND(ISNUMBER(Q639), ISNUMBER(Q638), Q639&lt;Q638), "Fuera de orden de fecha. ", "")))</f>
        <v/>
      </c>
      <c r="Z639" s="18">
        <f>IF(AND(S639=1, ISNUMBER(R639)), ROW(), 0)</f>
        <v/>
      </c>
      <c r="AA639" s="18">
        <f>IF(ISNUMBER(R639), R639, 0)</f>
        <v/>
      </c>
    </row>
    <row r="640">
      <c r="A640" s="13" t="n"/>
      <c r="B640" s="13" t="n"/>
      <c r="C640" s="13" t="n"/>
      <c r="D640" s="13" t="n"/>
      <c r="E640" s="13" t="n"/>
      <c r="F640" s="13" t="n"/>
      <c r="G640" s="13" t="n"/>
      <c r="H640" s="13" t="n"/>
      <c r="I640" s="13" t="n"/>
      <c r="J640" s="13" t="n"/>
      <c r="K640" s="13" t="n"/>
      <c r="L640" s="13" t="n"/>
      <c r="M640" s="13" t="n"/>
      <c r="N640" s="13" t="n"/>
      <c r="O640" s="14" t="n"/>
      <c r="P640" s="15" t="n"/>
      <c r="Q640" s="16">
        <f>IF(N640="", "", IF(ISNUMBER(N640), N640, IFERROR(DATEVALUE(LEFT(N640,10))+TIMEVALUE(MID(N640,12,8)), "texto")))</f>
        <v/>
      </c>
      <c r="R640" s="17">
        <f>IF(ISNUMBER(Q640), DATE(YEAR(Q640),MONTH(Q640),1), "")</f>
        <v/>
      </c>
      <c r="S640" s="18">
        <f>IF(A640="", 0, IF(AND(M640=Ajustes!$B$8, E640=Ajustes!$B$5, I640=Ajustes!$B$4, OR(C640=Ajustes!$B$6, C640=Ajustes!$B$7), ISNUMBER(D640), ISNUMBER(H640)), 1, 0))</f>
        <v/>
      </c>
      <c r="T640" s="19">
        <f>IF(S640&lt;&gt;1, 0, IF(N(J640)=0, 0, IF(K640=Ajustes!$B$5, J640, J640*F640)))</f>
        <v/>
      </c>
      <c r="U640" s="20">
        <f>IF(S640&lt;&gt;1, U639, IF(C640=Ajustes!$B$6, U639+H640, U639-H640))</f>
        <v/>
      </c>
      <c r="V640" s="19">
        <f>IF(S640&lt;&gt;1, V639, IF(C640=Ajustes!$B$6, V639+D640+N(O640)+T640, IF(U640&lt;=0, 0, V639-H640*W639)))</f>
        <v/>
      </c>
      <c r="W640" s="21">
        <f>IF(U640&gt;0, V640/U640, 0)</f>
        <v/>
      </c>
      <c r="X640" s="19">
        <f>IF(AND(S640=1, C640=Ajustes!$B$7), D640-N(O640)-T640-H640*W639, "")</f>
        <v/>
      </c>
      <c r="Y640" s="18">
        <f>IF(A640="", "", TRIM(IF(COUNTIFS($N$2:$N$3000,N640,$C$2:$C$3000,C640,$D$2:$D$3000,D640,$H$2:$H$3000,H640)&gt;1, "Orden repetida. ", "")&amp;IF(AND(S640=1, C640=Ajustes!$B$7, U639+0.000001&lt;H640), "Vendes más de lo registrado. ", "")&amp;IF(Q640="texto", "Fecha en texto. ", "")&amp;IF(OR(NOT(ISNUMBER(D640)), NOT(ISNUMBER(H640))), "Número en texto. ", "")&amp;IF(AND(ISNUMBER(Q640), ISNUMBER(Q639), Q640&lt;Q639), "Fuera de orden de fecha. ", "")))</f>
        <v/>
      </c>
      <c r="Z640" s="18">
        <f>IF(AND(S640=1, ISNUMBER(R640)), ROW(), 0)</f>
        <v/>
      </c>
      <c r="AA640" s="18">
        <f>IF(ISNUMBER(R640), R640, 0)</f>
        <v/>
      </c>
    </row>
    <row r="641">
      <c r="A641" s="13" t="n"/>
      <c r="B641" s="13" t="n"/>
      <c r="C641" s="13" t="n"/>
      <c r="D641" s="13" t="n"/>
      <c r="E641" s="13" t="n"/>
      <c r="F641" s="13" t="n"/>
      <c r="G641" s="13" t="n"/>
      <c r="H641" s="13" t="n"/>
      <c r="I641" s="13" t="n"/>
      <c r="J641" s="13" t="n"/>
      <c r="K641" s="13" t="n"/>
      <c r="L641" s="13" t="n"/>
      <c r="M641" s="13" t="n"/>
      <c r="N641" s="13" t="n"/>
      <c r="O641" s="14" t="n"/>
      <c r="P641" s="15" t="n"/>
      <c r="Q641" s="16">
        <f>IF(N641="", "", IF(ISNUMBER(N641), N641, IFERROR(DATEVALUE(LEFT(N641,10))+TIMEVALUE(MID(N641,12,8)), "texto")))</f>
        <v/>
      </c>
      <c r="R641" s="17">
        <f>IF(ISNUMBER(Q641), DATE(YEAR(Q641),MONTH(Q641),1), "")</f>
        <v/>
      </c>
      <c r="S641" s="18">
        <f>IF(A641="", 0, IF(AND(M641=Ajustes!$B$8, E641=Ajustes!$B$5, I641=Ajustes!$B$4, OR(C641=Ajustes!$B$6, C641=Ajustes!$B$7), ISNUMBER(D641), ISNUMBER(H641)), 1, 0))</f>
        <v/>
      </c>
      <c r="T641" s="19">
        <f>IF(S641&lt;&gt;1, 0, IF(N(J641)=0, 0, IF(K641=Ajustes!$B$5, J641, J641*F641)))</f>
        <v/>
      </c>
      <c r="U641" s="20">
        <f>IF(S641&lt;&gt;1, U640, IF(C641=Ajustes!$B$6, U640+H641, U640-H641))</f>
        <v/>
      </c>
      <c r="V641" s="19">
        <f>IF(S641&lt;&gt;1, V640, IF(C641=Ajustes!$B$6, V640+D641+N(O641)+T641, IF(U641&lt;=0, 0, V640-H641*W640)))</f>
        <v/>
      </c>
      <c r="W641" s="21">
        <f>IF(U641&gt;0, V641/U641, 0)</f>
        <v/>
      </c>
      <c r="X641" s="19">
        <f>IF(AND(S641=1, C641=Ajustes!$B$7), D641-N(O641)-T641-H641*W640, "")</f>
        <v/>
      </c>
      <c r="Y641" s="18">
        <f>IF(A641="", "", TRIM(IF(COUNTIFS($N$2:$N$3000,N641,$C$2:$C$3000,C641,$D$2:$D$3000,D641,$H$2:$H$3000,H641)&gt;1, "Orden repetida. ", "")&amp;IF(AND(S641=1, C641=Ajustes!$B$7, U640+0.000001&lt;H641), "Vendes más de lo registrado. ", "")&amp;IF(Q641="texto", "Fecha en texto. ", "")&amp;IF(OR(NOT(ISNUMBER(D641)), NOT(ISNUMBER(H641))), "Número en texto. ", "")&amp;IF(AND(ISNUMBER(Q641), ISNUMBER(Q640), Q641&lt;Q640), "Fuera de orden de fecha. ", "")))</f>
        <v/>
      </c>
      <c r="Z641" s="18">
        <f>IF(AND(S641=1, ISNUMBER(R641)), ROW(), 0)</f>
        <v/>
      </c>
      <c r="AA641" s="18">
        <f>IF(ISNUMBER(R641), R641, 0)</f>
        <v/>
      </c>
    </row>
    <row r="642">
      <c r="A642" s="13" t="n"/>
      <c r="B642" s="13" t="n"/>
      <c r="C642" s="13" t="n"/>
      <c r="D642" s="13" t="n"/>
      <c r="E642" s="13" t="n"/>
      <c r="F642" s="13" t="n"/>
      <c r="G642" s="13" t="n"/>
      <c r="H642" s="13" t="n"/>
      <c r="I642" s="13" t="n"/>
      <c r="J642" s="13" t="n"/>
      <c r="K642" s="13" t="n"/>
      <c r="L642" s="13" t="n"/>
      <c r="M642" s="13" t="n"/>
      <c r="N642" s="13" t="n"/>
      <c r="O642" s="14" t="n"/>
      <c r="P642" s="15" t="n"/>
      <c r="Q642" s="16">
        <f>IF(N642="", "", IF(ISNUMBER(N642), N642, IFERROR(DATEVALUE(LEFT(N642,10))+TIMEVALUE(MID(N642,12,8)), "texto")))</f>
        <v/>
      </c>
      <c r="R642" s="17">
        <f>IF(ISNUMBER(Q642), DATE(YEAR(Q642),MONTH(Q642),1), "")</f>
        <v/>
      </c>
      <c r="S642" s="18">
        <f>IF(A642="", 0, IF(AND(M642=Ajustes!$B$8, E642=Ajustes!$B$5, I642=Ajustes!$B$4, OR(C642=Ajustes!$B$6, C642=Ajustes!$B$7), ISNUMBER(D642), ISNUMBER(H642)), 1, 0))</f>
        <v/>
      </c>
      <c r="T642" s="19">
        <f>IF(S642&lt;&gt;1, 0, IF(N(J642)=0, 0, IF(K642=Ajustes!$B$5, J642, J642*F642)))</f>
        <v/>
      </c>
      <c r="U642" s="20">
        <f>IF(S642&lt;&gt;1, U641, IF(C642=Ajustes!$B$6, U641+H642, U641-H642))</f>
        <v/>
      </c>
      <c r="V642" s="19">
        <f>IF(S642&lt;&gt;1, V641, IF(C642=Ajustes!$B$6, V641+D642+N(O642)+T642, IF(U642&lt;=0, 0, V641-H642*W641)))</f>
        <v/>
      </c>
      <c r="W642" s="21">
        <f>IF(U642&gt;0, V642/U642, 0)</f>
        <v/>
      </c>
      <c r="X642" s="19">
        <f>IF(AND(S642=1, C642=Ajustes!$B$7), D642-N(O642)-T642-H642*W641, "")</f>
        <v/>
      </c>
      <c r="Y642" s="18">
        <f>IF(A642="", "", TRIM(IF(COUNTIFS($N$2:$N$3000,N642,$C$2:$C$3000,C642,$D$2:$D$3000,D642,$H$2:$H$3000,H642)&gt;1, "Orden repetida. ", "")&amp;IF(AND(S642=1, C642=Ajustes!$B$7, U641+0.000001&lt;H642), "Vendes más de lo registrado. ", "")&amp;IF(Q642="texto", "Fecha en texto. ", "")&amp;IF(OR(NOT(ISNUMBER(D642)), NOT(ISNUMBER(H642))), "Número en texto. ", "")&amp;IF(AND(ISNUMBER(Q642), ISNUMBER(Q641), Q642&lt;Q641), "Fuera de orden de fecha. ", "")))</f>
        <v/>
      </c>
      <c r="Z642" s="18">
        <f>IF(AND(S642=1, ISNUMBER(R642)), ROW(), 0)</f>
        <v/>
      </c>
      <c r="AA642" s="18">
        <f>IF(ISNUMBER(R642), R642, 0)</f>
        <v/>
      </c>
    </row>
    <row r="643">
      <c r="A643" s="13" t="n"/>
      <c r="B643" s="13" t="n"/>
      <c r="C643" s="13" t="n"/>
      <c r="D643" s="13" t="n"/>
      <c r="E643" s="13" t="n"/>
      <c r="F643" s="13" t="n"/>
      <c r="G643" s="13" t="n"/>
      <c r="H643" s="13" t="n"/>
      <c r="I643" s="13" t="n"/>
      <c r="J643" s="13" t="n"/>
      <c r="K643" s="13" t="n"/>
      <c r="L643" s="13" t="n"/>
      <c r="M643" s="13" t="n"/>
      <c r="N643" s="13" t="n"/>
      <c r="O643" s="14" t="n"/>
      <c r="P643" s="15" t="n"/>
      <c r="Q643" s="16">
        <f>IF(N643="", "", IF(ISNUMBER(N643), N643, IFERROR(DATEVALUE(LEFT(N643,10))+TIMEVALUE(MID(N643,12,8)), "texto")))</f>
        <v/>
      </c>
      <c r="R643" s="17">
        <f>IF(ISNUMBER(Q643), DATE(YEAR(Q643),MONTH(Q643),1), "")</f>
        <v/>
      </c>
      <c r="S643" s="18">
        <f>IF(A643="", 0, IF(AND(M643=Ajustes!$B$8, E643=Ajustes!$B$5, I643=Ajustes!$B$4, OR(C643=Ajustes!$B$6, C643=Ajustes!$B$7), ISNUMBER(D643), ISNUMBER(H643)), 1, 0))</f>
        <v/>
      </c>
      <c r="T643" s="19">
        <f>IF(S643&lt;&gt;1, 0, IF(N(J643)=0, 0, IF(K643=Ajustes!$B$5, J643, J643*F643)))</f>
        <v/>
      </c>
      <c r="U643" s="20">
        <f>IF(S643&lt;&gt;1, U642, IF(C643=Ajustes!$B$6, U642+H643, U642-H643))</f>
        <v/>
      </c>
      <c r="V643" s="19">
        <f>IF(S643&lt;&gt;1, V642, IF(C643=Ajustes!$B$6, V642+D643+N(O643)+T643, IF(U643&lt;=0, 0, V642-H643*W642)))</f>
        <v/>
      </c>
      <c r="W643" s="21">
        <f>IF(U643&gt;0, V643/U643, 0)</f>
        <v/>
      </c>
      <c r="X643" s="19">
        <f>IF(AND(S643=1, C643=Ajustes!$B$7), D643-N(O643)-T643-H643*W642, "")</f>
        <v/>
      </c>
      <c r="Y643" s="18">
        <f>IF(A643="", "", TRIM(IF(COUNTIFS($N$2:$N$3000,N643,$C$2:$C$3000,C643,$D$2:$D$3000,D643,$H$2:$H$3000,H643)&gt;1, "Orden repetida. ", "")&amp;IF(AND(S643=1, C643=Ajustes!$B$7, U642+0.000001&lt;H643), "Vendes más de lo registrado. ", "")&amp;IF(Q643="texto", "Fecha en texto. ", "")&amp;IF(OR(NOT(ISNUMBER(D643)), NOT(ISNUMBER(H643))), "Número en texto. ", "")&amp;IF(AND(ISNUMBER(Q643), ISNUMBER(Q642), Q643&lt;Q642), "Fuera de orden de fecha. ", "")))</f>
        <v/>
      </c>
      <c r="Z643" s="18">
        <f>IF(AND(S643=1, ISNUMBER(R643)), ROW(), 0)</f>
        <v/>
      </c>
      <c r="AA643" s="18">
        <f>IF(ISNUMBER(R643), R643, 0)</f>
        <v/>
      </c>
    </row>
    <row r="644">
      <c r="A644" s="13" t="n"/>
      <c r="B644" s="13" t="n"/>
      <c r="C644" s="13" t="n"/>
      <c r="D644" s="13" t="n"/>
      <c r="E644" s="13" t="n"/>
      <c r="F644" s="13" t="n"/>
      <c r="G644" s="13" t="n"/>
      <c r="H644" s="13" t="n"/>
      <c r="I644" s="13" t="n"/>
      <c r="J644" s="13" t="n"/>
      <c r="K644" s="13" t="n"/>
      <c r="L644" s="13" t="n"/>
      <c r="M644" s="13" t="n"/>
      <c r="N644" s="13" t="n"/>
      <c r="O644" s="14" t="n"/>
      <c r="P644" s="15" t="n"/>
      <c r="Q644" s="16">
        <f>IF(N644="", "", IF(ISNUMBER(N644), N644, IFERROR(DATEVALUE(LEFT(N644,10))+TIMEVALUE(MID(N644,12,8)), "texto")))</f>
        <v/>
      </c>
      <c r="R644" s="17">
        <f>IF(ISNUMBER(Q644), DATE(YEAR(Q644),MONTH(Q644),1), "")</f>
        <v/>
      </c>
      <c r="S644" s="18">
        <f>IF(A644="", 0, IF(AND(M644=Ajustes!$B$8, E644=Ajustes!$B$5, I644=Ajustes!$B$4, OR(C644=Ajustes!$B$6, C644=Ajustes!$B$7), ISNUMBER(D644), ISNUMBER(H644)), 1, 0))</f>
        <v/>
      </c>
      <c r="T644" s="19">
        <f>IF(S644&lt;&gt;1, 0, IF(N(J644)=0, 0, IF(K644=Ajustes!$B$5, J644, J644*F644)))</f>
        <v/>
      </c>
      <c r="U644" s="20">
        <f>IF(S644&lt;&gt;1, U643, IF(C644=Ajustes!$B$6, U643+H644, U643-H644))</f>
        <v/>
      </c>
      <c r="V644" s="19">
        <f>IF(S644&lt;&gt;1, V643, IF(C644=Ajustes!$B$6, V643+D644+N(O644)+T644, IF(U644&lt;=0, 0, V643-H644*W643)))</f>
        <v/>
      </c>
      <c r="W644" s="21">
        <f>IF(U644&gt;0, V644/U644, 0)</f>
        <v/>
      </c>
      <c r="X644" s="19">
        <f>IF(AND(S644=1, C644=Ajustes!$B$7), D644-N(O644)-T644-H644*W643, "")</f>
        <v/>
      </c>
      <c r="Y644" s="18">
        <f>IF(A644="", "", TRIM(IF(COUNTIFS($N$2:$N$3000,N644,$C$2:$C$3000,C644,$D$2:$D$3000,D644,$H$2:$H$3000,H644)&gt;1, "Orden repetida. ", "")&amp;IF(AND(S644=1, C644=Ajustes!$B$7, U643+0.000001&lt;H644), "Vendes más de lo registrado. ", "")&amp;IF(Q644="texto", "Fecha en texto. ", "")&amp;IF(OR(NOT(ISNUMBER(D644)), NOT(ISNUMBER(H644))), "Número en texto. ", "")&amp;IF(AND(ISNUMBER(Q644), ISNUMBER(Q643), Q644&lt;Q643), "Fuera de orden de fecha. ", "")))</f>
        <v/>
      </c>
      <c r="Z644" s="18">
        <f>IF(AND(S644=1, ISNUMBER(R644)), ROW(), 0)</f>
        <v/>
      </c>
      <c r="AA644" s="18">
        <f>IF(ISNUMBER(R644), R644, 0)</f>
        <v/>
      </c>
    </row>
    <row r="645">
      <c r="A645" s="13" t="n"/>
      <c r="B645" s="13" t="n"/>
      <c r="C645" s="13" t="n"/>
      <c r="D645" s="13" t="n"/>
      <c r="E645" s="13" t="n"/>
      <c r="F645" s="13" t="n"/>
      <c r="G645" s="13" t="n"/>
      <c r="H645" s="13" t="n"/>
      <c r="I645" s="13" t="n"/>
      <c r="J645" s="13" t="n"/>
      <c r="K645" s="13" t="n"/>
      <c r="L645" s="13" t="n"/>
      <c r="M645" s="13" t="n"/>
      <c r="N645" s="13" t="n"/>
      <c r="O645" s="14" t="n"/>
      <c r="P645" s="15" t="n"/>
      <c r="Q645" s="16">
        <f>IF(N645="", "", IF(ISNUMBER(N645), N645, IFERROR(DATEVALUE(LEFT(N645,10))+TIMEVALUE(MID(N645,12,8)), "texto")))</f>
        <v/>
      </c>
      <c r="R645" s="17">
        <f>IF(ISNUMBER(Q645), DATE(YEAR(Q645),MONTH(Q645),1), "")</f>
        <v/>
      </c>
      <c r="S645" s="18">
        <f>IF(A645="", 0, IF(AND(M645=Ajustes!$B$8, E645=Ajustes!$B$5, I645=Ajustes!$B$4, OR(C645=Ajustes!$B$6, C645=Ajustes!$B$7), ISNUMBER(D645), ISNUMBER(H645)), 1, 0))</f>
        <v/>
      </c>
      <c r="T645" s="19">
        <f>IF(S645&lt;&gt;1, 0, IF(N(J645)=0, 0, IF(K645=Ajustes!$B$5, J645, J645*F645)))</f>
        <v/>
      </c>
      <c r="U645" s="20">
        <f>IF(S645&lt;&gt;1, U644, IF(C645=Ajustes!$B$6, U644+H645, U644-H645))</f>
        <v/>
      </c>
      <c r="V645" s="19">
        <f>IF(S645&lt;&gt;1, V644, IF(C645=Ajustes!$B$6, V644+D645+N(O645)+T645, IF(U645&lt;=0, 0, V644-H645*W644)))</f>
        <v/>
      </c>
      <c r="W645" s="21">
        <f>IF(U645&gt;0, V645/U645, 0)</f>
        <v/>
      </c>
      <c r="X645" s="19">
        <f>IF(AND(S645=1, C645=Ajustes!$B$7), D645-N(O645)-T645-H645*W644, "")</f>
        <v/>
      </c>
      <c r="Y645" s="18">
        <f>IF(A645="", "", TRIM(IF(COUNTIFS($N$2:$N$3000,N645,$C$2:$C$3000,C645,$D$2:$D$3000,D645,$H$2:$H$3000,H645)&gt;1, "Orden repetida. ", "")&amp;IF(AND(S645=1, C645=Ajustes!$B$7, U644+0.000001&lt;H645), "Vendes más de lo registrado. ", "")&amp;IF(Q645="texto", "Fecha en texto. ", "")&amp;IF(OR(NOT(ISNUMBER(D645)), NOT(ISNUMBER(H645))), "Número en texto. ", "")&amp;IF(AND(ISNUMBER(Q645), ISNUMBER(Q644), Q645&lt;Q644), "Fuera de orden de fecha. ", "")))</f>
        <v/>
      </c>
      <c r="Z645" s="18">
        <f>IF(AND(S645=1, ISNUMBER(R645)), ROW(), 0)</f>
        <v/>
      </c>
      <c r="AA645" s="18">
        <f>IF(ISNUMBER(R645), R645, 0)</f>
        <v/>
      </c>
    </row>
    <row r="646">
      <c r="A646" s="13" t="n"/>
      <c r="B646" s="13" t="n"/>
      <c r="C646" s="13" t="n"/>
      <c r="D646" s="13" t="n"/>
      <c r="E646" s="13" t="n"/>
      <c r="F646" s="13" t="n"/>
      <c r="G646" s="13" t="n"/>
      <c r="H646" s="13" t="n"/>
      <c r="I646" s="13" t="n"/>
      <c r="J646" s="13" t="n"/>
      <c r="K646" s="13" t="n"/>
      <c r="L646" s="13" t="n"/>
      <c r="M646" s="13" t="n"/>
      <c r="N646" s="13" t="n"/>
      <c r="O646" s="14" t="n"/>
      <c r="P646" s="15" t="n"/>
      <c r="Q646" s="16">
        <f>IF(N646="", "", IF(ISNUMBER(N646), N646, IFERROR(DATEVALUE(LEFT(N646,10))+TIMEVALUE(MID(N646,12,8)), "texto")))</f>
        <v/>
      </c>
      <c r="R646" s="17">
        <f>IF(ISNUMBER(Q646), DATE(YEAR(Q646),MONTH(Q646),1), "")</f>
        <v/>
      </c>
      <c r="S646" s="18">
        <f>IF(A646="", 0, IF(AND(M646=Ajustes!$B$8, E646=Ajustes!$B$5, I646=Ajustes!$B$4, OR(C646=Ajustes!$B$6, C646=Ajustes!$B$7), ISNUMBER(D646), ISNUMBER(H646)), 1, 0))</f>
        <v/>
      </c>
      <c r="T646" s="19">
        <f>IF(S646&lt;&gt;1, 0, IF(N(J646)=0, 0, IF(K646=Ajustes!$B$5, J646, J646*F646)))</f>
        <v/>
      </c>
      <c r="U646" s="20">
        <f>IF(S646&lt;&gt;1, U645, IF(C646=Ajustes!$B$6, U645+H646, U645-H646))</f>
        <v/>
      </c>
      <c r="V646" s="19">
        <f>IF(S646&lt;&gt;1, V645, IF(C646=Ajustes!$B$6, V645+D646+N(O646)+T646, IF(U646&lt;=0, 0, V645-H646*W645)))</f>
        <v/>
      </c>
      <c r="W646" s="21">
        <f>IF(U646&gt;0, V646/U646, 0)</f>
        <v/>
      </c>
      <c r="X646" s="19">
        <f>IF(AND(S646=1, C646=Ajustes!$B$7), D646-N(O646)-T646-H646*W645, "")</f>
        <v/>
      </c>
      <c r="Y646" s="18">
        <f>IF(A646="", "", TRIM(IF(COUNTIFS($N$2:$N$3000,N646,$C$2:$C$3000,C646,$D$2:$D$3000,D646,$H$2:$H$3000,H646)&gt;1, "Orden repetida. ", "")&amp;IF(AND(S646=1, C646=Ajustes!$B$7, U645+0.000001&lt;H646), "Vendes más de lo registrado. ", "")&amp;IF(Q646="texto", "Fecha en texto. ", "")&amp;IF(OR(NOT(ISNUMBER(D646)), NOT(ISNUMBER(H646))), "Número en texto. ", "")&amp;IF(AND(ISNUMBER(Q646), ISNUMBER(Q645), Q646&lt;Q645), "Fuera de orden de fecha. ", "")))</f>
        <v/>
      </c>
      <c r="Z646" s="18">
        <f>IF(AND(S646=1, ISNUMBER(R646)), ROW(), 0)</f>
        <v/>
      </c>
      <c r="AA646" s="18">
        <f>IF(ISNUMBER(R646), R646, 0)</f>
        <v/>
      </c>
    </row>
    <row r="647">
      <c r="A647" s="13" t="n"/>
      <c r="B647" s="13" t="n"/>
      <c r="C647" s="13" t="n"/>
      <c r="D647" s="13" t="n"/>
      <c r="E647" s="13" t="n"/>
      <c r="F647" s="13" t="n"/>
      <c r="G647" s="13" t="n"/>
      <c r="H647" s="13" t="n"/>
      <c r="I647" s="13" t="n"/>
      <c r="J647" s="13" t="n"/>
      <c r="K647" s="13" t="n"/>
      <c r="L647" s="13" t="n"/>
      <c r="M647" s="13" t="n"/>
      <c r="N647" s="13" t="n"/>
      <c r="O647" s="14" t="n"/>
      <c r="P647" s="15" t="n"/>
      <c r="Q647" s="16">
        <f>IF(N647="", "", IF(ISNUMBER(N647), N647, IFERROR(DATEVALUE(LEFT(N647,10))+TIMEVALUE(MID(N647,12,8)), "texto")))</f>
        <v/>
      </c>
      <c r="R647" s="17">
        <f>IF(ISNUMBER(Q647), DATE(YEAR(Q647),MONTH(Q647),1), "")</f>
        <v/>
      </c>
      <c r="S647" s="18">
        <f>IF(A647="", 0, IF(AND(M647=Ajustes!$B$8, E647=Ajustes!$B$5, I647=Ajustes!$B$4, OR(C647=Ajustes!$B$6, C647=Ajustes!$B$7), ISNUMBER(D647), ISNUMBER(H647)), 1, 0))</f>
        <v/>
      </c>
      <c r="T647" s="19">
        <f>IF(S647&lt;&gt;1, 0, IF(N(J647)=0, 0, IF(K647=Ajustes!$B$5, J647, J647*F647)))</f>
        <v/>
      </c>
      <c r="U647" s="20">
        <f>IF(S647&lt;&gt;1, U646, IF(C647=Ajustes!$B$6, U646+H647, U646-H647))</f>
        <v/>
      </c>
      <c r="V647" s="19">
        <f>IF(S647&lt;&gt;1, V646, IF(C647=Ajustes!$B$6, V646+D647+N(O647)+T647, IF(U647&lt;=0, 0, V646-H647*W646)))</f>
        <v/>
      </c>
      <c r="W647" s="21">
        <f>IF(U647&gt;0, V647/U647, 0)</f>
        <v/>
      </c>
      <c r="X647" s="19">
        <f>IF(AND(S647=1, C647=Ajustes!$B$7), D647-N(O647)-T647-H647*W646, "")</f>
        <v/>
      </c>
      <c r="Y647" s="18">
        <f>IF(A647="", "", TRIM(IF(COUNTIFS($N$2:$N$3000,N647,$C$2:$C$3000,C647,$D$2:$D$3000,D647,$H$2:$H$3000,H647)&gt;1, "Orden repetida. ", "")&amp;IF(AND(S647=1, C647=Ajustes!$B$7, U646+0.000001&lt;H647), "Vendes más de lo registrado. ", "")&amp;IF(Q647="texto", "Fecha en texto. ", "")&amp;IF(OR(NOT(ISNUMBER(D647)), NOT(ISNUMBER(H647))), "Número en texto. ", "")&amp;IF(AND(ISNUMBER(Q647), ISNUMBER(Q646), Q647&lt;Q646), "Fuera de orden de fecha. ", "")))</f>
        <v/>
      </c>
      <c r="Z647" s="18">
        <f>IF(AND(S647=1, ISNUMBER(R647)), ROW(), 0)</f>
        <v/>
      </c>
      <c r="AA647" s="18">
        <f>IF(ISNUMBER(R647), R647, 0)</f>
        <v/>
      </c>
    </row>
    <row r="648">
      <c r="A648" s="13" t="n"/>
      <c r="B648" s="13" t="n"/>
      <c r="C648" s="13" t="n"/>
      <c r="D648" s="13" t="n"/>
      <c r="E648" s="13" t="n"/>
      <c r="F648" s="13" t="n"/>
      <c r="G648" s="13" t="n"/>
      <c r="H648" s="13" t="n"/>
      <c r="I648" s="13" t="n"/>
      <c r="J648" s="13" t="n"/>
      <c r="K648" s="13" t="n"/>
      <c r="L648" s="13" t="n"/>
      <c r="M648" s="13" t="n"/>
      <c r="N648" s="13" t="n"/>
      <c r="O648" s="14" t="n"/>
      <c r="P648" s="15" t="n"/>
      <c r="Q648" s="16">
        <f>IF(N648="", "", IF(ISNUMBER(N648), N648, IFERROR(DATEVALUE(LEFT(N648,10))+TIMEVALUE(MID(N648,12,8)), "texto")))</f>
        <v/>
      </c>
      <c r="R648" s="17">
        <f>IF(ISNUMBER(Q648), DATE(YEAR(Q648),MONTH(Q648),1), "")</f>
        <v/>
      </c>
      <c r="S648" s="18">
        <f>IF(A648="", 0, IF(AND(M648=Ajustes!$B$8, E648=Ajustes!$B$5, I648=Ajustes!$B$4, OR(C648=Ajustes!$B$6, C648=Ajustes!$B$7), ISNUMBER(D648), ISNUMBER(H648)), 1, 0))</f>
        <v/>
      </c>
      <c r="T648" s="19">
        <f>IF(S648&lt;&gt;1, 0, IF(N(J648)=0, 0, IF(K648=Ajustes!$B$5, J648, J648*F648)))</f>
        <v/>
      </c>
      <c r="U648" s="20">
        <f>IF(S648&lt;&gt;1, U647, IF(C648=Ajustes!$B$6, U647+H648, U647-H648))</f>
        <v/>
      </c>
      <c r="V648" s="19">
        <f>IF(S648&lt;&gt;1, V647, IF(C648=Ajustes!$B$6, V647+D648+N(O648)+T648, IF(U648&lt;=0, 0, V647-H648*W647)))</f>
        <v/>
      </c>
      <c r="W648" s="21">
        <f>IF(U648&gt;0, V648/U648, 0)</f>
        <v/>
      </c>
      <c r="X648" s="19">
        <f>IF(AND(S648=1, C648=Ajustes!$B$7), D648-N(O648)-T648-H648*W647, "")</f>
        <v/>
      </c>
      <c r="Y648" s="18">
        <f>IF(A648="", "", TRIM(IF(COUNTIFS($N$2:$N$3000,N648,$C$2:$C$3000,C648,$D$2:$D$3000,D648,$H$2:$H$3000,H648)&gt;1, "Orden repetida. ", "")&amp;IF(AND(S648=1, C648=Ajustes!$B$7, U647+0.000001&lt;H648), "Vendes más de lo registrado. ", "")&amp;IF(Q648="texto", "Fecha en texto. ", "")&amp;IF(OR(NOT(ISNUMBER(D648)), NOT(ISNUMBER(H648))), "Número en texto. ", "")&amp;IF(AND(ISNUMBER(Q648), ISNUMBER(Q647), Q648&lt;Q647), "Fuera de orden de fecha. ", "")))</f>
        <v/>
      </c>
      <c r="Z648" s="18">
        <f>IF(AND(S648=1, ISNUMBER(R648)), ROW(), 0)</f>
        <v/>
      </c>
      <c r="AA648" s="18">
        <f>IF(ISNUMBER(R648), R648, 0)</f>
        <v/>
      </c>
    </row>
    <row r="649">
      <c r="A649" s="13" t="n"/>
      <c r="B649" s="13" t="n"/>
      <c r="C649" s="13" t="n"/>
      <c r="D649" s="13" t="n"/>
      <c r="E649" s="13" t="n"/>
      <c r="F649" s="13" t="n"/>
      <c r="G649" s="13" t="n"/>
      <c r="H649" s="13" t="n"/>
      <c r="I649" s="13" t="n"/>
      <c r="J649" s="13" t="n"/>
      <c r="K649" s="13" t="n"/>
      <c r="L649" s="13" t="n"/>
      <c r="M649" s="13" t="n"/>
      <c r="N649" s="13" t="n"/>
      <c r="O649" s="14" t="n"/>
      <c r="P649" s="15" t="n"/>
      <c r="Q649" s="16">
        <f>IF(N649="", "", IF(ISNUMBER(N649), N649, IFERROR(DATEVALUE(LEFT(N649,10))+TIMEVALUE(MID(N649,12,8)), "texto")))</f>
        <v/>
      </c>
      <c r="R649" s="17">
        <f>IF(ISNUMBER(Q649), DATE(YEAR(Q649),MONTH(Q649),1), "")</f>
        <v/>
      </c>
      <c r="S649" s="18">
        <f>IF(A649="", 0, IF(AND(M649=Ajustes!$B$8, E649=Ajustes!$B$5, I649=Ajustes!$B$4, OR(C649=Ajustes!$B$6, C649=Ajustes!$B$7), ISNUMBER(D649), ISNUMBER(H649)), 1, 0))</f>
        <v/>
      </c>
      <c r="T649" s="19">
        <f>IF(S649&lt;&gt;1, 0, IF(N(J649)=0, 0, IF(K649=Ajustes!$B$5, J649, J649*F649)))</f>
        <v/>
      </c>
      <c r="U649" s="20">
        <f>IF(S649&lt;&gt;1, U648, IF(C649=Ajustes!$B$6, U648+H649, U648-H649))</f>
        <v/>
      </c>
      <c r="V649" s="19">
        <f>IF(S649&lt;&gt;1, V648, IF(C649=Ajustes!$B$6, V648+D649+N(O649)+T649, IF(U649&lt;=0, 0, V648-H649*W648)))</f>
        <v/>
      </c>
      <c r="W649" s="21">
        <f>IF(U649&gt;0, V649/U649, 0)</f>
        <v/>
      </c>
      <c r="X649" s="19">
        <f>IF(AND(S649=1, C649=Ajustes!$B$7), D649-N(O649)-T649-H649*W648, "")</f>
        <v/>
      </c>
      <c r="Y649" s="18">
        <f>IF(A649="", "", TRIM(IF(COUNTIFS($N$2:$N$3000,N649,$C$2:$C$3000,C649,$D$2:$D$3000,D649,$H$2:$H$3000,H649)&gt;1, "Orden repetida. ", "")&amp;IF(AND(S649=1, C649=Ajustes!$B$7, U648+0.000001&lt;H649), "Vendes más de lo registrado. ", "")&amp;IF(Q649="texto", "Fecha en texto. ", "")&amp;IF(OR(NOT(ISNUMBER(D649)), NOT(ISNUMBER(H649))), "Número en texto. ", "")&amp;IF(AND(ISNUMBER(Q649), ISNUMBER(Q648), Q649&lt;Q648), "Fuera de orden de fecha. ", "")))</f>
        <v/>
      </c>
      <c r="Z649" s="18">
        <f>IF(AND(S649=1, ISNUMBER(R649)), ROW(), 0)</f>
        <v/>
      </c>
      <c r="AA649" s="18">
        <f>IF(ISNUMBER(R649), R649, 0)</f>
        <v/>
      </c>
    </row>
    <row r="650">
      <c r="A650" s="13" t="n"/>
      <c r="B650" s="13" t="n"/>
      <c r="C650" s="13" t="n"/>
      <c r="D650" s="13" t="n"/>
      <c r="E650" s="13" t="n"/>
      <c r="F650" s="13" t="n"/>
      <c r="G650" s="13" t="n"/>
      <c r="H650" s="13" t="n"/>
      <c r="I650" s="13" t="n"/>
      <c r="J650" s="13" t="n"/>
      <c r="K650" s="13" t="n"/>
      <c r="L650" s="13" t="n"/>
      <c r="M650" s="13" t="n"/>
      <c r="N650" s="13" t="n"/>
      <c r="O650" s="14" t="n"/>
      <c r="P650" s="15" t="n"/>
      <c r="Q650" s="16">
        <f>IF(N650="", "", IF(ISNUMBER(N650), N650, IFERROR(DATEVALUE(LEFT(N650,10))+TIMEVALUE(MID(N650,12,8)), "texto")))</f>
        <v/>
      </c>
      <c r="R650" s="17">
        <f>IF(ISNUMBER(Q650), DATE(YEAR(Q650),MONTH(Q650),1), "")</f>
        <v/>
      </c>
      <c r="S650" s="18">
        <f>IF(A650="", 0, IF(AND(M650=Ajustes!$B$8, E650=Ajustes!$B$5, I650=Ajustes!$B$4, OR(C650=Ajustes!$B$6, C650=Ajustes!$B$7), ISNUMBER(D650), ISNUMBER(H650)), 1, 0))</f>
        <v/>
      </c>
      <c r="T650" s="19">
        <f>IF(S650&lt;&gt;1, 0, IF(N(J650)=0, 0, IF(K650=Ajustes!$B$5, J650, J650*F650)))</f>
        <v/>
      </c>
      <c r="U650" s="20">
        <f>IF(S650&lt;&gt;1, U649, IF(C650=Ajustes!$B$6, U649+H650, U649-H650))</f>
        <v/>
      </c>
      <c r="V650" s="19">
        <f>IF(S650&lt;&gt;1, V649, IF(C650=Ajustes!$B$6, V649+D650+N(O650)+T650, IF(U650&lt;=0, 0, V649-H650*W649)))</f>
        <v/>
      </c>
      <c r="W650" s="21">
        <f>IF(U650&gt;0, V650/U650, 0)</f>
        <v/>
      </c>
      <c r="X650" s="19">
        <f>IF(AND(S650=1, C650=Ajustes!$B$7), D650-N(O650)-T650-H650*W649, "")</f>
        <v/>
      </c>
      <c r="Y650" s="18">
        <f>IF(A650="", "", TRIM(IF(COUNTIFS($N$2:$N$3000,N650,$C$2:$C$3000,C650,$D$2:$D$3000,D650,$H$2:$H$3000,H650)&gt;1, "Orden repetida. ", "")&amp;IF(AND(S650=1, C650=Ajustes!$B$7, U649+0.000001&lt;H650), "Vendes más de lo registrado. ", "")&amp;IF(Q650="texto", "Fecha en texto. ", "")&amp;IF(OR(NOT(ISNUMBER(D650)), NOT(ISNUMBER(H650))), "Número en texto. ", "")&amp;IF(AND(ISNUMBER(Q650), ISNUMBER(Q649), Q650&lt;Q649), "Fuera de orden de fecha. ", "")))</f>
        <v/>
      </c>
      <c r="Z650" s="18">
        <f>IF(AND(S650=1, ISNUMBER(R650)), ROW(), 0)</f>
        <v/>
      </c>
      <c r="AA650" s="18">
        <f>IF(ISNUMBER(R650), R650, 0)</f>
        <v/>
      </c>
    </row>
    <row r="651">
      <c r="A651" s="13" t="n"/>
      <c r="B651" s="13" t="n"/>
      <c r="C651" s="13" t="n"/>
      <c r="D651" s="13" t="n"/>
      <c r="E651" s="13" t="n"/>
      <c r="F651" s="13" t="n"/>
      <c r="G651" s="13" t="n"/>
      <c r="H651" s="13" t="n"/>
      <c r="I651" s="13" t="n"/>
      <c r="J651" s="13" t="n"/>
      <c r="K651" s="13" t="n"/>
      <c r="L651" s="13" t="n"/>
      <c r="M651" s="13" t="n"/>
      <c r="N651" s="13" t="n"/>
      <c r="O651" s="14" t="n"/>
      <c r="P651" s="15" t="n"/>
      <c r="Q651" s="16">
        <f>IF(N651="", "", IF(ISNUMBER(N651), N651, IFERROR(DATEVALUE(LEFT(N651,10))+TIMEVALUE(MID(N651,12,8)), "texto")))</f>
        <v/>
      </c>
      <c r="R651" s="17">
        <f>IF(ISNUMBER(Q651), DATE(YEAR(Q651),MONTH(Q651),1), "")</f>
        <v/>
      </c>
      <c r="S651" s="18">
        <f>IF(A651="", 0, IF(AND(M651=Ajustes!$B$8, E651=Ajustes!$B$5, I651=Ajustes!$B$4, OR(C651=Ajustes!$B$6, C651=Ajustes!$B$7), ISNUMBER(D651), ISNUMBER(H651)), 1, 0))</f>
        <v/>
      </c>
      <c r="T651" s="19">
        <f>IF(S651&lt;&gt;1, 0, IF(N(J651)=0, 0, IF(K651=Ajustes!$B$5, J651, J651*F651)))</f>
        <v/>
      </c>
      <c r="U651" s="20">
        <f>IF(S651&lt;&gt;1, U650, IF(C651=Ajustes!$B$6, U650+H651, U650-H651))</f>
        <v/>
      </c>
      <c r="V651" s="19">
        <f>IF(S651&lt;&gt;1, V650, IF(C651=Ajustes!$B$6, V650+D651+N(O651)+T651, IF(U651&lt;=0, 0, V650-H651*W650)))</f>
        <v/>
      </c>
      <c r="W651" s="21">
        <f>IF(U651&gt;0, V651/U651, 0)</f>
        <v/>
      </c>
      <c r="X651" s="19">
        <f>IF(AND(S651=1, C651=Ajustes!$B$7), D651-N(O651)-T651-H651*W650, "")</f>
        <v/>
      </c>
      <c r="Y651" s="18">
        <f>IF(A651="", "", TRIM(IF(COUNTIFS($N$2:$N$3000,N651,$C$2:$C$3000,C651,$D$2:$D$3000,D651,$H$2:$H$3000,H651)&gt;1, "Orden repetida. ", "")&amp;IF(AND(S651=1, C651=Ajustes!$B$7, U650+0.000001&lt;H651), "Vendes más de lo registrado. ", "")&amp;IF(Q651="texto", "Fecha en texto. ", "")&amp;IF(OR(NOT(ISNUMBER(D651)), NOT(ISNUMBER(H651))), "Número en texto. ", "")&amp;IF(AND(ISNUMBER(Q651), ISNUMBER(Q650), Q651&lt;Q650), "Fuera de orden de fecha. ", "")))</f>
        <v/>
      </c>
      <c r="Z651" s="18">
        <f>IF(AND(S651=1, ISNUMBER(R651)), ROW(), 0)</f>
        <v/>
      </c>
      <c r="AA651" s="18">
        <f>IF(ISNUMBER(R651), R651, 0)</f>
        <v/>
      </c>
    </row>
    <row r="652">
      <c r="A652" s="13" t="n"/>
      <c r="B652" s="13" t="n"/>
      <c r="C652" s="13" t="n"/>
      <c r="D652" s="13" t="n"/>
      <c r="E652" s="13" t="n"/>
      <c r="F652" s="13" t="n"/>
      <c r="G652" s="13" t="n"/>
      <c r="H652" s="13" t="n"/>
      <c r="I652" s="13" t="n"/>
      <c r="J652" s="13" t="n"/>
      <c r="K652" s="13" t="n"/>
      <c r="L652" s="13" t="n"/>
      <c r="M652" s="13" t="n"/>
      <c r="N652" s="13" t="n"/>
      <c r="O652" s="14" t="n"/>
      <c r="P652" s="15" t="n"/>
      <c r="Q652" s="16">
        <f>IF(N652="", "", IF(ISNUMBER(N652), N652, IFERROR(DATEVALUE(LEFT(N652,10))+TIMEVALUE(MID(N652,12,8)), "texto")))</f>
        <v/>
      </c>
      <c r="R652" s="17">
        <f>IF(ISNUMBER(Q652), DATE(YEAR(Q652),MONTH(Q652),1), "")</f>
        <v/>
      </c>
      <c r="S652" s="18">
        <f>IF(A652="", 0, IF(AND(M652=Ajustes!$B$8, E652=Ajustes!$B$5, I652=Ajustes!$B$4, OR(C652=Ajustes!$B$6, C652=Ajustes!$B$7), ISNUMBER(D652), ISNUMBER(H652)), 1, 0))</f>
        <v/>
      </c>
      <c r="T652" s="19">
        <f>IF(S652&lt;&gt;1, 0, IF(N(J652)=0, 0, IF(K652=Ajustes!$B$5, J652, J652*F652)))</f>
        <v/>
      </c>
      <c r="U652" s="20">
        <f>IF(S652&lt;&gt;1, U651, IF(C652=Ajustes!$B$6, U651+H652, U651-H652))</f>
        <v/>
      </c>
      <c r="V652" s="19">
        <f>IF(S652&lt;&gt;1, V651, IF(C652=Ajustes!$B$6, V651+D652+N(O652)+T652, IF(U652&lt;=0, 0, V651-H652*W651)))</f>
        <v/>
      </c>
      <c r="W652" s="21">
        <f>IF(U652&gt;0, V652/U652, 0)</f>
        <v/>
      </c>
      <c r="X652" s="19">
        <f>IF(AND(S652=1, C652=Ajustes!$B$7), D652-N(O652)-T652-H652*W651, "")</f>
        <v/>
      </c>
      <c r="Y652" s="18">
        <f>IF(A652="", "", TRIM(IF(COUNTIFS($N$2:$N$3000,N652,$C$2:$C$3000,C652,$D$2:$D$3000,D652,$H$2:$H$3000,H652)&gt;1, "Orden repetida. ", "")&amp;IF(AND(S652=1, C652=Ajustes!$B$7, U651+0.000001&lt;H652), "Vendes más de lo registrado. ", "")&amp;IF(Q652="texto", "Fecha en texto. ", "")&amp;IF(OR(NOT(ISNUMBER(D652)), NOT(ISNUMBER(H652))), "Número en texto. ", "")&amp;IF(AND(ISNUMBER(Q652), ISNUMBER(Q651), Q652&lt;Q651), "Fuera de orden de fecha. ", "")))</f>
        <v/>
      </c>
      <c r="Z652" s="18">
        <f>IF(AND(S652=1, ISNUMBER(R652)), ROW(), 0)</f>
        <v/>
      </c>
      <c r="AA652" s="18">
        <f>IF(ISNUMBER(R652), R652, 0)</f>
        <v/>
      </c>
    </row>
    <row r="653">
      <c r="A653" s="13" t="n"/>
      <c r="B653" s="13" t="n"/>
      <c r="C653" s="13" t="n"/>
      <c r="D653" s="13" t="n"/>
      <c r="E653" s="13" t="n"/>
      <c r="F653" s="13" t="n"/>
      <c r="G653" s="13" t="n"/>
      <c r="H653" s="13" t="n"/>
      <c r="I653" s="13" t="n"/>
      <c r="J653" s="13" t="n"/>
      <c r="K653" s="13" t="n"/>
      <c r="L653" s="13" t="n"/>
      <c r="M653" s="13" t="n"/>
      <c r="N653" s="13" t="n"/>
      <c r="O653" s="14" t="n"/>
      <c r="P653" s="15" t="n"/>
      <c r="Q653" s="16">
        <f>IF(N653="", "", IF(ISNUMBER(N653), N653, IFERROR(DATEVALUE(LEFT(N653,10))+TIMEVALUE(MID(N653,12,8)), "texto")))</f>
        <v/>
      </c>
      <c r="R653" s="17">
        <f>IF(ISNUMBER(Q653), DATE(YEAR(Q653),MONTH(Q653),1), "")</f>
        <v/>
      </c>
      <c r="S653" s="18">
        <f>IF(A653="", 0, IF(AND(M653=Ajustes!$B$8, E653=Ajustes!$B$5, I653=Ajustes!$B$4, OR(C653=Ajustes!$B$6, C653=Ajustes!$B$7), ISNUMBER(D653), ISNUMBER(H653)), 1, 0))</f>
        <v/>
      </c>
      <c r="T653" s="19">
        <f>IF(S653&lt;&gt;1, 0, IF(N(J653)=0, 0, IF(K653=Ajustes!$B$5, J653, J653*F653)))</f>
        <v/>
      </c>
      <c r="U653" s="20">
        <f>IF(S653&lt;&gt;1, U652, IF(C653=Ajustes!$B$6, U652+H653, U652-H653))</f>
        <v/>
      </c>
      <c r="V653" s="19">
        <f>IF(S653&lt;&gt;1, V652, IF(C653=Ajustes!$B$6, V652+D653+N(O653)+T653, IF(U653&lt;=0, 0, V652-H653*W652)))</f>
        <v/>
      </c>
      <c r="W653" s="21">
        <f>IF(U653&gt;0, V653/U653, 0)</f>
        <v/>
      </c>
      <c r="X653" s="19">
        <f>IF(AND(S653=1, C653=Ajustes!$B$7), D653-N(O653)-T653-H653*W652, "")</f>
        <v/>
      </c>
      <c r="Y653" s="18">
        <f>IF(A653="", "", TRIM(IF(COUNTIFS($N$2:$N$3000,N653,$C$2:$C$3000,C653,$D$2:$D$3000,D653,$H$2:$H$3000,H653)&gt;1, "Orden repetida. ", "")&amp;IF(AND(S653=1, C653=Ajustes!$B$7, U652+0.000001&lt;H653), "Vendes más de lo registrado. ", "")&amp;IF(Q653="texto", "Fecha en texto. ", "")&amp;IF(OR(NOT(ISNUMBER(D653)), NOT(ISNUMBER(H653))), "Número en texto. ", "")&amp;IF(AND(ISNUMBER(Q653), ISNUMBER(Q652), Q653&lt;Q652), "Fuera de orden de fecha. ", "")))</f>
        <v/>
      </c>
      <c r="Z653" s="18">
        <f>IF(AND(S653=1, ISNUMBER(R653)), ROW(), 0)</f>
        <v/>
      </c>
      <c r="AA653" s="18">
        <f>IF(ISNUMBER(R653), R653, 0)</f>
        <v/>
      </c>
    </row>
    <row r="654">
      <c r="A654" s="13" t="n"/>
      <c r="B654" s="13" t="n"/>
      <c r="C654" s="13" t="n"/>
      <c r="D654" s="13" t="n"/>
      <c r="E654" s="13" t="n"/>
      <c r="F654" s="13" t="n"/>
      <c r="G654" s="13" t="n"/>
      <c r="H654" s="13" t="n"/>
      <c r="I654" s="13" t="n"/>
      <c r="J654" s="13" t="n"/>
      <c r="K654" s="13" t="n"/>
      <c r="L654" s="13" t="n"/>
      <c r="M654" s="13" t="n"/>
      <c r="N654" s="13" t="n"/>
      <c r="O654" s="14" t="n"/>
      <c r="P654" s="15" t="n"/>
      <c r="Q654" s="16">
        <f>IF(N654="", "", IF(ISNUMBER(N654), N654, IFERROR(DATEVALUE(LEFT(N654,10))+TIMEVALUE(MID(N654,12,8)), "texto")))</f>
        <v/>
      </c>
      <c r="R654" s="17">
        <f>IF(ISNUMBER(Q654), DATE(YEAR(Q654),MONTH(Q654),1), "")</f>
        <v/>
      </c>
      <c r="S654" s="18">
        <f>IF(A654="", 0, IF(AND(M654=Ajustes!$B$8, E654=Ajustes!$B$5, I654=Ajustes!$B$4, OR(C654=Ajustes!$B$6, C654=Ajustes!$B$7), ISNUMBER(D654), ISNUMBER(H654)), 1, 0))</f>
        <v/>
      </c>
      <c r="T654" s="19">
        <f>IF(S654&lt;&gt;1, 0, IF(N(J654)=0, 0, IF(K654=Ajustes!$B$5, J654, J654*F654)))</f>
        <v/>
      </c>
      <c r="U654" s="20">
        <f>IF(S654&lt;&gt;1, U653, IF(C654=Ajustes!$B$6, U653+H654, U653-H654))</f>
        <v/>
      </c>
      <c r="V654" s="19">
        <f>IF(S654&lt;&gt;1, V653, IF(C654=Ajustes!$B$6, V653+D654+N(O654)+T654, IF(U654&lt;=0, 0, V653-H654*W653)))</f>
        <v/>
      </c>
      <c r="W654" s="21">
        <f>IF(U654&gt;0, V654/U654, 0)</f>
        <v/>
      </c>
      <c r="X654" s="19">
        <f>IF(AND(S654=1, C654=Ajustes!$B$7), D654-N(O654)-T654-H654*W653, "")</f>
        <v/>
      </c>
      <c r="Y654" s="18">
        <f>IF(A654="", "", TRIM(IF(COUNTIFS($N$2:$N$3000,N654,$C$2:$C$3000,C654,$D$2:$D$3000,D654,$H$2:$H$3000,H654)&gt;1, "Orden repetida. ", "")&amp;IF(AND(S654=1, C654=Ajustes!$B$7, U653+0.000001&lt;H654), "Vendes más de lo registrado. ", "")&amp;IF(Q654="texto", "Fecha en texto. ", "")&amp;IF(OR(NOT(ISNUMBER(D654)), NOT(ISNUMBER(H654))), "Número en texto. ", "")&amp;IF(AND(ISNUMBER(Q654), ISNUMBER(Q653), Q654&lt;Q653), "Fuera de orden de fecha. ", "")))</f>
        <v/>
      </c>
      <c r="Z654" s="18">
        <f>IF(AND(S654=1, ISNUMBER(R654)), ROW(), 0)</f>
        <v/>
      </c>
      <c r="AA654" s="18">
        <f>IF(ISNUMBER(R654), R654, 0)</f>
        <v/>
      </c>
    </row>
    <row r="655">
      <c r="A655" s="13" t="n"/>
      <c r="B655" s="13" t="n"/>
      <c r="C655" s="13" t="n"/>
      <c r="D655" s="13" t="n"/>
      <c r="E655" s="13" t="n"/>
      <c r="F655" s="13" t="n"/>
      <c r="G655" s="13" t="n"/>
      <c r="H655" s="13" t="n"/>
      <c r="I655" s="13" t="n"/>
      <c r="J655" s="13" t="n"/>
      <c r="K655" s="13" t="n"/>
      <c r="L655" s="13" t="n"/>
      <c r="M655" s="13" t="n"/>
      <c r="N655" s="13" t="n"/>
      <c r="O655" s="14" t="n"/>
      <c r="P655" s="15" t="n"/>
      <c r="Q655" s="16">
        <f>IF(N655="", "", IF(ISNUMBER(N655), N655, IFERROR(DATEVALUE(LEFT(N655,10))+TIMEVALUE(MID(N655,12,8)), "texto")))</f>
        <v/>
      </c>
      <c r="R655" s="17">
        <f>IF(ISNUMBER(Q655), DATE(YEAR(Q655),MONTH(Q655),1), "")</f>
        <v/>
      </c>
      <c r="S655" s="18">
        <f>IF(A655="", 0, IF(AND(M655=Ajustes!$B$8, E655=Ajustes!$B$5, I655=Ajustes!$B$4, OR(C655=Ajustes!$B$6, C655=Ajustes!$B$7), ISNUMBER(D655), ISNUMBER(H655)), 1, 0))</f>
        <v/>
      </c>
      <c r="T655" s="19">
        <f>IF(S655&lt;&gt;1, 0, IF(N(J655)=0, 0, IF(K655=Ajustes!$B$5, J655, J655*F655)))</f>
        <v/>
      </c>
      <c r="U655" s="20">
        <f>IF(S655&lt;&gt;1, U654, IF(C655=Ajustes!$B$6, U654+H655, U654-H655))</f>
        <v/>
      </c>
      <c r="V655" s="19">
        <f>IF(S655&lt;&gt;1, V654, IF(C655=Ajustes!$B$6, V654+D655+N(O655)+T655, IF(U655&lt;=0, 0, V654-H655*W654)))</f>
        <v/>
      </c>
      <c r="W655" s="21">
        <f>IF(U655&gt;0, V655/U655, 0)</f>
        <v/>
      </c>
      <c r="X655" s="19">
        <f>IF(AND(S655=1, C655=Ajustes!$B$7), D655-N(O655)-T655-H655*W654, "")</f>
        <v/>
      </c>
      <c r="Y655" s="18">
        <f>IF(A655="", "", TRIM(IF(COUNTIFS($N$2:$N$3000,N655,$C$2:$C$3000,C655,$D$2:$D$3000,D655,$H$2:$H$3000,H655)&gt;1, "Orden repetida. ", "")&amp;IF(AND(S655=1, C655=Ajustes!$B$7, U654+0.000001&lt;H655), "Vendes más de lo registrado. ", "")&amp;IF(Q655="texto", "Fecha en texto. ", "")&amp;IF(OR(NOT(ISNUMBER(D655)), NOT(ISNUMBER(H655))), "Número en texto. ", "")&amp;IF(AND(ISNUMBER(Q655), ISNUMBER(Q654), Q655&lt;Q654), "Fuera de orden de fecha. ", "")))</f>
        <v/>
      </c>
      <c r="Z655" s="18">
        <f>IF(AND(S655=1, ISNUMBER(R655)), ROW(), 0)</f>
        <v/>
      </c>
      <c r="AA655" s="18">
        <f>IF(ISNUMBER(R655), R655, 0)</f>
        <v/>
      </c>
    </row>
    <row r="656">
      <c r="A656" s="13" t="n"/>
      <c r="B656" s="13" t="n"/>
      <c r="C656" s="13" t="n"/>
      <c r="D656" s="13" t="n"/>
      <c r="E656" s="13" t="n"/>
      <c r="F656" s="13" t="n"/>
      <c r="G656" s="13" t="n"/>
      <c r="H656" s="13" t="n"/>
      <c r="I656" s="13" t="n"/>
      <c r="J656" s="13" t="n"/>
      <c r="K656" s="13" t="n"/>
      <c r="L656" s="13" t="n"/>
      <c r="M656" s="13" t="n"/>
      <c r="N656" s="13" t="n"/>
      <c r="O656" s="14" t="n"/>
      <c r="P656" s="15" t="n"/>
      <c r="Q656" s="16">
        <f>IF(N656="", "", IF(ISNUMBER(N656), N656, IFERROR(DATEVALUE(LEFT(N656,10))+TIMEVALUE(MID(N656,12,8)), "texto")))</f>
        <v/>
      </c>
      <c r="R656" s="17">
        <f>IF(ISNUMBER(Q656), DATE(YEAR(Q656),MONTH(Q656),1), "")</f>
        <v/>
      </c>
      <c r="S656" s="18">
        <f>IF(A656="", 0, IF(AND(M656=Ajustes!$B$8, E656=Ajustes!$B$5, I656=Ajustes!$B$4, OR(C656=Ajustes!$B$6, C656=Ajustes!$B$7), ISNUMBER(D656), ISNUMBER(H656)), 1, 0))</f>
        <v/>
      </c>
      <c r="T656" s="19">
        <f>IF(S656&lt;&gt;1, 0, IF(N(J656)=0, 0, IF(K656=Ajustes!$B$5, J656, J656*F656)))</f>
        <v/>
      </c>
      <c r="U656" s="20">
        <f>IF(S656&lt;&gt;1, U655, IF(C656=Ajustes!$B$6, U655+H656, U655-H656))</f>
        <v/>
      </c>
      <c r="V656" s="19">
        <f>IF(S656&lt;&gt;1, V655, IF(C656=Ajustes!$B$6, V655+D656+N(O656)+T656, IF(U656&lt;=0, 0, V655-H656*W655)))</f>
        <v/>
      </c>
      <c r="W656" s="21">
        <f>IF(U656&gt;0, V656/U656, 0)</f>
        <v/>
      </c>
      <c r="X656" s="19">
        <f>IF(AND(S656=1, C656=Ajustes!$B$7), D656-N(O656)-T656-H656*W655, "")</f>
        <v/>
      </c>
      <c r="Y656" s="18">
        <f>IF(A656="", "", TRIM(IF(COUNTIFS($N$2:$N$3000,N656,$C$2:$C$3000,C656,$D$2:$D$3000,D656,$H$2:$H$3000,H656)&gt;1, "Orden repetida. ", "")&amp;IF(AND(S656=1, C656=Ajustes!$B$7, U655+0.000001&lt;H656), "Vendes más de lo registrado. ", "")&amp;IF(Q656="texto", "Fecha en texto. ", "")&amp;IF(OR(NOT(ISNUMBER(D656)), NOT(ISNUMBER(H656))), "Número en texto. ", "")&amp;IF(AND(ISNUMBER(Q656), ISNUMBER(Q655), Q656&lt;Q655), "Fuera de orden de fecha. ", "")))</f>
        <v/>
      </c>
      <c r="Z656" s="18">
        <f>IF(AND(S656=1, ISNUMBER(R656)), ROW(), 0)</f>
        <v/>
      </c>
      <c r="AA656" s="18">
        <f>IF(ISNUMBER(R656), R656, 0)</f>
        <v/>
      </c>
    </row>
    <row r="657">
      <c r="A657" s="13" t="n"/>
      <c r="B657" s="13" t="n"/>
      <c r="C657" s="13" t="n"/>
      <c r="D657" s="13" t="n"/>
      <c r="E657" s="13" t="n"/>
      <c r="F657" s="13" t="n"/>
      <c r="G657" s="13" t="n"/>
      <c r="H657" s="13" t="n"/>
      <c r="I657" s="13" t="n"/>
      <c r="J657" s="13" t="n"/>
      <c r="K657" s="13" t="n"/>
      <c r="L657" s="13" t="n"/>
      <c r="M657" s="13" t="n"/>
      <c r="N657" s="13" t="n"/>
      <c r="O657" s="14" t="n"/>
      <c r="P657" s="15" t="n"/>
      <c r="Q657" s="16">
        <f>IF(N657="", "", IF(ISNUMBER(N657), N657, IFERROR(DATEVALUE(LEFT(N657,10))+TIMEVALUE(MID(N657,12,8)), "texto")))</f>
        <v/>
      </c>
      <c r="R657" s="17">
        <f>IF(ISNUMBER(Q657), DATE(YEAR(Q657),MONTH(Q657),1), "")</f>
        <v/>
      </c>
      <c r="S657" s="18">
        <f>IF(A657="", 0, IF(AND(M657=Ajustes!$B$8, E657=Ajustes!$B$5, I657=Ajustes!$B$4, OR(C657=Ajustes!$B$6, C657=Ajustes!$B$7), ISNUMBER(D657), ISNUMBER(H657)), 1, 0))</f>
        <v/>
      </c>
      <c r="T657" s="19">
        <f>IF(S657&lt;&gt;1, 0, IF(N(J657)=0, 0, IF(K657=Ajustes!$B$5, J657, J657*F657)))</f>
        <v/>
      </c>
      <c r="U657" s="20">
        <f>IF(S657&lt;&gt;1, U656, IF(C657=Ajustes!$B$6, U656+H657, U656-H657))</f>
        <v/>
      </c>
      <c r="V657" s="19">
        <f>IF(S657&lt;&gt;1, V656, IF(C657=Ajustes!$B$6, V656+D657+N(O657)+T657, IF(U657&lt;=0, 0, V656-H657*W656)))</f>
        <v/>
      </c>
      <c r="W657" s="21">
        <f>IF(U657&gt;0, V657/U657, 0)</f>
        <v/>
      </c>
      <c r="X657" s="19">
        <f>IF(AND(S657=1, C657=Ajustes!$B$7), D657-N(O657)-T657-H657*W656, "")</f>
        <v/>
      </c>
      <c r="Y657" s="18">
        <f>IF(A657="", "", TRIM(IF(COUNTIFS($N$2:$N$3000,N657,$C$2:$C$3000,C657,$D$2:$D$3000,D657,$H$2:$H$3000,H657)&gt;1, "Orden repetida. ", "")&amp;IF(AND(S657=1, C657=Ajustes!$B$7, U656+0.000001&lt;H657), "Vendes más de lo registrado. ", "")&amp;IF(Q657="texto", "Fecha en texto. ", "")&amp;IF(OR(NOT(ISNUMBER(D657)), NOT(ISNUMBER(H657))), "Número en texto. ", "")&amp;IF(AND(ISNUMBER(Q657), ISNUMBER(Q656), Q657&lt;Q656), "Fuera de orden de fecha. ", "")))</f>
        <v/>
      </c>
      <c r="Z657" s="18">
        <f>IF(AND(S657=1, ISNUMBER(R657)), ROW(), 0)</f>
        <v/>
      </c>
      <c r="AA657" s="18">
        <f>IF(ISNUMBER(R657), R657, 0)</f>
        <v/>
      </c>
    </row>
    <row r="658">
      <c r="A658" s="13" t="n"/>
      <c r="B658" s="13" t="n"/>
      <c r="C658" s="13" t="n"/>
      <c r="D658" s="13" t="n"/>
      <c r="E658" s="13" t="n"/>
      <c r="F658" s="13" t="n"/>
      <c r="G658" s="13" t="n"/>
      <c r="H658" s="13" t="n"/>
      <c r="I658" s="13" t="n"/>
      <c r="J658" s="13" t="n"/>
      <c r="K658" s="13" t="n"/>
      <c r="L658" s="13" t="n"/>
      <c r="M658" s="13" t="n"/>
      <c r="N658" s="13" t="n"/>
      <c r="O658" s="14" t="n"/>
      <c r="P658" s="15" t="n"/>
      <c r="Q658" s="16">
        <f>IF(N658="", "", IF(ISNUMBER(N658), N658, IFERROR(DATEVALUE(LEFT(N658,10))+TIMEVALUE(MID(N658,12,8)), "texto")))</f>
        <v/>
      </c>
      <c r="R658" s="17">
        <f>IF(ISNUMBER(Q658), DATE(YEAR(Q658),MONTH(Q658),1), "")</f>
        <v/>
      </c>
      <c r="S658" s="18">
        <f>IF(A658="", 0, IF(AND(M658=Ajustes!$B$8, E658=Ajustes!$B$5, I658=Ajustes!$B$4, OR(C658=Ajustes!$B$6, C658=Ajustes!$B$7), ISNUMBER(D658), ISNUMBER(H658)), 1, 0))</f>
        <v/>
      </c>
      <c r="T658" s="19">
        <f>IF(S658&lt;&gt;1, 0, IF(N(J658)=0, 0, IF(K658=Ajustes!$B$5, J658, J658*F658)))</f>
        <v/>
      </c>
      <c r="U658" s="20">
        <f>IF(S658&lt;&gt;1, U657, IF(C658=Ajustes!$B$6, U657+H658, U657-H658))</f>
        <v/>
      </c>
      <c r="V658" s="19">
        <f>IF(S658&lt;&gt;1, V657, IF(C658=Ajustes!$B$6, V657+D658+N(O658)+T658, IF(U658&lt;=0, 0, V657-H658*W657)))</f>
        <v/>
      </c>
      <c r="W658" s="21">
        <f>IF(U658&gt;0, V658/U658, 0)</f>
        <v/>
      </c>
      <c r="X658" s="19">
        <f>IF(AND(S658=1, C658=Ajustes!$B$7), D658-N(O658)-T658-H658*W657, "")</f>
        <v/>
      </c>
      <c r="Y658" s="18">
        <f>IF(A658="", "", TRIM(IF(COUNTIFS($N$2:$N$3000,N658,$C$2:$C$3000,C658,$D$2:$D$3000,D658,$H$2:$H$3000,H658)&gt;1, "Orden repetida. ", "")&amp;IF(AND(S658=1, C658=Ajustes!$B$7, U657+0.000001&lt;H658), "Vendes más de lo registrado. ", "")&amp;IF(Q658="texto", "Fecha en texto. ", "")&amp;IF(OR(NOT(ISNUMBER(D658)), NOT(ISNUMBER(H658))), "Número en texto. ", "")&amp;IF(AND(ISNUMBER(Q658), ISNUMBER(Q657), Q658&lt;Q657), "Fuera de orden de fecha. ", "")))</f>
        <v/>
      </c>
      <c r="Z658" s="18">
        <f>IF(AND(S658=1, ISNUMBER(R658)), ROW(), 0)</f>
        <v/>
      </c>
      <c r="AA658" s="18">
        <f>IF(ISNUMBER(R658), R658, 0)</f>
        <v/>
      </c>
    </row>
    <row r="659">
      <c r="A659" s="13" t="n"/>
      <c r="B659" s="13" t="n"/>
      <c r="C659" s="13" t="n"/>
      <c r="D659" s="13" t="n"/>
      <c r="E659" s="13" t="n"/>
      <c r="F659" s="13" t="n"/>
      <c r="G659" s="13" t="n"/>
      <c r="H659" s="13" t="n"/>
      <c r="I659" s="13" t="n"/>
      <c r="J659" s="13" t="n"/>
      <c r="K659" s="13" t="n"/>
      <c r="L659" s="13" t="n"/>
      <c r="M659" s="13" t="n"/>
      <c r="N659" s="13" t="n"/>
      <c r="O659" s="14" t="n"/>
      <c r="P659" s="15" t="n"/>
      <c r="Q659" s="16">
        <f>IF(N659="", "", IF(ISNUMBER(N659), N659, IFERROR(DATEVALUE(LEFT(N659,10))+TIMEVALUE(MID(N659,12,8)), "texto")))</f>
        <v/>
      </c>
      <c r="R659" s="17">
        <f>IF(ISNUMBER(Q659), DATE(YEAR(Q659),MONTH(Q659),1), "")</f>
        <v/>
      </c>
      <c r="S659" s="18">
        <f>IF(A659="", 0, IF(AND(M659=Ajustes!$B$8, E659=Ajustes!$B$5, I659=Ajustes!$B$4, OR(C659=Ajustes!$B$6, C659=Ajustes!$B$7), ISNUMBER(D659), ISNUMBER(H659)), 1, 0))</f>
        <v/>
      </c>
      <c r="T659" s="19">
        <f>IF(S659&lt;&gt;1, 0, IF(N(J659)=0, 0, IF(K659=Ajustes!$B$5, J659, J659*F659)))</f>
        <v/>
      </c>
      <c r="U659" s="20">
        <f>IF(S659&lt;&gt;1, U658, IF(C659=Ajustes!$B$6, U658+H659, U658-H659))</f>
        <v/>
      </c>
      <c r="V659" s="19">
        <f>IF(S659&lt;&gt;1, V658, IF(C659=Ajustes!$B$6, V658+D659+N(O659)+T659, IF(U659&lt;=0, 0, V658-H659*W658)))</f>
        <v/>
      </c>
      <c r="W659" s="21">
        <f>IF(U659&gt;0, V659/U659, 0)</f>
        <v/>
      </c>
      <c r="X659" s="19">
        <f>IF(AND(S659=1, C659=Ajustes!$B$7), D659-N(O659)-T659-H659*W658, "")</f>
        <v/>
      </c>
      <c r="Y659" s="18">
        <f>IF(A659="", "", TRIM(IF(COUNTIFS($N$2:$N$3000,N659,$C$2:$C$3000,C659,$D$2:$D$3000,D659,$H$2:$H$3000,H659)&gt;1, "Orden repetida. ", "")&amp;IF(AND(S659=1, C659=Ajustes!$B$7, U658+0.000001&lt;H659), "Vendes más de lo registrado. ", "")&amp;IF(Q659="texto", "Fecha en texto. ", "")&amp;IF(OR(NOT(ISNUMBER(D659)), NOT(ISNUMBER(H659))), "Número en texto. ", "")&amp;IF(AND(ISNUMBER(Q659), ISNUMBER(Q658), Q659&lt;Q658), "Fuera de orden de fecha. ", "")))</f>
        <v/>
      </c>
      <c r="Z659" s="18">
        <f>IF(AND(S659=1, ISNUMBER(R659)), ROW(), 0)</f>
        <v/>
      </c>
      <c r="AA659" s="18">
        <f>IF(ISNUMBER(R659), R659, 0)</f>
        <v/>
      </c>
    </row>
    <row r="660">
      <c r="A660" s="13" t="n"/>
      <c r="B660" s="13" t="n"/>
      <c r="C660" s="13" t="n"/>
      <c r="D660" s="13" t="n"/>
      <c r="E660" s="13" t="n"/>
      <c r="F660" s="13" t="n"/>
      <c r="G660" s="13" t="n"/>
      <c r="H660" s="13" t="n"/>
      <c r="I660" s="13" t="n"/>
      <c r="J660" s="13" t="n"/>
      <c r="K660" s="13" t="n"/>
      <c r="L660" s="13" t="n"/>
      <c r="M660" s="13" t="n"/>
      <c r="N660" s="13" t="n"/>
      <c r="O660" s="14" t="n"/>
      <c r="P660" s="15" t="n"/>
      <c r="Q660" s="16">
        <f>IF(N660="", "", IF(ISNUMBER(N660), N660, IFERROR(DATEVALUE(LEFT(N660,10))+TIMEVALUE(MID(N660,12,8)), "texto")))</f>
        <v/>
      </c>
      <c r="R660" s="17">
        <f>IF(ISNUMBER(Q660), DATE(YEAR(Q660),MONTH(Q660),1), "")</f>
        <v/>
      </c>
      <c r="S660" s="18">
        <f>IF(A660="", 0, IF(AND(M660=Ajustes!$B$8, E660=Ajustes!$B$5, I660=Ajustes!$B$4, OR(C660=Ajustes!$B$6, C660=Ajustes!$B$7), ISNUMBER(D660), ISNUMBER(H660)), 1, 0))</f>
        <v/>
      </c>
      <c r="T660" s="19">
        <f>IF(S660&lt;&gt;1, 0, IF(N(J660)=0, 0, IF(K660=Ajustes!$B$5, J660, J660*F660)))</f>
        <v/>
      </c>
      <c r="U660" s="20">
        <f>IF(S660&lt;&gt;1, U659, IF(C660=Ajustes!$B$6, U659+H660, U659-H660))</f>
        <v/>
      </c>
      <c r="V660" s="19">
        <f>IF(S660&lt;&gt;1, V659, IF(C660=Ajustes!$B$6, V659+D660+N(O660)+T660, IF(U660&lt;=0, 0, V659-H660*W659)))</f>
        <v/>
      </c>
      <c r="W660" s="21">
        <f>IF(U660&gt;0, V660/U660, 0)</f>
        <v/>
      </c>
      <c r="X660" s="19">
        <f>IF(AND(S660=1, C660=Ajustes!$B$7), D660-N(O660)-T660-H660*W659, "")</f>
        <v/>
      </c>
      <c r="Y660" s="18">
        <f>IF(A660="", "", TRIM(IF(COUNTIFS($N$2:$N$3000,N660,$C$2:$C$3000,C660,$D$2:$D$3000,D660,$H$2:$H$3000,H660)&gt;1, "Orden repetida. ", "")&amp;IF(AND(S660=1, C660=Ajustes!$B$7, U659+0.000001&lt;H660), "Vendes más de lo registrado. ", "")&amp;IF(Q660="texto", "Fecha en texto. ", "")&amp;IF(OR(NOT(ISNUMBER(D660)), NOT(ISNUMBER(H660))), "Número en texto. ", "")&amp;IF(AND(ISNUMBER(Q660), ISNUMBER(Q659), Q660&lt;Q659), "Fuera de orden de fecha. ", "")))</f>
        <v/>
      </c>
      <c r="Z660" s="18">
        <f>IF(AND(S660=1, ISNUMBER(R660)), ROW(), 0)</f>
        <v/>
      </c>
      <c r="AA660" s="18">
        <f>IF(ISNUMBER(R660), R660, 0)</f>
        <v/>
      </c>
    </row>
    <row r="661">
      <c r="A661" s="13" t="n"/>
      <c r="B661" s="13" t="n"/>
      <c r="C661" s="13" t="n"/>
      <c r="D661" s="13" t="n"/>
      <c r="E661" s="13" t="n"/>
      <c r="F661" s="13" t="n"/>
      <c r="G661" s="13" t="n"/>
      <c r="H661" s="13" t="n"/>
      <c r="I661" s="13" t="n"/>
      <c r="J661" s="13" t="n"/>
      <c r="K661" s="13" t="n"/>
      <c r="L661" s="13" t="n"/>
      <c r="M661" s="13" t="n"/>
      <c r="N661" s="13" t="n"/>
      <c r="O661" s="14" t="n"/>
      <c r="P661" s="15" t="n"/>
      <c r="Q661" s="16">
        <f>IF(N661="", "", IF(ISNUMBER(N661), N661, IFERROR(DATEVALUE(LEFT(N661,10))+TIMEVALUE(MID(N661,12,8)), "texto")))</f>
        <v/>
      </c>
      <c r="R661" s="17">
        <f>IF(ISNUMBER(Q661), DATE(YEAR(Q661),MONTH(Q661),1), "")</f>
        <v/>
      </c>
      <c r="S661" s="18">
        <f>IF(A661="", 0, IF(AND(M661=Ajustes!$B$8, E661=Ajustes!$B$5, I661=Ajustes!$B$4, OR(C661=Ajustes!$B$6, C661=Ajustes!$B$7), ISNUMBER(D661), ISNUMBER(H661)), 1, 0))</f>
        <v/>
      </c>
      <c r="T661" s="19">
        <f>IF(S661&lt;&gt;1, 0, IF(N(J661)=0, 0, IF(K661=Ajustes!$B$5, J661, J661*F661)))</f>
        <v/>
      </c>
      <c r="U661" s="20">
        <f>IF(S661&lt;&gt;1, U660, IF(C661=Ajustes!$B$6, U660+H661, U660-H661))</f>
        <v/>
      </c>
      <c r="V661" s="19">
        <f>IF(S661&lt;&gt;1, V660, IF(C661=Ajustes!$B$6, V660+D661+N(O661)+T661, IF(U661&lt;=0, 0, V660-H661*W660)))</f>
        <v/>
      </c>
      <c r="W661" s="21">
        <f>IF(U661&gt;0, V661/U661, 0)</f>
        <v/>
      </c>
      <c r="X661" s="19">
        <f>IF(AND(S661=1, C661=Ajustes!$B$7), D661-N(O661)-T661-H661*W660, "")</f>
        <v/>
      </c>
      <c r="Y661" s="18">
        <f>IF(A661="", "", TRIM(IF(COUNTIFS($N$2:$N$3000,N661,$C$2:$C$3000,C661,$D$2:$D$3000,D661,$H$2:$H$3000,H661)&gt;1, "Orden repetida. ", "")&amp;IF(AND(S661=1, C661=Ajustes!$B$7, U660+0.000001&lt;H661), "Vendes más de lo registrado. ", "")&amp;IF(Q661="texto", "Fecha en texto. ", "")&amp;IF(OR(NOT(ISNUMBER(D661)), NOT(ISNUMBER(H661))), "Número en texto. ", "")&amp;IF(AND(ISNUMBER(Q661), ISNUMBER(Q660), Q661&lt;Q660), "Fuera de orden de fecha. ", "")))</f>
        <v/>
      </c>
      <c r="Z661" s="18">
        <f>IF(AND(S661=1, ISNUMBER(R661)), ROW(), 0)</f>
        <v/>
      </c>
      <c r="AA661" s="18">
        <f>IF(ISNUMBER(R661), R661, 0)</f>
        <v/>
      </c>
    </row>
    <row r="662">
      <c r="A662" s="13" t="n"/>
      <c r="B662" s="13" t="n"/>
      <c r="C662" s="13" t="n"/>
      <c r="D662" s="13" t="n"/>
      <c r="E662" s="13" t="n"/>
      <c r="F662" s="13" t="n"/>
      <c r="G662" s="13" t="n"/>
      <c r="H662" s="13" t="n"/>
      <c r="I662" s="13" t="n"/>
      <c r="J662" s="13" t="n"/>
      <c r="K662" s="13" t="n"/>
      <c r="L662" s="13" t="n"/>
      <c r="M662" s="13" t="n"/>
      <c r="N662" s="13" t="n"/>
      <c r="O662" s="14" t="n"/>
      <c r="P662" s="15" t="n"/>
      <c r="Q662" s="16">
        <f>IF(N662="", "", IF(ISNUMBER(N662), N662, IFERROR(DATEVALUE(LEFT(N662,10))+TIMEVALUE(MID(N662,12,8)), "texto")))</f>
        <v/>
      </c>
      <c r="R662" s="17">
        <f>IF(ISNUMBER(Q662), DATE(YEAR(Q662),MONTH(Q662),1), "")</f>
        <v/>
      </c>
      <c r="S662" s="18">
        <f>IF(A662="", 0, IF(AND(M662=Ajustes!$B$8, E662=Ajustes!$B$5, I662=Ajustes!$B$4, OR(C662=Ajustes!$B$6, C662=Ajustes!$B$7), ISNUMBER(D662), ISNUMBER(H662)), 1, 0))</f>
        <v/>
      </c>
      <c r="T662" s="19">
        <f>IF(S662&lt;&gt;1, 0, IF(N(J662)=0, 0, IF(K662=Ajustes!$B$5, J662, J662*F662)))</f>
        <v/>
      </c>
      <c r="U662" s="20">
        <f>IF(S662&lt;&gt;1, U661, IF(C662=Ajustes!$B$6, U661+H662, U661-H662))</f>
        <v/>
      </c>
      <c r="V662" s="19">
        <f>IF(S662&lt;&gt;1, V661, IF(C662=Ajustes!$B$6, V661+D662+N(O662)+T662, IF(U662&lt;=0, 0, V661-H662*W661)))</f>
        <v/>
      </c>
      <c r="W662" s="21">
        <f>IF(U662&gt;0, V662/U662, 0)</f>
        <v/>
      </c>
      <c r="X662" s="19">
        <f>IF(AND(S662=1, C662=Ajustes!$B$7), D662-N(O662)-T662-H662*W661, "")</f>
        <v/>
      </c>
      <c r="Y662" s="18">
        <f>IF(A662="", "", TRIM(IF(COUNTIFS($N$2:$N$3000,N662,$C$2:$C$3000,C662,$D$2:$D$3000,D662,$H$2:$H$3000,H662)&gt;1, "Orden repetida. ", "")&amp;IF(AND(S662=1, C662=Ajustes!$B$7, U661+0.000001&lt;H662), "Vendes más de lo registrado. ", "")&amp;IF(Q662="texto", "Fecha en texto. ", "")&amp;IF(OR(NOT(ISNUMBER(D662)), NOT(ISNUMBER(H662))), "Número en texto. ", "")&amp;IF(AND(ISNUMBER(Q662), ISNUMBER(Q661), Q662&lt;Q661), "Fuera de orden de fecha. ", "")))</f>
        <v/>
      </c>
      <c r="Z662" s="18">
        <f>IF(AND(S662=1, ISNUMBER(R662)), ROW(), 0)</f>
        <v/>
      </c>
      <c r="AA662" s="18">
        <f>IF(ISNUMBER(R662), R662, 0)</f>
        <v/>
      </c>
    </row>
    <row r="663">
      <c r="A663" s="13" t="n"/>
      <c r="B663" s="13" t="n"/>
      <c r="C663" s="13" t="n"/>
      <c r="D663" s="13" t="n"/>
      <c r="E663" s="13" t="n"/>
      <c r="F663" s="13" t="n"/>
      <c r="G663" s="13" t="n"/>
      <c r="H663" s="13" t="n"/>
      <c r="I663" s="13" t="n"/>
      <c r="J663" s="13" t="n"/>
      <c r="K663" s="13" t="n"/>
      <c r="L663" s="13" t="n"/>
      <c r="M663" s="13" t="n"/>
      <c r="N663" s="13" t="n"/>
      <c r="O663" s="14" t="n"/>
      <c r="P663" s="15" t="n"/>
      <c r="Q663" s="16">
        <f>IF(N663="", "", IF(ISNUMBER(N663), N663, IFERROR(DATEVALUE(LEFT(N663,10))+TIMEVALUE(MID(N663,12,8)), "texto")))</f>
        <v/>
      </c>
      <c r="R663" s="17">
        <f>IF(ISNUMBER(Q663), DATE(YEAR(Q663),MONTH(Q663),1), "")</f>
        <v/>
      </c>
      <c r="S663" s="18">
        <f>IF(A663="", 0, IF(AND(M663=Ajustes!$B$8, E663=Ajustes!$B$5, I663=Ajustes!$B$4, OR(C663=Ajustes!$B$6, C663=Ajustes!$B$7), ISNUMBER(D663), ISNUMBER(H663)), 1, 0))</f>
        <v/>
      </c>
      <c r="T663" s="19">
        <f>IF(S663&lt;&gt;1, 0, IF(N(J663)=0, 0, IF(K663=Ajustes!$B$5, J663, J663*F663)))</f>
        <v/>
      </c>
      <c r="U663" s="20">
        <f>IF(S663&lt;&gt;1, U662, IF(C663=Ajustes!$B$6, U662+H663, U662-H663))</f>
        <v/>
      </c>
      <c r="V663" s="19">
        <f>IF(S663&lt;&gt;1, V662, IF(C663=Ajustes!$B$6, V662+D663+N(O663)+T663, IF(U663&lt;=0, 0, V662-H663*W662)))</f>
        <v/>
      </c>
      <c r="W663" s="21">
        <f>IF(U663&gt;0, V663/U663, 0)</f>
        <v/>
      </c>
      <c r="X663" s="19">
        <f>IF(AND(S663=1, C663=Ajustes!$B$7), D663-N(O663)-T663-H663*W662, "")</f>
        <v/>
      </c>
      <c r="Y663" s="18">
        <f>IF(A663="", "", TRIM(IF(COUNTIFS($N$2:$N$3000,N663,$C$2:$C$3000,C663,$D$2:$D$3000,D663,$H$2:$H$3000,H663)&gt;1, "Orden repetida. ", "")&amp;IF(AND(S663=1, C663=Ajustes!$B$7, U662+0.000001&lt;H663), "Vendes más de lo registrado. ", "")&amp;IF(Q663="texto", "Fecha en texto. ", "")&amp;IF(OR(NOT(ISNUMBER(D663)), NOT(ISNUMBER(H663))), "Número en texto. ", "")&amp;IF(AND(ISNUMBER(Q663), ISNUMBER(Q662), Q663&lt;Q662), "Fuera de orden de fecha. ", "")))</f>
        <v/>
      </c>
      <c r="Z663" s="18">
        <f>IF(AND(S663=1, ISNUMBER(R663)), ROW(), 0)</f>
        <v/>
      </c>
      <c r="AA663" s="18">
        <f>IF(ISNUMBER(R663), R663, 0)</f>
        <v/>
      </c>
    </row>
    <row r="664">
      <c r="A664" s="13" t="n"/>
      <c r="B664" s="13" t="n"/>
      <c r="C664" s="13" t="n"/>
      <c r="D664" s="13" t="n"/>
      <c r="E664" s="13" t="n"/>
      <c r="F664" s="13" t="n"/>
      <c r="G664" s="13" t="n"/>
      <c r="H664" s="13" t="n"/>
      <c r="I664" s="13" t="n"/>
      <c r="J664" s="13" t="n"/>
      <c r="K664" s="13" t="n"/>
      <c r="L664" s="13" t="n"/>
      <c r="M664" s="13" t="n"/>
      <c r="N664" s="13" t="n"/>
      <c r="O664" s="14" t="n"/>
      <c r="P664" s="15" t="n"/>
      <c r="Q664" s="16">
        <f>IF(N664="", "", IF(ISNUMBER(N664), N664, IFERROR(DATEVALUE(LEFT(N664,10))+TIMEVALUE(MID(N664,12,8)), "texto")))</f>
        <v/>
      </c>
      <c r="R664" s="17">
        <f>IF(ISNUMBER(Q664), DATE(YEAR(Q664),MONTH(Q664),1), "")</f>
        <v/>
      </c>
      <c r="S664" s="18">
        <f>IF(A664="", 0, IF(AND(M664=Ajustes!$B$8, E664=Ajustes!$B$5, I664=Ajustes!$B$4, OR(C664=Ajustes!$B$6, C664=Ajustes!$B$7), ISNUMBER(D664), ISNUMBER(H664)), 1, 0))</f>
        <v/>
      </c>
      <c r="T664" s="19">
        <f>IF(S664&lt;&gt;1, 0, IF(N(J664)=0, 0, IF(K664=Ajustes!$B$5, J664, J664*F664)))</f>
        <v/>
      </c>
      <c r="U664" s="20">
        <f>IF(S664&lt;&gt;1, U663, IF(C664=Ajustes!$B$6, U663+H664, U663-H664))</f>
        <v/>
      </c>
      <c r="V664" s="19">
        <f>IF(S664&lt;&gt;1, V663, IF(C664=Ajustes!$B$6, V663+D664+N(O664)+T664, IF(U664&lt;=0, 0, V663-H664*W663)))</f>
        <v/>
      </c>
      <c r="W664" s="21">
        <f>IF(U664&gt;0, V664/U664, 0)</f>
        <v/>
      </c>
      <c r="X664" s="19">
        <f>IF(AND(S664=1, C664=Ajustes!$B$7), D664-N(O664)-T664-H664*W663, "")</f>
        <v/>
      </c>
      <c r="Y664" s="18">
        <f>IF(A664="", "", TRIM(IF(COUNTIFS($N$2:$N$3000,N664,$C$2:$C$3000,C664,$D$2:$D$3000,D664,$H$2:$H$3000,H664)&gt;1, "Orden repetida. ", "")&amp;IF(AND(S664=1, C664=Ajustes!$B$7, U663+0.000001&lt;H664), "Vendes más de lo registrado. ", "")&amp;IF(Q664="texto", "Fecha en texto. ", "")&amp;IF(OR(NOT(ISNUMBER(D664)), NOT(ISNUMBER(H664))), "Número en texto. ", "")&amp;IF(AND(ISNUMBER(Q664), ISNUMBER(Q663), Q664&lt;Q663), "Fuera de orden de fecha. ", "")))</f>
        <v/>
      </c>
      <c r="Z664" s="18">
        <f>IF(AND(S664=1, ISNUMBER(R664)), ROW(), 0)</f>
        <v/>
      </c>
      <c r="AA664" s="18">
        <f>IF(ISNUMBER(R664), R664, 0)</f>
        <v/>
      </c>
    </row>
    <row r="665">
      <c r="A665" s="13" t="n"/>
      <c r="B665" s="13" t="n"/>
      <c r="C665" s="13" t="n"/>
      <c r="D665" s="13" t="n"/>
      <c r="E665" s="13" t="n"/>
      <c r="F665" s="13" t="n"/>
      <c r="G665" s="13" t="n"/>
      <c r="H665" s="13" t="n"/>
      <c r="I665" s="13" t="n"/>
      <c r="J665" s="13" t="n"/>
      <c r="K665" s="13" t="n"/>
      <c r="L665" s="13" t="n"/>
      <c r="M665" s="13" t="n"/>
      <c r="N665" s="13" t="n"/>
      <c r="O665" s="14" t="n"/>
      <c r="P665" s="15" t="n"/>
      <c r="Q665" s="16">
        <f>IF(N665="", "", IF(ISNUMBER(N665), N665, IFERROR(DATEVALUE(LEFT(N665,10))+TIMEVALUE(MID(N665,12,8)), "texto")))</f>
        <v/>
      </c>
      <c r="R665" s="17">
        <f>IF(ISNUMBER(Q665), DATE(YEAR(Q665),MONTH(Q665),1), "")</f>
        <v/>
      </c>
      <c r="S665" s="18">
        <f>IF(A665="", 0, IF(AND(M665=Ajustes!$B$8, E665=Ajustes!$B$5, I665=Ajustes!$B$4, OR(C665=Ajustes!$B$6, C665=Ajustes!$B$7), ISNUMBER(D665), ISNUMBER(H665)), 1, 0))</f>
        <v/>
      </c>
      <c r="T665" s="19">
        <f>IF(S665&lt;&gt;1, 0, IF(N(J665)=0, 0, IF(K665=Ajustes!$B$5, J665, J665*F665)))</f>
        <v/>
      </c>
      <c r="U665" s="20">
        <f>IF(S665&lt;&gt;1, U664, IF(C665=Ajustes!$B$6, U664+H665, U664-H665))</f>
        <v/>
      </c>
      <c r="V665" s="19">
        <f>IF(S665&lt;&gt;1, V664, IF(C665=Ajustes!$B$6, V664+D665+N(O665)+T665, IF(U665&lt;=0, 0, V664-H665*W664)))</f>
        <v/>
      </c>
      <c r="W665" s="21">
        <f>IF(U665&gt;0, V665/U665, 0)</f>
        <v/>
      </c>
      <c r="X665" s="19">
        <f>IF(AND(S665=1, C665=Ajustes!$B$7), D665-N(O665)-T665-H665*W664, "")</f>
        <v/>
      </c>
      <c r="Y665" s="18">
        <f>IF(A665="", "", TRIM(IF(COUNTIFS($N$2:$N$3000,N665,$C$2:$C$3000,C665,$D$2:$D$3000,D665,$H$2:$H$3000,H665)&gt;1, "Orden repetida. ", "")&amp;IF(AND(S665=1, C665=Ajustes!$B$7, U664+0.000001&lt;H665), "Vendes más de lo registrado. ", "")&amp;IF(Q665="texto", "Fecha en texto. ", "")&amp;IF(OR(NOT(ISNUMBER(D665)), NOT(ISNUMBER(H665))), "Número en texto. ", "")&amp;IF(AND(ISNUMBER(Q665), ISNUMBER(Q664), Q665&lt;Q664), "Fuera de orden de fecha. ", "")))</f>
        <v/>
      </c>
      <c r="Z665" s="18">
        <f>IF(AND(S665=1, ISNUMBER(R665)), ROW(), 0)</f>
        <v/>
      </c>
      <c r="AA665" s="18">
        <f>IF(ISNUMBER(R665), R665, 0)</f>
        <v/>
      </c>
    </row>
    <row r="666">
      <c r="A666" s="13" t="n"/>
      <c r="B666" s="13" t="n"/>
      <c r="C666" s="13" t="n"/>
      <c r="D666" s="13" t="n"/>
      <c r="E666" s="13" t="n"/>
      <c r="F666" s="13" t="n"/>
      <c r="G666" s="13" t="n"/>
      <c r="H666" s="13" t="n"/>
      <c r="I666" s="13" t="n"/>
      <c r="J666" s="13" t="n"/>
      <c r="K666" s="13" t="n"/>
      <c r="L666" s="13" t="n"/>
      <c r="M666" s="13" t="n"/>
      <c r="N666" s="13" t="n"/>
      <c r="O666" s="14" t="n"/>
      <c r="P666" s="15" t="n"/>
      <c r="Q666" s="16">
        <f>IF(N666="", "", IF(ISNUMBER(N666), N666, IFERROR(DATEVALUE(LEFT(N666,10))+TIMEVALUE(MID(N666,12,8)), "texto")))</f>
        <v/>
      </c>
      <c r="R666" s="17">
        <f>IF(ISNUMBER(Q666), DATE(YEAR(Q666),MONTH(Q666),1), "")</f>
        <v/>
      </c>
      <c r="S666" s="18">
        <f>IF(A666="", 0, IF(AND(M666=Ajustes!$B$8, E666=Ajustes!$B$5, I666=Ajustes!$B$4, OR(C666=Ajustes!$B$6, C666=Ajustes!$B$7), ISNUMBER(D666), ISNUMBER(H666)), 1, 0))</f>
        <v/>
      </c>
      <c r="T666" s="19">
        <f>IF(S666&lt;&gt;1, 0, IF(N(J666)=0, 0, IF(K666=Ajustes!$B$5, J666, J666*F666)))</f>
        <v/>
      </c>
      <c r="U666" s="20">
        <f>IF(S666&lt;&gt;1, U665, IF(C666=Ajustes!$B$6, U665+H666, U665-H666))</f>
        <v/>
      </c>
      <c r="V666" s="19">
        <f>IF(S666&lt;&gt;1, V665, IF(C666=Ajustes!$B$6, V665+D666+N(O666)+T666, IF(U666&lt;=0, 0, V665-H666*W665)))</f>
        <v/>
      </c>
      <c r="W666" s="21">
        <f>IF(U666&gt;0, V666/U666, 0)</f>
        <v/>
      </c>
      <c r="X666" s="19">
        <f>IF(AND(S666=1, C666=Ajustes!$B$7), D666-N(O666)-T666-H666*W665, "")</f>
        <v/>
      </c>
      <c r="Y666" s="18">
        <f>IF(A666="", "", TRIM(IF(COUNTIFS($N$2:$N$3000,N666,$C$2:$C$3000,C666,$D$2:$D$3000,D666,$H$2:$H$3000,H666)&gt;1, "Orden repetida. ", "")&amp;IF(AND(S666=1, C666=Ajustes!$B$7, U665+0.000001&lt;H666), "Vendes más de lo registrado. ", "")&amp;IF(Q666="texto", "Fecha en texto. ", "")&amp;IF(OR(NOT(ISNUMBER(D666)), NOT(ISNUMBER(H666))), "Número en texto. ", "")&amp;IF(AND(ISNUMBER(Q666), ISNUMBER(Q665), Q666&lt;Q665), "Fuera de orden de fecha. ", "")))</f>
        <v/>
      </c>
      <c r="Z666" s="18">
        <f>IF(AND(S666=1, ISNUMBER(R666)), ROW(), 0)</f>
        <v/>
      </c>
      <c r="AA666" s="18">
        <f>IF(ISNUMBER(R666), R666, 0)</f>
        <v/>
      </c>
    </row>
    <row r="667">
      <c r="A667" s="13" t="n"/>
      <c r="B667" s="13" t="n"/>
      <c r="C667" s="13" t="n"/>
      <c r="D667" s="13" t="n"/>
      <c r="E667" s="13" t="n"/>
      <c r="F667" s="13" t="n"/>
      <c r="G667" s="13" t="n"/>
      <c r="H667" s="13" t="n"/>
      <c r="I667" s="13" t="n"/>
      <c r="J667" s="13" t="n"/>
      <c r="K667" s="13" t="n"/>
      <c r="L667" s="13" t="n"/>
      <c r="M667" s="13" t="n"/>
      <c r="N667" s="13" t="n"/>
      <c r="O667" s="14" t="n"/>
      <c r="P667" s="15" t="n"/>
      <c r="Q667" s="16">
        <f>IF(N667="", "", IF(ISNUMBER(N667), N667, IFERROR(DATEVALUE(LEFT(N667,10))+TIMEVALUE(MID(N667,12,8)), "texto")))</f>
        <v/>
      </c>
      <c r="R667" s="17">
        <f>IF(ISNUMBER(Q667), DATE(YEAR(Q667),MONTH(Q667),1), "")</f>
        <v/>
      </c>
      <c r="S667" s="18">
        <f>IF(A667="", 0, IF(AND(M667=Ajustes!$B$8, E667=Ajustes!$B$5, I667=Ajustes!$B$4, OR(C667=Ajustes!$B$6, C667=Ajustes!$B$7), ISNUMBER(D667), ISNUMBER(H667)), 1, 0))</f>
        <v/>
      </c>
      <c r="T667" s="19">
        <f>IF(S667&lt;&gt;1, 0, IF(N(J667)=0, 0, IF(K667=Ajustes!$B$5, J667, J667*F667)))</f>
        <v/>
      </c>
      <c r="U667" s="20">
        <f>IF(S667&lt;&gt;1, U666, IF(C667=Ajustes!$B$6, U666+H667, U666-H667))</f>
        <v/>
      </c>
      <c r="V667" s="19">
        <f>IF(S667&lt;&gt;1, V666, IF(C667=Ajustes!$B$6, V666+D667+N(O667)+T667, IF(U667&lt;=0, 0, V666-H667*W666)))</f>
        <v/>
      </c>
      <c r="W667" s="21">
        <f>IF(U667&gt;0, V667/U667, 0)</f>
        <v/>
      </c>
      <c r="X667" s="19">
        <f>IF(AND(S667=1, C667=Ajustes!$B$7), D667-N(O667)-T667-H667*W666, "")</f>
        <v/>
      </c>
      <c r="Y667" s="18">
        <f>IF(A667="", "", TRIM(IF(COUNTIFS($N$2:$N$3000,N667,$C$2:$C$3000,C667,$D$2:$D$3000,D667,$H$2:$H$3000,H667)&gt;1, "Orden repetida. ", "")&amp;IF(AND(S667=1, C667=Ajustes!$B$7, U666+0.000001&lt;H667), "Vendes más de lo registrado. ", "")&amp;IF(Q667="texto", "Fecha en texto. ", "")&amp;IF(OR(NOT(ISNUMBER(D667)), NOT(ISNUMBER(H667))), "Número en texto. ", "")&amp;IF(AND(ISNUMBER(Q667), ISNUMBER(Q666), Q667&lt;Q666), "Fuera de orden de fecha. ", "")))</f>
        <v/>
      </c>
      <c r="Z667" s="18">
        <f>IF(AND(S667=1, ISNUMBER(R667)), ROW(), 0)</f>
        <v/>
      </c>
      <c r="AA667" s="18">
        <f>IF(ISNUMBER(R667), R667, 0)</f>
        <v/>
      </c>
    </row>
    <row r="668">
      <c r="A668" s="13" t="n"/>
      <c r="B668" s="13" t="n"/>
      <c r="C668" s="13" t="n"/>
      <c r="D668" s="13" t="n"/>
      <c r="E668" s="13" t="n"/>
      <c r="F668" s="13" t="n"/>
      <c r="G668" s="13" t="n"/>
      <c r="H668" s="13" t="n"/>
      <c r="I668" s="13" t="n"/>
      <c r="J668" s="13" t="n"/>
      <c r="K668" s="13" t="n"/>
      <c r="L668" s="13" t="n"/>
      <c r="M668" s="13" t="n"/>
      <c r="N668" s="13" t="n"/>
      <c r="O668" s="14" t="n"/>
      <c r="P668" s="15" t="n"/>
      <c r="Q668" s="16">
        <f>IF(N668="", "", IF(ISNUMBER(N668), N668, IFERROR(DATEVALUE(LEFT(N668,10))+TIMEVALUE(MID(N668,12,8)), "texto")))</f>
        <v/>
      </c>
      <c r="R668" s="17">
        <f>IF(ISNUMBER(Q668), DATE(YEAR(Q668),MONTH(Q668),1), "")</f>
        <v/>
      </c>
      <c r="S668" s="18">
        <f>IF(A668="", 0, IF(AND(M668=Ajustes!$B$8, E668=Ajustes!$B$5, I668=Ajustes!$B$4, OR(C668=Ajustes!$B$6, C668=Ajustes!$B$7), ISNUMBER(D668), ISNUMBER(H668)), 1, 0))</f>
        <v/>
      </c>
      <c r="T668" s="19">
        <f>IF(S668&lt;&gt;1, 0, IF(N(J668)=0, 0, IF(K668=Ajustes!$B$5, J668, J668*F668)))</f>
        <v/>
      </c>
      <c r="U668" s="20">
        <f>IF(S668&lt;&gt;1, U667, IF(C668=Ajustes!$B$6, U667+H668, U667-H668))</f>
        <v/>
      </c>
      <c r="V668" s="19">
        <f>IF(S668&lt;&gt;1, V667, IF(C668=Ajustes!$B$6, V667+D668+N(O668)+T668, IF(U668&lt;=0, 0, V667-H668*W667)))</f>
        <v/>
      </c>
      <c r="W668" s="21">
        <f>IF(U668&gt;0, V668/U668, 0)</f>
        <v/>
      </c>
      <c r="X668" s="19">
        <f>IF(AND(S668=1, C668=Ajustes!$B$7), D668-N(O668)-T668-H668*W667, "")</f>
        <v/>
      </c>
      <c r="Y668" s="18">
        <f>IF(A668="", "", TRIM(IF(COUNTIFS($N$2:$N$3000,N668,$C$2:$C$3000,C668,$D$2:$D$3000,D668,$H$2:$H$3000,H668)&gt;1, "Orden repetida. ", "")&amp;IF(AND(S668=1, C668=Ajustes!$B$7, U667+0.000001&lt;H668), "Vendes más de lo registrado. ", "")&amp;IF(Q668="texto", "Fecha en texto. ", "")&amp;IF(OR(NOT(ISNUMBER(D668)), NOT(ISNUMBER(H668))), "Número en texto. ", "")&amp;IF(AND(ISNUMBER(Q668), ISNUMBER(Q667), Q668&lt;Q667), "Fuera de orden de fecha. ", "")))</f>
        <v/>
      </c>
      <c r="Z668" s="18">
        <f>IF(AND(S668=1, ISNUMBER(R668)), ROW(), 0)</f>
        <v/>
      </c>
      <c r="AA668" s="18">
        <f>IF(ISNUMBER(R668), R668, 0)</f>
        <v/>
      </c>
    </row>
    <row r="669">
      <c r="A669" s="13" t="n"/>
      <c r="B669" s="13" t="n"/>
      <c r="C669" s="13" t="n"/>
      <c r="D669" s="13" t="n"/>
      <c r="E669" s="13" t="n"/>
      <c r="F669" s="13" t="n"/>
      <c r="G669" s="13" t="n"/>
      <c r="H669" s="13" t="n"/>
      <c r="I669" s="13" t="n"/>
      <c r="J669" s="13" t="n"/>
      <c r="K669" s="13" t="n"/>
      <c r="L669" s="13" t="n"/>
      <c r="M669" s="13" t="n"/>
      <c r="N669" s="13" t="n"/>
      <c r="O669" s="14" t="n"/>
      <c r="P669" s="15" t="n"/>
      <c r="Q669" s="16">
        <f>IF(N669="", "", IF(ISNUMBER(N669), N669, IFERROR(DATEVALUE(LEFT(N669,10))+TIMEVALUE(MID(N669,12,8)), "texto")))</f>
        <v/>
      </c>
      <c r="R669" s="17">
        <f>IF(ISNUMBER(Q669), DATE(YEAR(Q669),MONTH(Q669),1), "")</f>
        <v/>
      </c>
      <c r="S669" s="18">
        <f>IF(A669="", 0, IF(AND(M669=Ajustes!$B$8, E669=Ajustes!$B$5, I669=Ajustes!$B$4, OR(C669=Ajustes!$B$6, C669=Ajustes!$B$7), ISNUMBER(D669), ISNUMBER(H669)), 1, 0))</f>
        <v/>
      </c>
      <c r="T669" s="19">
        <f>IF(S669&lt;&gt;1, 0, IF(N(J669)=0, 0, IF(K669=Ajustes!$B$5, J669, J669*F669)))</f>
        <v/>
      </c>
      <c r="U669" s="20">
        <f>IF(S669&lt;&gt;1, U668, IF(C669=Ajustes!$B$6, U668+H669, U668-H669))</f>
        <v/>
      </c>
      <c r="V669" s="19">
        <f>IF(S669&lt;&gt;1, V668, IF(C669=Ajustes!$B$6, V668+D669+N(O669)+T669, IF(U669&lt;=0, 0, V668-H669*W668)))</f>
        <v/>
      </c>
      <c r="W669" s="21">
        <f>IF(U669&gt;0, V669/U669, 0)</f>
        <v/>
      </c>
      <c r="X669" s="19">
        <f>IF(AND(S669=1, C669=Ajustes!$B$7), D669-N(O669)-T669-H669*W668, "")</f>
        <v/>
      </c>
      <c r="Y669" s="18">
        <f>IF(A669="", "", TRIM(IF(COUNTIFS($N$2:$N$3000,N669,$C$2:$C$3000,C669,$D$2:$D$3000,D669,$H$2:$H$3000,H669)&gt;1, "Orden repetida. ", "")&amp;IF(AND(S669=1, C669=Ajustes!$B$7, U668+0.000001&lt;H669), "Vendes más de lo registrado. ", "")&amp;IF(Q669="texto", "Fecha en texto. ", "")&amp;IF(OR(NOT(ISNUMBER(D669)), NOT(ISNUMBER(H669))), "Número en texto. ", "")&amp;IF(AND(ISNUMBER(Q669), ISNUMBER(Q668), Q669&lt;Q668), "Fuera de orden de fecha. ", "")))</f>
        <v/>
      </c>
      <c r="Z669" s="18">
        <f>IF(AND(S669=1, ISNUMBER(R669)), ROW(), 0)</f>
        <v/>
      </c>
      <c r="AA669" s="18">
        <f>IF(ISNUMBER(R669), R669, 0)</f>
        <v/>
      </c>
    </row>
    <row r="670">
      <c r="A670" s="13" t="n"/>
      <c r="B670" s="13" t="n"/>
      <c r="C670" s="13" t="n"/>
      <c r="D670" s="13" t="n"/>
      <c r="E670" s="13" t="n"/>
      <c r="F670" s="13" t="n"/>
      <c r="G670" s="13" t="n"/>
      <c r="H670" s="13" t="n"/>
      <c r="I670" s="13" t="n"/>
      <c r="J670" s="13" t="n"/>
      <c r="K670" s="13" t="n"/>
      <c r="L670" s="13" t="n"/>
      <c r="M670" s="13" t="n"/>
      <c r="N670" s="13" t="n"/>
      <c r="O670" s="14" t="n"/>
      <c r="P670" s="15" t="n"/>
      <c r="Q670" s="16">
        <f>IF(N670="", "", IF(ISNUMBER(N670), N670, IFERROR(DATEVALUE(LEFT(N670,10))+TIMEVALUE(MID(N670,12,8)), "texto")))</f>
        <v/>
      </c>
      <c r="R670" s="17">
        <f>IF(ISNUMBER(Q670), DATE(YEAR(Q670),MONTH(Q670),1), "")</f>
        <v/>
      </c>
      <c r="S670" s="18">
        <f>IF(A670="", 0, IF(AND(M670=Ajustes!$B$8, E670=Ajustes!$B$5, I670=Ajustes!$B$4, OR(C670=Ajustes!$B$6, C670=Ajustes!$B$7), ISNUMBER(D670), ISNUMBER(H670)), 1, 0))</f>
        <v/>
      </c>
      <c r="T670" s="19">
        <f>IF(S670&lt;&gt;1, 0, IF(N(J670)=0, 0, IF(K670=Ajustes!$B$5, J670, J670*F670)))</f>
        <v/>
      </c>
      <c r="U670" s="20">
        <f>IF(S670&lt;&gt;1, U669, IF(C670=Ajustes!$B$6, U669+H670, U669-H670))</f>
        <v/>
      </c>
      <c r="V670" s="19">
        <f>IF(S670&lt;&gt;1, V669, IF(C670=Ajustes!$B$6, V669+D670+N(O670)+T670, IF(U670&lt;=0, 0, V669-H670*W669)))</f>
        <v/>
      </c>
      <c r="W670" s="21">
        <f>IF(U670&gt;0, V670/U670, 0)</f>
        <v/>
      </c>
      <c r="X670" s="19">
        <f>IF(AND(S670=1, C670=Ajustes!$B$7), D670-N(O670)-T670-H670*W669, "")</f>
        <v/>
      </c>
      <c r="Y670" s="18">
        <f>IF(A670="", "", TRIM(IF(COUNTIFS($N$2:$N$3000,N670,$C$2:$C$3000,C670,$D$2:$D$3000,D670,$H$2:$H$3000,H670)&gt;1, "Orden repetida. ", "")&amp;IF(AND(S670=1, C670=Ajustes!$B$7, U669+0.000001&lt;H670), "Vendes más de lo registrado. ", "")&amp;IF(Q670="texto", "Fecha en texto. ", "")&amp;IF(OR(NOT(ISNUMBER(D670)), NOT(ISNUMBER(H670))), "Número en texto. ", "")&amp;IF(AND(ISNUMBER(Q670), ISNUMBER(Q669), Q670&lt;Q669), "Fuera de orden de fecha. ", "")))</f>
        <v/>
      </c>
      <c r="Z670" s="18">
        <f>IF(AND(S670=1, ISNUMBER(R670)), ROW(), 0)</f>
        <v/>
      </c>
      <c r="AA670" s="18">
        <f>IF(ISNUMBER(R670), R670, 0)</f>
        <v/>
      </c>
    </row>
    <row r="671">
      <c r="A671" s="13" t="n"/>
      <c r="B671" s="13" t="n"/>
      <c r="C671" s="13" t="n"/>
      <c r="D671" s="13" t="n"/>
      <c r="E671" s="13" t="n"/>
      <c r="F671" s="13" t="n"/>
      <c r="G671" s="13" t="n"/>
      <c r="H671" s="13" t="n"/>
      <c r="I671" s="13" t="n"/>
      <c r="J671" s="13" t="n"/>
      <c r="K671" s="13" t="n"/>
      <c r="L671" s="13" t="n"/>
      <c r="M671" s="13" t="n"/>
      <c r="N671" s="13" t="n"/>
      <c r="O671" s="14" t="n"/>
      <c r="P671" s="15" t="n"/>
      <c r="Q671" s="16">
        <f>IF(N671="", "", IF(ISNUMBER(N671), N671, IFERROR(DATEVALUE(LEFT(N671,10))+TIMEVALUE(MID(N671,12,8)), "texto")))</f>
        <v/>
      </c>
      <c r="R671" s="17">
        <f>IF(ISNUMBER(Q671), DATE(YEAR(Q671),MONTH(Q671),1), "")</f>
        <v/>
      </c>
      <c r="S671" s="18">
        <f>IF(A671="", 0, IF(AND(M671=Ajustes!$B$8, E671=Ajustes!$B$5, I671=Ajustes!$B$4, OR(C671=Ajustes!$B$6, C671=Ajustes!$B$7), ISNUMBER(D671), ISNUMBER(H671)), 1, 0))</f>
        <v/>
      </c>
      <c r="T671" s="19">
        <f>IF(S671&lt;&gt;1, 0, IF(N(J671)=0, 0, IF(K671=Ajustes!$B$5, J671, J671*F671)))</f>
        <v/>
      </c>
      <c r="U671" s="20">
        <f>IF(S671&lt;&gt;1, U670, IF(C671=Ajustes!$B$6, U670+H671, U670-H671))</f>
        <v/>
      </c>
      <c r="V671" s="19">
        <f>IF(S671&lt;&gt;1, V670, IF(C671=Ajustes!$B$6, V670+D671+N(O671)+T671, IF(U671&lt;=0, 0, V670-H671*W670)))</f>
        <v/>
      </c>
      <c r="W671" s="21">
        <f>IF(U671&gt;0, V671/U671, 0)</f>
        <v/>
      </c>
      <c r="X671" s="19">
        <f>IF(AND(S671=1, C671=Ajustes!$B$7), D671-N(O671)-T671-H671*W670, "")</f>
        <v/>
      </c>
      <c r="Y671" s="18">
        <f>IF(A671="", "", TRIM(IF(COUNTIFS($N$2:$N$3000,N671,$C$2:$C$3000,C671,$D$2:$D$3000,D671,$H$2:$H$3000,H671)&gt;1, "Orden repetida. ", "")&amp;IF(AND(S671=1, C671=Ajustes!$B$7, U670+0.000001&lt;H671), "Vendes más de lo registrado. ", "")&amp;IF(Q671="texto", "Fecha en texto. ", "")&amp;IF(OR(NOT(ISNUMBER(D671)), NOT(ISNUMBER(H671))), "Número en texto. ", "")&amp;IF(AND(ISNUMBER(Q671), ISNUMBER(Q670), Q671&lt;Q670), "Fuera de orden de fecha. ", "")))</f>
        <v/>
      </c>
      <c r="Z671" s="18">
        <f>IF(AND(S671=1, ISNUMBER(R671)), ROW(), 0)</f>
        <v/>
      </c>
      <c r="AA671" s="18">
        <f>IF(ISNUMBER(R671), R671, 0)</f>
        <v/>
      </c>
    </row>
    <row r="672">
      <c r="A672" s="13" t="n"/>
      <c r="B672" s="13" t="n"/>
      <c r="C672" s="13" t="n"/>
      <c r="D672" s="13" t="n"/>
      <c r="E672" s="13" t="n"/>
      <c r="F672" s="13" t="n"/>
      <c r="G672" s="13" t="n"/>
      <c r="H672" s="13" t="n"/>
      <c r="I672" s="13" t="n"/>
      <c r="J672" s="13" t="n"/>
      <c r="K672" s="13" t="n"/>
      <c r="L672" s="13" t="n"/>
      <c r="M672" s="13" t="n"/>
      <c r="N672" s="13" t="n"/>
      <c r="O672" s="14" t="n"/>
      <c r="P672" s="15" t="n"/>
      <c r="Q672" s="16">
        <f>IF(N672="", "", IF(ISNUMBER(N672), N672, IFERROR(DATEVALUE(LEFT(N672,10))+TIMEVALUE(MID(N672,12,8)), "texto")))</f>
        <v/>
      </c>
      <c r="R672" s="17">
        <f>IF(ISNUMBER(Q672), DATE(YEAR(Q672),MONTH(Q672),1), "")</f>
        <v/>
      </c>
      <c r="S672" s="18">
        <f>IF(A672="", 0, IF(AND(M672=Ajustes!$B$8, E672=Ajustes!$B$5, I672=Ajustes!$B$4, OR(C672=Ajustes!$B$6, C672=Ajustes!$B$7), ISNUMBER(D672), ISNUMBER(H672)), 1, 0))</f>
        <v/>
      </c>
      <c r="T672" s="19">
        <f>IF(S672&lt;&gt;1, 0, IF(N(J672)=0, 0, IF(K672=Ajustes!$B$5, J672, J672*F672)))</f>
        <v/>
      </c>
      <c r="U672" s="20">
        <f>IF(S672&lt;&gt;1, U671, IF(C672=Ajustes!$B$6, U671+H672, U671-H672))</f>
        <v/>
      </c>
      <c r="V672" s="19">
        <f>IF(S672&lt;&gt;1, V671, IF(C672=Ajustes!$B$6, V671+D672+N(O672)+T672, IF(U672&lt;=0, 0, V671-H672*W671)))</f>
        <v/>
      </c>
      <c r="W672" s="21">
        <f>IF(U672&gt;0, V672/U672, 0)</f>
        <v/>
      </c>
      <c r="X672" s="19">
        <f>IF(AND(S672=1, C672=Ajustes!$B$7), D672-N(O672)-T672-H672*W671, "")</f>
        <v/>
      </c>
      <c r="Y672" s="18">
        <f>IF(A672="", "", TRIM(IF(COUNTIFS($N$2:$N$3000,N672,$C$2:$C$3000,C672,$D$2:$D$3000,D672,$H$2:$H$3000,H672)&gt;1, "Orden repetida. ", "")&amp;IF(AND(S672=1, C672=Ajustes!$B$7, U671+0.000001&lt;H672), "Vendes más de lo registrado. ", "")&amp;IF(Q672="texto", "Fecha en texto. ", "")&amp;IF(OR(NOT(ISNUMBER(D672)), NOT(ISNUMBER(H672))), "Número en texto. ", "")&amp;IF(AND(ISNUMBER(Q672), ISNUMBER(Q671), Q672&lt;Q671), "Fuera de orden de fecha. ", "")))</f>
        <v/>
      </c>
      <c r="Z672" s="18">
        <f>IF(AND(S672=1, ISNUMBER(R672)), ROW(), 0)</f>
        <v/>
      </c>
      <c r="AA672" s="18">
        <f>IF(ISNUMBER(R672), R672, 0)</f>
        <v/>
      </c>
    </row>
    <row r="673">
      <c r="A673" s="13" t="n"/>
      <c r="B673" s="13" t="n"/>
      <c r="C673" s="13" t="n"/>
      <c r="D673" s="13" t="n"/>
      <c r="E673" s="13" t="n"/>
      <c r="F673" s="13" t="n"/>
      <c r="G673" s="13" t="n"/>
      <c r="H673" s="13" t="n"/>
      <c r="I673" s="13" t="n"/>
      <c r="J673" s="13" t="n"/>
      <c r="K673" s="13" t="n"/>
      <c r="L673" s="13" t="n"/>
      <c r="M673" s="13" t="n"/>
      <c r="N673" s="13" t="n"/>
      <c r="O673" s="14" t="n"/>
      <c r="P673" s="15" t="n"/>
      <c r="Q673" s="16">
        <f>IF(N673="", "", IF(ISNUMBER(N673), N673, IFERROR(DATEVALUE(LEFT(N673,10))+TIMEVALUE(MID(N673,12,8)), "texto")))</f>
        <v/>
      </c>
      <c r="R673" s="17">
        <f>IF(ISNUMBER(Q673), DATE(YEAR(Q673),MONTH(Q673),1), "")</f>
        <v/>
      </c>
      <c r="S673" s="18">
        <f>IF(A673="", 0, IF(AND(M673=Ajustes!$B$8, E673=Ajustes!$B$5, I673=Ajustes!$B$4, OR(C673=Ajustes!$B$6, C673=Ajustes!$B$7), ISNUMBER(D673), ISNUMBER(H673)), 1, 0))</f>
        <v/>
      </c>
      <c r="T673" s="19">
        <f>IF(S673&lt;&gt;1, 0, IF(N(J673)=0, 0, IF(K673=Ajustes!$B$5, J673, J673*F673)))</f>
        <v/>
      </c>
      <c r="U673" s="20">
        <f>IF(S673&lt;&gt;1, U672, IF(C673=Ajustes!$B$6, U672+H673, U672-H673))</f>
        <v/>
      </c>
      <c r="V673" s="19">
        <f>IF(S673&lt;&gt;1, V672, IF(C673=Ajustes!$B$6, V672+D673+N(O673)+T673, IF(U673&lt;=0, 0, V672-H673*W672)))</f>
        <v/>
      </c>
      <c r="W673" s="21">
        <f>IF(U673&gt;0, V673/U673, 0)</f>
        <v/>
      </c>
      <c r="X673" s="19">
        <f>IF(AND(S673=1, C673=Ajustes!$B$7), D673-N(O673)-T673-H673*W672, "")</f>
        <v/>
      </c>
      <c r="Y673" s="18">
        <f>IF(A673="", "", TRIM(IF(COUNTIFS($N$2:$N$3000,N673,$C$2:$C$3000,C673,$D$2:$D$3000,D673,$H$2:$H$3000,H673)&gt;1, "Orden repetida. ", "")&amp;IF(AND(S673=1, C673=Ajustes!$B$7, U672+0.000001&lt;H673), "Vendes más de lo registrado. ", "")&amp;IF(Q673="texto", "Fecha en texto. ", "")&amp;IF(OR(NOT(ISNUMBER(D673)), NOT(ISNUMBER(H673))), "Número en texto. ", "")&amp;IF(AND(ISNUMBER(Q673), ISNUMBER(Q672), Q673&lt;Q672), "Fuera de orden de fecha. ", "")))</f>
        <v/>
      </c>
      <c r="Z673" s="18">
        <f>IF(AND(S673=1, ISNUMBER(R673)), ROW(), 0)</f>
        <v/>
      </c>
      <c r="AA673" s="18">
        <f>IF(ISNUMBER(R673), R673, 0)</f>
        <v/>
      </c>
    </row>
    <row r="674">
      <c r="A674" s="13" t="n"/>
      <c r="B674" s="13" t="n"/>
      <c r="C674" s="13" t="n"/>
      <c r="D674" s="13" t="n"/>
      <c r="E674" s="13" t="n"/>
      <c r="F674" s="13" t="n"/>
      <c r="G674" s="13" t="n"/>
      <c r="H674" s="13" t="n"/>
      <c r="I674" s="13" t="n"/>
      <c r="J674" s="13" t="n"/>
      <c r="K674" s="13" t="n"/>
      <c r="L674" s="13" t="n"/>
      <c r="M674" s="13" t="n"/>
      <c r="N674" s="13" t="n"/>
      <c r="O674" s="14" t="n"/>
      <c r="P674" s="15" t="n"/>
      <c r="Q674" s="16">
        <f>IF(N674="", "", IF(ISNUMBER(N674), N674, IFERROR(DATEVALUE(LEFT(N674,10))+TIMEVALUE(MID(N674,12,8)), "texto")))</f>
        <v/>
      </c>
      <c r="R674" s="17">
        <f>IF(ISNUMBER(Q674), DATE(YEAR(Q674),MONTH(Q674),1), "")</f>
        <v/>
      </c>
      <c r="S674" s="18">
        <f>IF(A674="", 0, IF(AND(M674=Ajustes!$B$8, E674=Ajustes!$B$5, I674=Ajustes!$B$4, OR(C674=Ajustes!$B$6, C674=Ajustes!$B$7), ISNUMBER(D674), ISNUMBER(H674)), 1, 0))</f>
        <v/>
      </c>
      <c r="T674" s="19">
        <f>IF(S674&lt;&gt;1, 0, IF(N(J674)=0, 0, IF(K674=Ajustes!$B$5, J674, J674*F674)))</f>
        <v/>
      </c>
      <c r="U674" s="20">
        <f>IF(S674&lt;&gt;1, U673, IF(C674=Ajustes!$B$6, U673+H674, U673-H674))</f>
        <v/>
      </c>
      <c r="V674" s="19">
        <f>IF(S674&lt;&gt;1, V673, IF(C674=Ajustes!$B$6, V673+D674+N(O674)+T674, IF(U674&lt;=0, 0, V673-H674*W673)))</f>
        <v/>
      </c>
      <c r="W674" s="21">
        <f>IF(U674&gt;0, V674/U674, 0)</f>
        <v/>
      </c>
      <c r="X674" s="19">
        <f>IF(AND(S674=1, C674=Ajustes!$B$7), D674-N(O674)-T674-H674*W673, "")</f>
        <v/>
      </c>
      <c r="Y674" s="18">
        <f>IF(A674="", "", TRIM(IF(COUNTIFS($N$2:$N$3000,N674,$C$2:$C$3000,C674,$D$2:$D$3000,D674,$H$2:$H$3000,H674)&gt;1, "Orden repetida. ", "")&amp;IF(AND(S674=1, C674=Ajustes!$B$7, U673+0.000001&lt;H674), "Vendes más de lo registrado. ", "")&amp;IF(Q674="texto", "Fecha en texto. ", "")&amp;IF(OR(NOT(ISNUMBER(D674)), NOT(ISNUMBER(H674))), "Número en texto. ", "")&amp;IF(AND(ISNUMBER(Q674), ISNUMBER(Q673), Q674&lt;Q673), "Fuera de orden de fecha. ", "")))</f>
        <v/>
      </c>
      <c r="Z674" s="18">
        <f>IF(AND(S674=1, ISNUMBER(R674)), ROW(), 0)</f>
        <v/>
      </c>
      <c r="AA674" s="18">
        <f>IF(ISNUMBER(R674), R674, 0)</f>
        <v/>
      </c>
    </row>
    <row r="675">
      <c r="A675" s="13" t="n"/>
      <c r="B675" s="13" t="n"/>
      <c r="C675" s="13" t="n"/>
      <c r="D675" s="13" t="n"/>
      <c r="E675" s="13" t="n"/>
      <c r="F675" s="13" t="n"/>
      <c r="G675" s="13" t="n"/>
      <c r="H675" s="13" t="n"/>
      <c r="I675" s="13" t="n"/>
      <c r="J675" s="13" t="n"/>
      <c r="K675" s="13" t="n"/>
      <c r="L675" s="13" t="n"/>
      <c r="M675" s="13" t="n"/>
      <c r="N675" s="13" t="n"/>
      <c r="O675" s="14" t="n"/>
      <c r="P675" s="15" t="n"/>
      <c r="Q675" s="16">
        <f>IF(N675="", "", IF(ISNUMBER(N675), N675, IFERROR(DATEVALUE(LEFT(N675,10))+TIMEVALUE(MID(N675,12,8)), "texto")))</f>
        <v/>
      </c>
      <c r="R675" s="17">
        <f>IF(ISNUMBER(Q675), DATE(YEAR(Q675),MONTH(Q675),1), "")</f>
        <v/>
      </c>
      <c r="S675" s="18">
        <f>IF(A675="", 0, IF(AND(M675=Ajustes!$B$8, E675=Ajustes!$B$5, I675=Ajustes!$B$4, OR(C675=Ajustes!$B$6, C675=Ajustes!$B$7), ISNUMBER(D675), ISNUMBER(H675)), 1, 0))</f>
        <v/>
      </c>
      <c r="T675" s="19">
        <f>IF(S675&lt;&gt;1, 0, IF(N(J675)=0, 0, IF(K675=Ajustes!$B$5, J675, J675*F675)))</f>
        <v/>
      </c>
      <c r="U675" s="20">
        <f>IF(S675&lt;&gt;1, U674, IF(C675=Ajustes!$B$6, U674+H675, U674-H675))</f>
        <v/>
      </c>
      <c r="V675" s="19">
        <f>IF(S675&lt;&gt;1, V674, IF(C675=Ajustes!$B$6, V674+D675+N(O675)+T675, IF(U675&lt;=0, 0, V674-H675*W674)))</f>
        <v/>
      </c>
      <c r="W675" s="21">
        <f>IF(U675&gt;0, V675/U675, 0)</f>
        <v/>
      </c>
      <c r="X675" s="19">
        <f>IF(AND(S675=1, C675=Ajustes!$B$7), D675-N(O675)-T675-H675*W674, "")</f>
        <v/>
      </c>
      <c r="Y675" s="18">
        <f>IF(A675="", "", TRIM(IF(COUNTIFS($N$2:$N$3000,N675,$C$2:$C$3000,C675,$D$2:$D$3000,D675,$H$2:$H$3000,H675)&gt;1, "Orden repetida. ", "")&amp;IF(AND(S675=1, C675=Ajustes!$B$7, U674+0.000001&lt;H675), "Vendes más de lo registrado. ", "")&amp;IF(Q675="texto", "Fecha en texto. ", "")&amp;IF(OR(NOT(ISNUMBER(D675)), NOT(ISNUMBER(H675))), "Número en texto. ", "")&amp;IF(AND(ISNUMBER(Q675), ISNUMBER(Q674), Q675&lt;Q674), "Fuera de orden de fecha. ", "")))</f>
        <v/>
      </c>
      <c r="Z675" s="18">
        <f>IF(AND(S675=1, ISNUMBER(R675)), ROW(), 0)</f>
        <v/>
      </c>
      <c r="AA675" s="18">
        <f>IF(ISNUMBER(R675), R675, 0)</f>
        <v/>
      </c>
    </row>
    <row r="676">
      <c r="A676" s="13" t="n"/>
      <c r="B676" s="13" t="n"/>
      <c r="C676" s="13" t="n"/>
      <c r="D676" s="13" t="n"/>
      <c r="E676" s="13" t="n"/>
      <c r="F676" s="13" t="n"/>
      <c r="G676" s="13" t="n"/>
      <c r="H676" s="13" t="n"/>
      <c r="I676" s="13" t="n"/>
      <c r="J676" s="13" t="n"/>
      <c r="K676" s="13" t="n"/>
      <c r="L676" s="13" t="n"/>
      <c r="M676" s="13" t="n"/>
      <c r="N676" s="13" t="n"/>
      <c r="O676" s="14" t="n"/>
      <c r="P676" s="15" t="n"/>
      <c r="Q676" s="16">
        <f>IF(N676="", "", IF(ISNUMBER(N676), N676, IFERROR(DATEVALUE(LEFT(N676,10))+TIMEVALUE(MID(N676,12,8)), "texto")))</f>
        <v/>
      </c>
      <c r="R676" s="17">
        <f>IF(ISNUMBER(Q676), DATE(YEAR(Q676),MONTH(Q676),1), "")</f>
        <v/>
      </c>
      <c r="S676" s="18">
        <f>IF(A676="", 0, IF(AND(M676=Ajustes!$B$8, E676=Ajustes!$B$5, I676=Ajustes!$B$4, OR(C676=Ajustes!$B$6, C676=Ajustes!$B$7), ISNUMBER(D676), ISNUMBER(H676)), 1, 0))</f>
        <v/>
      </c>
      <c r="T676" s="19">
        <f>IF(S676&lt;&gt;1, 0, IF(N(J676)=0, 0, IF(K676=Ajustes!$B$5, J676, J676*F676)))</f>
        <v/>
      </c>
      <c r="U676" s="20">
        <f>IF(S676&lt;&gt;1, U675, IF(C676=Ajustes!$B$6, U675+H676, U675-H676))</f>
        <v/>
      </c>
      <c r="V676" s="19">
        <f>IF(S676&lt;&gt;1, V675, IF(C676=Ajustes!$B$6, V675+D676+N(O676)+T676, IF(U676&lt;=0, 0, V675-H676*W675)))</f>
        <v/>
      </c>
      <c r="W676" s="21">
        <f>IF(U676&gt;0, V676/U676, 0)</f>
        <v/>
      </c>
      <c r="X676" s="19">
        <f>IF(AND(S676=1, C676=Ajustes!$B$7), D676-N(O676)-T676-H676*W675, "")</f>
        <v/>
      </c>
      <c r="Y676" s="18">
        <f>IF(A676="", "", TRIM(IF(COUNTIFS($N$2:$N$3000,N676,$C$2:$C$3000,C676,$D$2:$D$3000,D676,$H$2:$H$3000,H676)&gt;1, "Orden repetida. ", "")&amp;IF(AND(S676=1, C676=Ajustes!$B$7, U675+0.000001&lt;H676), "Vendes más de lo registrado. ", "")&amp;IF(Q676="texto", "Fecha en texto. ", "")&amp;IF(OR(NOT(ISNUMBER(D676)), NOT(ISNUMBER(H676))), "Número en texto. ", "")&amp;IF(AND(ISNUMBER(Q676), ISNUMBER(Q675), Q676&lt;Q675), "Fuera de orden de fecha. ", "")))</f>
        <v/>
      </c>
      <c r="Z676" s="18">
        <f>IF(AND(S676=1, ISNUMBER(R676)), ROW(), 0)</f>
        <v/>
      </c>
      <c r="AA676" s="18">
        <f>IF(ISNUMBER(R676), R676, 0)</f>
        <v/>
      </c>
    </row>
    <row r="677">
      <c r="A677" s="13" t="n"/>
      <c r="B677" s="13" t="n"/>
      <c r="C677" s="13" t="n"/>
      <c r="D677" s="13" t="n"/>
      <c r="E677" s="13" t="n"/>
      <c r="F677" s="13" t="n"/>
      <c r="G677" s="13" t="n"/>
      <c r="H677" s="13" t="n"/>
      <c r="I677" s="13" t="n"/>
      <c r="J677" s="13" t="n"/>
      <c r="K677" s="13" t="n"/>
      <c r="L677" s="13" t="n"/>
      <c r="M677" s="13" t="n"/>
      <c r="N677" s="13" t="n"/>
      <c r="O677" s="14" t="n"/>
      <c r="P677" s="15" t="n"/>
      <c r="Q677" s="16">
        <f>IF(N677="", "", IF(ISNUMBER(N677), N677, IFERROR(DATEVALUE(LEFT(N677,10))+TIMEVALUE(MID(N677,12,8)), "texto")))</f>
        <v/>
      </c>
      <c r="R677" s="17">
        <f>IF(ISNUMBER(Q677), DATE(YEAR(Q677),MONTH(Q677),1), "")</f>
        <v/>
      </c>
      <c r="S677" s="18">
        <f>IF(A677="", 0, IF(AND(M677=Ajustes!$B$8, E677=Ajustes!$B$5, I677=Ajustes!$B$4, OR(C677=Ajustes!$B$6, C677=Ajustes!$B$7), ISNUMBER(D677), ISNUMBER(H677)), 1, 0))</f>
        <v/>
      </c>
      <c r="T677" s="19">
        <f>IF(S677&lt;&gt;1, 0, IF(N(J677)=0, 0, IF(K677=Ajustes!$B$5, J677, J677*F677)))</f>
        <v/>
      </c>
      <c r="U677" s="20">
        <f>IF(S677&lt;&gt;1, U676, IF(C677=Ajustes!$B$6, U676+H677, U676-H677))</f>
        <v/>
      </c>
      <c r="V677" s="19">
        <f>IF(S677&lt;&gt;1, V676, IF(C677=Ajustes!$B$6, V676+D677+N(O677)+T677, IF(U677&lt;=0, 0, V676-H677*W676)))</f>
        <v/>
      </c>
      <c r="W677" s="21">
        <f>IF(U677&gt;0, V677/U677, 0)</f>
        <v/>
      </c>
      <c r="X677" s="19">
        <f>IF(AND(S677=1, C677=Ajustes!$B$7), D677-N(O677)-T677-H677*W676, "")</f>
        <v/>
      </c>
      <c r="Y677" s="18">
        <f>IF(A677="", "", TRIM(IF(COUNTIFS($N$2:$N$3000,N677,$C$2:$C$3000,C677,$D$2:$D$3000,D677,$H$2:$H$3000,H677)&gt;1, "Orden repetida. ", "")&amp;IF(AND(S677=1, C677=Ajustes!$B$7, U676+0.000001&lt;H677), "Vendes más de lo registrado. ", "")&amp;IF(Q677="texto", "Fecha en texto. ", "")&amp;IF(OR(NOT(ISNUMBER(D677)), NOT(ISNUMBER(H677))), "Número en texto. ", "")&amp;IF(AND(ISNUMBER(Q677), ISNUMBER(Q676), Q677&lt;Q676), "Fuera de orden de fecha. ", "")))</f>
        <v/>
      </c>
      <c r="Z677" s="18">
        <f>IF(AND(S677=1, ISNUMBER(R677)), ROW(), 0)</f>
        <v/>
      </c>
      <c r="AA677" s="18">
        <f>IF(ISNUMBER(R677), R677, 0)</f>
        <v/>
      </c>
    </row>
    <row r="678">
      <c r="A678" s="13" t="n"/>
      <c r="B678" s="13" t="n"/>
      <c r="C678" s="13" t="n"/>
      <c r="D678" s="13" t="n"/>
      <c r="E678" s="13" t="n"/>
      <c r="F678" s="13" t="n"/>
      <c r="G678" s="13" t="n"/>
      <c r="H678" s="13" t="n"/>
      <c r="I678" s="13" t="n"/>
      <c r="J678" s="13" t="n"/>
      <c r="K678" s="13" t="n"/>
      <c r="L678" s="13" t="n"/>
      <c r="M678" s="13" t="n"/>
      <c r="N678" s="13" t="n"/>
      <c r="O678" s="14" t="n"/>
      <c r="P678" s="15" t="n"/>
      <c r="Q678" s="16">
        <f>IF(N678="", "", IF(ISNUMBER(N678), N678, IFERROR(DATEVALUE(LEFT(N678,10))+TIMEVALUE(MID(N678,12,8)), "texto")))</f>
        <v/>
      </c>
      <c r="R678" s="17">
        <f>IF(ISNUMBER(Q678), DATE(YEAR(Q678),MONTH(Q678),1), "")</f>
        <v/>
      </c>
      <c r="S678" s="18">
        <f>IF(A678="", 0, IF(AND(M678=Ajustes!$B$8, E678=Ajustes!$B$5, I678=Ajustes!$B$4, OR(C678=Ajustes!$B$6, C678=Ajustes!$B$7), ISNUMBER(D678), ISNUMBER(H678)), 1, 0))</f>
        <v/>
      </c>
      <c r="T678" s="19">
        <f>IF(S678&lt;&gt;1, 0, IF(N(J678)=0, 0, IF(K678=Ajustes!$B$5, J678, J678*F678)))</f>
        <v/>
      </c>
      <c r="U678" s="20">
        <f>IF(S678&lt;&gt;1, U677, IF(C678=Ajustes!$B$6, U677+H678, U677-H678))</f>
        <v/>
      </c>
      <c r="V678" s="19">
        <f>IF(S678&lt;&gt;1, V677, IF(C678=Ajustes!$B$6, V677+D678+N(O678)+T678, IF(U678&lt;=0, 0, V677-H678*W677)))</f>
        <v/>
      </c>
      <c r="W678" s="21">
        <f>IF(U678&gt;0, V678/U678, 0)</f>
        <v/>
      </c>
      <c r="X678" s="19">
        <f>IF(AND(S678=1, C678=Ajustes!$B$7), D678-N(O678)-T678-H678*W677, "")</f>
        <v/>
      </c>
      <c r="Y678" s="18">
        <f>IF(A678="", "", TRIM(IF(COUNTIFS($N$2:$N$3000,N678,$C$2:$C$3000,C678,$D$2:$D$3000,D678,$H$2:$H$3000,H678)&gt;1, "Orden repetida. ", "")&amp;IF(AND(S678=1, C678=Ajustes!$B$7, U677+0.000001&lt;H678), "Vendes más de lo registrado. ", "")&amp;IF(Q678="texto", "Fecha en texto. ", "")&amp;IF(OR(NOT(ISNUMBER(D678)), NOT(ISNUMBER(H678))), "Número en texto. ", "")&amp;IF(AND(ISNUMBER(Q678), ISNUMBER(Q677), Q678&lt;Q677), "Fuera de orden de fecha. ", "")))</f>
        <v/>
      </c>
      <c r="Z678" s="18">
        <f>IF(AND(S678=1, ISNUMBER(R678)), ROW(), 0)</f>
        <v/>
      </c>
      <c r="AA678" s="18">
        <f>IF(ISNUMBER(R678), R678, 0)</f>
        <v/>
      </c>
    </row>
    <row r="679">
      <c r="A679" s="13" t="n"/>
      <c r="B679" s="13" t="n"/>
      <c r="C679" s="13" t="n"/>
      <c r="D679" s="13" t="n"/>
      <c r="E679" s="13" t="n"/>
      <c r="F679" s="13" t="n"/>
      <c r="G679" s="13" t="n"/>
      <c r="H679" s="13" t="n"/>
      <c r="I679" s="13" t="n"/>
      <c r="J679" s="13" t="n"/>
      <c r="K679" s="13" t="n"/>
      <c r="L679" s="13" t="n"/>
      <c r="M679" s="13" t="n"/>
      <c r="N679" s="13" t="n"/>
      <c r="O679" s="14" t="n"/>
      <c r="P679" s="15" t="n"/>
      <c r="Q679" s="16">
        <f>IF(N679="", "", IF(ISNUMBER(N679), N679, IFERROR(DATEVALUE(LEFT(N679,10))+TIMEVALUE(MID(N679,12,8)), "texto")))</f>
        <v/>
      </c>
      <c r="R679" s="17">
        <f>IF(ISNUMBER(Q679), DATE(YEAR(Q679),MONTH(Q679),1), "")</f>
        <v/>
      </c>
      <c r="S679" s="18">
        <f>IF(A679="", 0, IF(AND(M679=Ajustes!$B$8, E679=Ajustes!$B$5, I679=Ajustes!$B$4, OR(C679=Ajustes!$B$6, C679=Ajustes!$B$7), ISNUMBER(D679), ISNUMBER(H679)), 1, 0))</f>
        <v/>
      </c>
      <c r="T679" s="19">
        <f>IF(S679&lt;&gt;1, 0, IF(N(J679)=0, 0, IF(K679=Ajustes!$B$5, J679, J679*F679)))</f>
        <v/>
      </c>
      <c r="U679" s="20">
        <f>IF(S679&lt;&gt;1, U678, IF(C679=Ajustes!$B$6, U678+H679, U678-H679))</f>
        <v/>
      </c>
      <c r="V679" s="19">
        <f>IF(S679&lt;&gt;1, V678, IF(C679=Ajustes!$B$6, V678+D679+N(O679)+T679, IF(U679&lt;=0, 0, V678-H679*W678)))</f>
        <v/>
      </c>
      <c r="W679" s="21">
        <f>IF(U679&gt;0, V679/U679, 0)</f>
        <v/>
      </c>
      <c r="X679" s="19">
        <f>IF(AND(S679=1, C679=Ajustes!$B$7), D679-N(O679)-T679-H679*W678, "")</f>
        <v/>
      </c>
      <c r="Y679" s="18">
        <f>IF(A679="", "", TRIM(IF(COUNTIFS($N$2:$N$3000,N679,$C$2:$C$3000,C679,$D$2:$D$3000,D679,$H$2:$H$3000,H679)&gt;1, "Orden repetida. ", "")&amp;IF(AND(S679=1, C679=Ajustes!$B$7, U678+0.000001&lt;H679), "Vendes más de lo registrado. ", "")&amp;IF(Q679="texto", "Fecha en texto. ", "")&amp;IF(OR(NOT(ISNUMBER(D679)), NOT(ISNUMBER(H679))), "Número en texto. ", "")&amp;IF(AND(ISNUMBER(Q679), ISNUMBER(Q678), Q679&lt;Q678), "Fuera de orden de fecha. ", "")))</f>
        <v/>
      </c>
      <c r="Z679" s="18">
        <f>IF(AND(S679=1, ISNUMBER(R679)), ROW(), 0)</f>
        <v/>
      </c>
      <c r="AA679" s="18">
        <f>IF(ISNUMBER(R679), R679, 0)</f>
        <v/>
      </c>
    </row>
    <row r="680">
      <c r="A680" s="13" t="n"/>
      <c r="B680" s="13" t="n"/>
      <c r="C680" s="13" t="n"/>
      <c r="D680" s="13" t="n"/>
      <c r="E680" s="13" t="n"/>
      <c r="F680" s="13" t="n"/>
      <c r="G680" s="13" t="n"/>
      <c r="H680" s="13" t="n"/>
      <c r="I680" s="13" t="n"/>
      <c r="J680" s="13" t="n"/>
      <c r="K680" s="13" t="n"/>
      <c r="L680" s="13" t="n"/>
      <c r="M680" s="13" t="n"/>
      <c r="N680" s="13" t="n"/>
      <c r="O680" s="14" t="n"/>
      <c r="P680" s="15" t="n"/>
      <c r="Q680" s="16">
        <f>IF(N680="", "", IF(ISNUMBER(N680), N680, IFERROR(DATEVALUE(LEFT(N680,10))+TIMEVALUE(MID(N680,12,8)), "texto")))</f>
        <v/>
      </c>
      <c r="R680" s="17">
        <f>IF(ISNUMBER(Q680), DATE(YEAR(Q680),MONTH(Q680),1), "")</f>
        <v/>
      </c>
      <c r="S680" s="18">
        <f>IF(A680="", 0, IF(AND(M680=Ajustes!$B$8, E680=Ajustes!$B$5, I680=Ajustes!$B$4, OR(C680=Ajustes!$B$6, C680=Ajustes!$B$7), ISNUMBER(D680), ISNUMBER(H680)), 1, 0))</f>
        <v/>
      </c>
      <c r="T680" s="19">
        <f>IF(S680&lt;&gt;1, 0, IF(N(J680)=0, 0, IF(K680=Ajustes!$B$5, J680, J680*F680)))</f>
        <v/>
      </c>
      <c r="U680" s="20">
        <f>IF(S680&lt;&gt;1, U679, IF(C680=Ajustes!$B$6, U679+H680, U679-H680))</f>
        <v/>
      </c>
      <c r="V680" s="19">
        <f>IF(S680&lt;&gt;1, V679, IF(C680=Ajustes!$B$6, V679+D680+N(O680)+T680, IF(U680&lt;=0, 0, V679-H680*W679)))</f>
        <v/>
      </c>
      <c r="W680" s="21">
        <f>IF(U680&gt;0, V680/U680, 0)</f>
        <v/>
      </c>
      <c r="X680" s="19">
        <f>IF(AND(S680=1, C680=Ajustes!$B$7), D680-N(O680)-T680-H680*W679, "")</f>
        <v/>
      </c>
      <c r="Y680" s="18">
        <f>IF(A680="", "", TRIM(IF(COUNTIFS($N$2:$N$3000,N680,$C$2:$C$3000,C680,$D$2:$D$3000,D680,$H$2:$H$3000,H680)&gt;1, "Orden repetida. ", "")&amp;IF(AND(S680=1, C680=Ajustes!$B$7, U679+0.000001&lt;H680), "Vendes más de lo registrado. ", "")&amp;IF(Q680="texto", "Fecha en texto. ", "")&amp;IF(OR(NOT(ISNUMBER(D680)), NOT(ISNUMBER(H680))), "Número en texto. ", "")&amp;IF(AND(ISNUMBER(Q680), ISNUMBER(Q679), Q680&lt;Q679), "Fuera de orden de fecha. ", "")))</f>
        <v/>
      </c>
      <c r="Z680" s="18">
        <f>IF(AND(S680=1, ISNUMBER(R680)), ROW(), 0)</f>
        <v/>
      </c>
      <c r="AA680" s="18">
        <f>IF(ISNUMBER(R680), R680, 0)</f>
        <v/>
      </c>
    </row>
    <row r="681">
      <c r="A681" s="13" t="n"/>
      <c r="B681" s="13" t="n"/>
      <c r="C681" s="13" t="n"/>
      <c r="D681" s="13" t="n"/>
      <c r="E681" s="13" t="n"/>
      <c r="F681" s="13" t="n"/>
      <c r="G681" s="13" t="n"/>
      <c r="H681" s="13" t="n"/>
      <c r="I681" s="13" t="n"/>
      <c r="J681" s="13" t="n"/>
      <c r="K681" s="13" t="n"/>
      <c r="L681" s="13" t="n"/>
      <c r="M681" s="13" t="n"/>
      <c r="N681" s="13" t="n"/>
      <c r="O681" s="14" t="n"/>
      <c r="P681" s="15" t="n"/>
      <c r="Q681" s="16">
        <f>IF(N681="", "", IF(ISNUMBER(N681), N681, IFERROR(DATEVALUE(LEFT(N681,10))+TIMEVALUE(MID(N681,12,8)), "texto")))</f>
        <v/>
      </c>
      <c r="R681" s="17">
        <f>IF(ISNUMBER(Q681), DATE(YEAR(Q681),MONTH(Q681),1), "")</f>
        <v/>
      </c>
      <c r="S681" s="18">
        <f>IF(A681="", 0, IF(AND(M681=Ajustes!$B$8, E681=Ajustes!$B$5, I681=Ajustes!$B$4, OR(C681=Ajustes!$B$6, C681=Ajustes!$B$7), ISNUMBER(D681), ISNUMBER(H681)), 1, 0))</f>
        <v/>
      </c>
      <c r="T681" s="19">
        <f>IF(S681&lt;&gt;1, 0, IF(N(J681)=0, 0, IF(K681=Ajustes!$B$5, J681, J681*F681)))</f>
        <v/>
      </c>
      <c r="U681" s="20">
        <f>IF(S681&lt;&gt;1, U680, IF(C681=Ajustes!$B$6, U680+H681, U680-H681))</f>
        <v/>
      </c>
      <c r="V681" s="19">
        <f>IF(S681&lt;&gt;1, V680, IF(C681=Ajustes!$B$6, V680+D681+N(O681)+T681, IF(U681&lt;=0, 0, V680-H681*W680)))</f>
        <v/>
      </c>
      <c r="W681" s="21">
        <f>IF(U681&gt;0, V681/U681, 0)</f>
        <v/>
      </c>
      <c r="X681" s="19">
        <f>IF(AND(S681=1, C681=Ajustes!$B$7), D681-N(O681)-T681-H681*W680, "")</f>
        <v/>
      </c>
      <c r="Y681" s="18">
        <f>IF(A681="", "", TRIM(IF(COUNTIFS($N$2:$N$3000,N681,$C$2:$C$3000,C681,$D$2:$D$3000,D681,$H$2:$H$3000,H681)&gt;1, "Orden repetida. ", "")&amp;IF(AND(S681=1, C681=Ajustes!$B$7, U680+0.000001&lt;H681), "Vendes más de lo registrado. ", "")&amp;IF(Q681="texto", "Fecha en texto. ", "")&amp;IF(OR(NOT(ISNUMBER(D681)), NOT(ISNUMBER(H681))), "Número en texto. ", "")&amp;IF(AND(ISNUMBER(Q681), ISNUMBER(Q680), Q681&lt;Q680), "Fuera de orden de fecha. ", "")))</f>
        <v/>
      </c>
      <c r="Z681" s="18">
        <f>IF(AND(S681=1, ISNUMBER(R681)), ROW(), 0)</f>
        <v/>
      </c>
      <c r="AA681" s="18">
        <f>IF(ISNUMBER(R681), R681, 0)</f>
        <v/>
      </c>
    </row>
    <row r="682">
      <c r="A682" s="13" t="n"/>
      <c r="B682" s="13" t="n"/>
      <c r="C682" s="13" t="n"/>
      <c r="D682" s="13" t="n"/>
      <c r="E682" s="13" t="n"/>
      <c r="F682" s="13" t="n"/>
      <c r="G682" s="13" t="n"/>
      <c r="H682" s="13" t="n"/>
      <c r="I682" s="13" t="n"/>
      <c r="J682" s="13" t="n"/>
      <c r="K682" s="13" t="n"/>
      <c r="L682" s="13" t="n"/>
      <c r="M682" s="13" t="n"/>
      <c r="N682" s="13" t="n"/>
      <c r="O682" s="14" t="n"/>
      <c r="P682" s="15" t="n"/>
      <c r="Q682" s="16">
        <f>IF(N682="", "", IF(ISNUMBER(N682), N682, IFERROR(DATEVALUE(LEFT(N682,10))+TIMEVALUE(MID(N682,12,8)), "texto")))</f>
        <v/>
      </c>
      <c r="R682" s="17">
        <f>IF(ISNUMBER(Q682), DATE(YEAR(Q682),MONTH(Q682),1), "")</f>
        <v/>
      </c>
      <c r="S682" s="18">
        <f>IF(A682="", 0, IF(AND(M682=Ajustes!$B$8, E682=Ajustes!$B$5, I682=Ajustes!$B$4, OR(C682=Ajustes!$B$6, C682=Ajustes!$B$7), ISNUMBER(D682), ISNUMBER(H682)), 1, 0))</f>
        <v/>
      </c>
      <c r="T682" s="19">
        <f>IF(S682&lt;&gt;1, 0, IF(N(J682)=0, 0, IF(K682=Ajustes!$B$5, J682, J682*F682)))</f>
        <v/>
      </c>
      <c r="U682" s="20">
        <f>IF(S682&lt;&gt;1, U681, IF(C682=Ajustes!$B$6, U681+H682, U681-H682))</f>
        <v/>
      </c>
      <c r="V682" s="19">
        <f>IF(S682&lt;&gt;1, V681, IF(C682=Ajustes!$B$6, V681+D682+N(O682)+T682, IF(U682&lt;=0, 0, V681-H682*W681)))</f>
        <v/>
      </c>
      <c r="W682" s="21">
        <f>IF(U682&gt;0, V682/U682, 0)</f>
        <v/>
      </c>
      <c r="X682" s="19">
        <f>IF(AND(S682=1, C682=Ajustes!$B$7), D682-N(O682)-T682-H682*W681, "")</f>
        <v/>
      </c>
      <c r="Y682" s="18">
        <f>IF(A682="", "", TRIM(IF(COUNTIFS($N$2:$N$3000,N682,$C$2:$C$3000,C682,$D$2:$D$3000,D682,$H$2:$H$3000,H682)&gt;1, "Orden repetida. ", "")&amp;IF(AND(S682=1, C682=Ajustes!$B$7, U681+0.000001&lt;H682), "Vendes más de lo registrado. ", "")&amp;IF(Q682="texto", "Fecha en texto. ", "")&amp;IF(OR(NOT(ISNUMBER(D682)), NOT(ISNUMBER(H682))), "Número en texto. ", "")&amp;IF(AND(ISNUMBER(Q682), ISNUMBER(Q681), Q682&lt;Q681), "Fuera de orden de fecha. ", "")))</f>
        <v/>
      </c>
      <c r="Z682" s="18">
        <f>IF(AND(S682=1, ISNUMBER(R682)), ROW(), 0)</f>
        <v/>
      </c>
      <c r="AA682" s="18">
        <f>IF(ISNUMBER(R682), R682, 0)</f>
        <v/>
      </c>
    </row>
    <row r="683">
      <c r="A683" s="13" t="n"/>
      <c r="B683" s="13" t="n"/>
      <c r="C683" s="13" t="n"/>
      <c r="D683" s="13" t="n"/>
      <c r="E683" s="13" t="n"/>
      <c r="F683" s="13" t="n"/>
      <c r="G683" s="13" t="n"/>
      <c r="H683" s="13" t="n"/>
      <c r="I683" s="13" t="n"/>
      <c r="J683" s="13" t="n"/>
      <c r="K683" s="13" t="n"/>
      <c r="L683" s="13" t="n"/>
      <c r="M683" s="13" t="n"/>
      <c r="N683" s="13" t="n"/>
      <c r="O683" s="14" t="n"/>
      <c r="P683" s="15" t="n"/>
      <c r="Q683" s="16">
        <f>IF(N683="", "", IF(ISNUMBER(N683), N683, IFERROR(DATEVALUE(LEFT(N683,10))+TIMEVALUE(MID(N683,12,8)), "texto")))</f>
        <v/>
      </c>
      <c r="R683" s="17">
        <f>IF(ISNUMBER(Q683), DATE(YEAR(Q683),MONTH(Q683),1), "")</f>
        <v/>
      </c>
      <c r="S683" s="18">
        <f>IF(A683="", 0, IF(AND(M683=Ajustes!$B$8, E683=Ajustes!$B$5, I683=Ajustes!$B$4, OR(C683=Ajustes!$B$6, C683=Ajustes!$B$7), ISNUMBER(D683), ISNUMBER(H683)), 1, 0))</f>
        <v/>
      </c>
      <c r="T683" s="19">
        <f>IF(S683&lt;&gt;1, 0, IF(N(J683)=0, 0, IF(K683=Ajustes!$B$5, J683, J683*F683)))</f>
        <v/>
      </c>
      <c r="U683" s="20">
        <f>IF(S683&lt;&gt;1, U682, IF(C683=Ajustes!$B$6, U682+H683, U682-H683))</f>
        <v/>
      </c>
      <c r="V683" s="19">
        <f>IF(S683&lt;&gt;1, V682, IF(C683=Ajustes!$B$6, V682+D683+N(O683)+T683, IF(U683&lt;=0, 0, V682-H683*W682)))</f>
        <v/>
      </c>
      <c r="W683" s="21">
        <f>IF(U683&gt;0, V683/U683, 0)</f>
        <v/>
      </c>
      <c r="X683" s="19">
        <f>IF(AND(S683=1, C683=Ajustes!$B$7), D683-N(O683)-T683-H683*W682, "")</f>
        <v/>
      </c>
      <c r="Y683" s="18">
        <f>IF(A683="", "", TRIM(IF(COUNTIFS($N$2:$N$3000,N683,$C$2:$C$3000,C683,$D$2:$D$3000,D683,$H$2:$H$3000,H683)&gt;1, "Orden repetida. ", "")&amp;IF(AND(S683=1, C683=Ajustes!$B$7, U682+0.000001&lt;H683), "Vendes más de lo registrado. ", "")&amp;IF(Q683="texto", "Fecha en texto. ", "")&amp;IF(OR(NOT(ISNUMBER(D683)), NOT(ISNUMBER(H683))), "Número en texto. ", "")&amp;IF(AND(ISNUMBER(Q683), ISNUMBER(Q682), Q683&lt;Q682), "Fuera de orden de fecha. ", "")))</f>
        <v/>
      </c>
      <c r="Z683" s="18">
        <f>IF(AND(S683=1, ISNUMBER(R683)), ROW(), 0)</f>
        <v/>
      </c>
      <c r="AA683" s="18">
        <f>IF(ISNUMBER(R683), R683, 0)</f>
        <v/>
      </c>
    </row>
    <row r="684">
      <c r="A684" s="13" t="n"/>
      <c r="B684" s="13" t="n"/>
      <c r="C684" s="13" t="n"/>
      <c r="D684" s="13" t="n"/>
      <c r="E684" s="13" t="n"/>
      <c r="F684" s="13" t="n"/>
      <c r="G684" s="13" t="n"/>
      <c r="H684" s="13" t="n"/>
      <c r="I684" s="13" t="n"/>
      <c r="J684" s="13" t="n"/>
      <c r="K684" s="13" t="n"/>
      <c r="L684" s="13" t="n"/>
      <c r="M684" s="13" t="n"/>
      <c r="N684" s="13" t="n"/>
      <c r="O684" s="14" t="n"/>
      <c r="P684" s="15" t="n"/>
      <c r="Q684" s="16">
        <f>IF(N684="", "", IF(ISNUMBER(N684), N684, IFERROR(DATEVALUE(LEFT(N684,10))+TIMEVALUE(MID(N684,12,8)), "texto")))</f>
        <v/>
      </c>
      <c r="R684" s="17">
        <f>IF(ISNUMBER(Q684), DATE(YEAR(Q684),MONTH(Q684),1), "")</f>
        <v/>
      </c>
      <c r="S684" s="18">
        <f>IF(A684="", 0, IF(AND(M684=Ajustes!$B$8, E684=Ajustes!$B$5, I684=Ajustes!$B$4, OR(C684=Ajustes!$B$6, C684=Ajustes!$B$7), ISNUMBER(D684), ISNUMBER(H684)), 1, 0))</f>
        <v/>
      </c>
      <c r="T684" s="19">
        <f>IF(S684&lt;&gt;1, 0, IF(N(J684)=0, 0, IF(K684=Ajustes!$B$5, J684, J684*F684)))</f>
        <v/>
      </c>
      <c r="U684" s="20">
        <f>IF(S684&lt;&gt;1, U683, IF(C684=Ajustes!$B$6, U683+H684, U683-H684))</f>
        <v/>
      </c>
      <c r="V684" s="19">
        <f>IF(S684&lt;&gt;1, V683, IF(C684=Ajustes!$B$6, V683+D684+N(O684)+T684, IF(U684&lt;=0, 0, V683-H684*W683)))</f>
        <v/>
      </c>
      <c r="W684" s="21">
        <f>IF(U684&gt;0, V684/U684, 0)</f>
        <v/>
      </c>
      <c r="X684" s="19">
        <f>IF(AND(S684=1, C684=Ajustes!$B$7), D684-N(O684)-T684-H684*W683, "")</f>
        <v/>
      </c>
      <c r="Y684" s="18">
        <f>IF(A684="", "", TRIM(IF(COUNTIFS($N$2:$N$3000,N684,$C$2:$C$3000,C684,$D$2:$D$3000,D684,$H$2:$H$3000,H684)&gt;1, "Orden repetida. ", "")&amp;IF(AND(S684=1, C684=Ajustes!$B$7, U683+0.000001&lt;H684), "Vendes más de lo registrado. ", "")&amp;IF(Q684="texto", "Fecha en texto. ", "")&amp;IF(OR(NOT(ISNUMBER(D684)), NOT(ISNUMBER(H684))), "Número en texto. ", "")&amp;IF(AND(ISNUMBER(Q684), ISNUMBER(Q683), Q684&lt;Q683), "Fuera de orden de fecha. ", "")))</f>
        <v/>
      </c>
      <c r="Z684" s="18">
        <f>IF(AND(S684=1, ISNUMBER(R684)), ROW(), 0)</f>
        <v/>
      </c>
      <c r="AA684" s="18">
        <f>IF(ISNUMBER(R684), R684, 0)</f>
        <v/>
      </c>
    </row>
    <row r="685">
      <c r="A685" s="13" t="n"/>
      <c r="B685" s="13" t="n"/>
      <c r="C685" s="13" t="n"/>
      <c r="D685" s="13" t="n"/>
      <c r="E685" s="13" t="n"/>
      <c r="F685" s="13" t="n"/>
      <c r="G685" s="13" t="n"/>
      <c r="H685" s="13" t="n"/>
      <c r="I685" s="13" t="n"/>
      <c r="J685" s="13" t="n"/>
      <c r="K685" s="13" t="n"/>
      <c r="L685" s="13" t="n"/>
      <c r="M685" s="13" t="n"/>
      <c r="N685" s="13" t="n"/>
      <c r="O685" s="14" t="n"/>
      <c r="P685" s="15" t="n"/>
      <c r="Q685" s="16">
        <f>IF(N685="", "", IF(ISNUMBER(N685), N685, IFERROR(DATEVALUE(LEFT(N685,10))+TIMEVALUE(MID(N685,12,8)), "texto")))</f>
        <v/>
      </c>
      <c r="R685" s="17">
        <f>IF(ISNUMBER(Q685), DATE(YEAR(Q685),MONTH(Q685),1), "")</f>
        <v/>
      </c>
      <c r="S685" s="18">
        <f>IF(A685="", 0, IF(AND(M685=Ajustes!$B$8, E685=Ajustes!$B$5, I685=Ajustes!$B$4, OR(C685=Ajustes!$B$6, C685=Ajustes!$B$7), ISNUMBER(D685), ISNUMBER(H685)), 1, 0))</f>
        <v/>
      </c>
      <c r="T685" s="19">
        <f>IF(S685&lt;&gt;1, 0, IF(N(J685)=0, 0, IF(K685=Ajustes!$B$5, J685, J685*F685)))</f>
        <v/>
      </c>
      <c r="U685" s="20">
        <f>IF(S685&lt;&gt;1, U684, IF(C685=Ajustes!$B$6, U684+H685, U684-H685))</f>
        <v/>
      </c>
      <c r="V685" s="19">
        <f>IF(S685&lt;&gt;1, V684, IF(C685=Ajustes!$B$6, V684+D685+N(O685)+T685, IF(U685&lt;=0, 0, V684-H685*W684)))</f>
        <v/>
      </c>
      <c r="W685" s="21">
        <f>IF(U685&gt;0, V685/U685, 0)</f>
        <v/>
      </c>
      <c r="X685" s="19">
        <f>IF(AND(S685=1, C685=Ajustes!$B$7), D685-N(O685)-T685-H685*W684, "")</f>
        <v/>
      </c>
      <c r="Y685" s="18">
        <f>IF(A685="", "", TRIM(IF(COUNTIFS($N$2:$N$3000,N685,$C$2:$C$3000,C685,$D$2:$D$3000,D685,$H$2:$H$3000,H685)&gt;1, "Orden repetida. ", "")&amp;IF(AND(S685=1, C685=Ajustes!$B$7, U684+0.000001&lt;H685), "Vendes más de lo registrado. ", "")&amp;IF(Q685="texto", "Fecha en texto. ", "")&amp;IF(OR(NOT(ISNUMBER(D685)), NOT(ISNUMBER(H685))), "Número en texto. ", "")&amp;IF(AND(ISNUMBER(Q685), ISNUMBER(Q684), Q685&lt;Q684), "Fuera de orden de fecha. ", "")))</f>
        <v/>
      </c>
      <c r="Z685" s="18">
        <f>IF(AND(S685=1, ISNUMBER(R685)), ROW(), 0)</f>
        <v/>
      </c>
      <c r="AA685" s="18">
        <f>IF(ISNUMBER(R685), R685, 0)</f>
        <v/>
      </c>
    </row>
    <row r="686">
      <c r="A686" s="13" t="n"/>
      <c r="B686" s="13" t="n"/>
      <c r="C686" s="13" t="n"/>
      <c r="D686" s="13" t="n"/>
      <c r="E686" s="13" t="n"/>
      <c r="F686" s="13" t="n"/>
      <c r="G686" s="13" t="n"/>
      <c r="H686" s="13" t="n"/>
      <c r="I686" s="13" t="n"/>
      <c r="J686" s="13" t="n"/>
      <c r="K686" s="13" t="n"/>
      <c r="L686" s="13" t="n"/>
      <c r="M686" s="13" t="n"/>
      <c r="N686" s="13" t="n"/>
      <c r="O686" s="14" t="n"/>
      <c r="P686" s="15" t="n"/>
      <c r="Q686" s="16">
        <f>IF(N686="", "", IF(ISNUMBER(N686), N686, IFERROR(DATEVALUE(LEFT(N686,10))+TIMEVALUE(MID(N686,12,8)), "texto")))</f>
        <v/>
      </c>
      <c r="R686" s="17">
        <f>IF(ISNUMBER(Q686), DATE(YEAR(Q686),MONTH(Q686),1), "")</f>
        <v/>
      </c>
      <c r="S686" s="18">
        <f>IF(A686="", 0, IF(AND(M686=Ajustes!$B$8, E686=Ajustes!$B$5, I686=Ajustes!$B$4, OR(C686=Ajustes!$B$6, C686=Ajustes!$B$7), ISNUMBER(D686), ISNUMBER(H686)), 1, 0))</f>
        <v/>
      </c>
      <c r="T686" s="19">
        <f>IF(S686&lt;&gt;1, 0, IF(N(J686)=0, 0, IF(K686=Ajustes!$B$5, J686, J686*F686)))</f>
        <v/>
      </c>
      <c r="U686" s="20">
        <f>IF(S686&lt;&gt;1, U685, IF(C686=Ajustes!$B$6, U685+H686, U685-H686))</f>
        <v/>
      </c>
      <c r="V686" s="19">
        <f>IF(S686&lt;&gt;1, V685, IF(C686=Ajustes!$B$6, V685+D686+N(O686)+T686, IF(U686&lt;=0, 0, V685-H686*W685)))</f>
        <v/>
      </c>
      <c r="W686" s="21">
        <f>IF(U686&gt;0, V686/U686, 0)</f>
        <v/>
      </c>
      <c r="X686" s="19">
        <f>IF(AND(S686=1, C686=Ajustes!$B$7), D686-N(O686)-T686-H686*W685, "")</f>
        <v/>
      </c>
      <c r="Y686" s="18">
        <f>IF(A686="", "", TRIM(IF(COUNTIFS($N$2:$N$3000,N686,$C$2:$C$3000,C686,$D$2:$D$3000,D686,$H$2:$H$3000,H686)&gt;1, "Orden repetida. ", "")&amp;IF(AND(S686=1, C686=Ajustes!$B$7, U685+0.000001&lt;H686), "Vendes más de lo registrado. ", "")&amp;IF(Q686="texto", "Fecha en texto. ", "")&amp;IF(OR(NOT(ISNUMBER(D686)), NOT(ISNUMBER(H686))), "Número en texto. ", "")&amp;IF(AND(ISNUMBER(Q686), ISNUMBER(Q685), Q686&lt;Q685), "Fuera de orden de fecha. ", "")))</f>
        <v/>
      </c>
      <c r="Z686" s="18">
        <f>IF(AND(S686=1, ISNUMBER(R686)), ROW(), 0)</f>
        <v/>
      </c>
      <c r="AA686" s="18">
        <f>IF(ISNUMBER(R686), R686, 0)</f>
        <v/>
      </c>
    </row>
    <row r="687">
      <c r="A687" s="13" t="n"/>
      <c r="B687" s="13" t="n"/>
      <c r="C687" s="13" t="n"/>
      <c r="D687" s="13" t="n"/>
      <c r="E687" s="13" t="n"/>
      <c r="F687" s="13" t="n"/>
      <c r="G687" s="13" t="n"/>
      <c r="H687" s="13" t="n"/>
      <c r="I687" s="13" t="n"/>
      <c r="J687" s="13" t="n"/>
      <c r="K687" s="13" t="n"/>
      <c r="L687" s="13" t="n"/>
      <c r="M687" s="13" t="n"/>
      <c r="N687" s="13" t="n"/>
      <c r="O687" s="14" t="n"/>
      <c r="P687" s="15" t="n"/>
      <c r="Q687" s="16">
        <f>IF(N687="", "", IF(ISNUMBER(N687), N687, IFERROR(DATEVALUE(LEFT(N687,10))+TIMEVALUE(MID(N687,12,8)), "texto")))</f>
        <v/>
      </c>
      <c r="R687" s="17">
        <f>IF(ISNUMBER(Q687), DATE(YEAR(Q687),MONTH(Q687),1), "")</f>
        <v/>
      </c>
      <c r="S687" s="18">
        <f>IF(A687="", 0, IF(AND(M687=Ajustes!$B$8, E687=Ajustes!$B$5, I687=Ajustes!$B$4, OR(C687=Ajustes!$B$6, C687=Ajustes!$B$7), ISNUMBER(D687), ISNUMBER(H687)), 1, 0))</f>
        <v/>
      </c>
      <c r="T687" s="19">
        <f>IF(S687&lt;&gt;1, 0, IF(N(J687)=0, 0, IF(K687=Ajustes!$B$5, J687, J687*F687)))</f>
        <v/>
      </c>
      <c r="U687" s="20">
        <f>IF(S687&lt;&gt;1, U686, IF(C687=Ajustes!$B$6, U686+H687, U686-H687))</f>
        <v/>
      </c>
      <c r="V687" s="19">
        <f>IF(S687&lt;&gt;1, V686, IF(C687=Ajustes!$B$6, V686+D687+N(O687)+T687, IF(U687&lt;=0, 0, V686-H687*W686)))</f>
        <v/>
      </c>
      <c r="W687" s="21">
        <f>IF(U687&gt;0, V687/U687, 0)</f>
        <v/>
      </c>
      <c r="X687" s="19">
        <f>IF(AND(S687=1, C687=Ajustes!$B$7), D687-N(O687)-T687-H687*W686, "")</f>
        <v/>
      </c>
      <c r="Y687" s="18">
        <f>IF(A687="", "", TRIM(IF(COUNTIFS($N$2:$N$3000,N687,$C$2:$C$3000,C687,$D$2:$D$3000,D687,$H$2:$H$3000,H687)&gt;1, "Orden repetida. ", "")&amp;IF(AND(S687=1, C687=Ajustes!$B$7, U686+0.000001&lt;H687), "Vendes más de lo registrado. ", "")&amp;IF(Q687="texto", "Fecha en texto. ", "")&amp;IF(OR(NOT(ISNUMBER(D687)), NOT(ISNUMBER(H687))), "Número en texto. ", "")&amp;IF(AND(ISNUMBER(Q687), ISNUMBER(Q686), Q687&lt;Q686), "Fuera de orden de fecha. ", "")))</f>
        <v/>
      </c>
      <c r="Z687" s="18">
        <f>IF(AND(S687=1, ISNUMBER(R687)), ROW(), 0)</f>
        <v/>
      </c>
      <c r="AA687" s="18">
        <f>IF(ISNUMBER(R687), R687, 0)</f>
        <v/>
      </c>
    </row>
    <row r="688">
      <c r="A688" s="13" t="n"/>
      <c r="B688" s="13" t="n"/>
      <c r="C688" s="13" t="n"/>
      <c r="D688" s="13" t="n"/>
      <c r="E688" s="13" t="n"/>
      <c r="F688" s="13" t="n"/>
      <c r="G688" s="13" t="n"/>
      <c r="H688" s="13" t="n"/>
      <c r="I688" s="13" t="n"/>
      <c r="J688" s="13" t="n"/>
      <c r="K688" s="13" t="n"/>
      <c r="L688" s="13" t="n"/>
      <c r="M688" s="13" t="n"/>
      <c r="N688" s="13" t="n"/>
      <c r="O688" s="14" t="n"/>
      <c r="P688" s="15" t="n"/>
      <c r="Q688" s="16">
        <f>IF(N688="", "", IF(ISNUMBER(N688), N688, IFERROR(DATEVALUE(LEFT(N688,10))+TIMEVALUE(MID(N688,12,8)), "texto")))</f>
        <v/>
      </c>
      <c r="R688" s="17">
        <f>IF(ISNUMBER(Q688), DATE(YEAR(Q688),MONTH(Q688),1), "")</f>
        <v/>
      </c>
      <c r="S688" s="18">
        <f>IF(A688="", 0, IF(AND(M688=Ajustes!$B$8, E688=Ajustes!$B$5, I688=Ajustes!$B$4, OR(C688=Ajustes!$B$6, C688=Ajustes!$B$7), ISNUMBER(D688), ISNUMBER(H688)), 1, 0))</f>
        <v/>
      </c>
      <c r="T688" s="19">
        <f>IF(S688&lt;&gt;1, 0, IF(N(J688)=0, 0, IF(K688=Ajustes!$B$5, J688, J688*F688)))</f>
        <v/>
      </c>
      <c r="U688" s="20">
        <f>IF(S688&lt;&gt;1, U687, IF(C688=Ajustes!$B$6, U687+H688, U687-H688))</f>
        <v/>
      </c>
      <c r="V688" s="19">
        <f>IF(S688&lt;&gt;1, V687, IF(C688=Ajustes!$B$6, V687+D688+N(O688)+T688, IF(U688&lt;=0, 0, V687-H688*W687)))</f>
        <v/>
      </c>
      <c r="W688" s="21">
        <f>IF(U688&gt;0, V688/U688, 0)</f>
        <v/>
      </c>
      <c r="X688" s="19">
        <f>IF(AND(S688=1, C688=Ajustes!$B$7), D688-N(O688)-T688-H688*W687, "")</f>
        <v/>
      </c>
      <c r="Y688" s="18">
        <f>IF(A688="", "", TRIM(IF(COUNTIFS($N$2:$N$3000,N688,$C$2:$C$3000,C688,$D$2:$D$3000,D688,$H$2:$H$3000,H688)&gt;1, "Orden repetida. ", "")&amp;IF(AND(S688=1, C688=Ajustes!$B$7, U687+0.000001&lt;H688), "Vendes más de lo registrado. ", "")&amp;IF(Q688="texto", "Fecha en texto. ", "")&amp;IF(OR(NOT(ISNUMBER(D688)), NOT(ISNUMBER(H688))), "Número en texto. ", "")&amp;IF(AND(ISNUMBER(Q688), ISNUMBER(Q687), Q688&lt;Q687), "Fuera de orden de fecha. ", "")))</f>
        <v/>
      </c>
      <c r="Z688" s="18">
        <f>IF(AND(S688=1, ISNUMBER(R688)), ROW(), 0)</f>
        <v/>
      </c>
      <c r="AA688" s="18">
        <f>IF(ISNUMBER(R688), R688, 0)</f>
        <v/>
      </c>
    </row>
    <row r="689">
      <c r="A689" s="13" t="n"/>
      <c r="B689" s="13" t="n"/>
      <c r="C689" s="13" t="n"/>
      <c r="D689" s="13" t="n"/>
      <c r="E689" s="13" t="n"/>
      <c r="F689" s="13" t="n"/>
      <c r="G689" s="13" t="n"/>
      <c r="H689" s="13" t="n"/>
      <c r="I689" s="13" t="n"/>
      <c r="J689" s="13" t="n"/>
      <c r="K689" s="13" t="n"/>
      <c r="L689" s="13" t="n"/>
      <c r="M689" s="13" t="n"/>
      <c r="N689" s="13" t="n"/>
      <c r="O689" s="14" t="n"/>
      <c r="P689" s="15" t="n"/>
      <c r="Q689" s="16">
        <f>IF(N689="", "", IF(ISNUMBER(N689), N689, IFERROR(DATEVALUE(LEFT(N689,10))+TIMEVALUE(MID(N689,12,8)), "texto")))</f>
        <v/>
      </c>
      <c r="R689" s="17">
        <f>IF(ISNUMBER(Q689), DATE(YEAR(Q689),MONTH(Q689),1), "")</f>
        <v/>
      </c>
      <c r="S689" s="18">
        <f>IF(A689="", 0, IF(AND(M689=Ajustes!$B$8, E689=Ajustes!$B$5, I689=Ajustes!$B$4, OR(C689=Ajustes!$B$6, C689=Ajustes!$B$7), ISNUMBER(D689), ISNUMBER(H689)), 1, 0))</f>
        <v/>
      </c>
      <c r="T689" s="19">
        <f>IF(S689&lt;&gt;1, 0, IF(N(J689)=0, 0, IF(K689=Ajustes!$B$5, J689, J689*F689)))</f>
        <v/>
      </c>
      <c r="U689" s="20">
        <f>IF(S689&lt;&gt;1, U688, IF(C689=Ajustes!$B$6, U688+H689, U688-H689))</f>
        <v/>
      </c>
      <c r="V689" s="19">
        <f>IF(S689&lt;&gt;1, V688, IF(C689=Ajustes!$B$6, V688+D689+N(O689)+T689, IF(U689&lt;=0, 0, V688-H689*W688)))</f>
        <v/>
      </c>
      <c r="W689" s="21">
        <f>IF(U689&gt;0, V689/U689, 0)</f>
        <v/>
      </c>
      <c r="X689" s="19">
        <f>IF(AND(S689=1, C689=Ajustes!$B$7), D689-N(O689)-T689-H689*W688, "")</f>
        <v/>
      </c>
      <c r="Y689" s="18">
        <f>IF(A689="", "", TRIM(IF(COUNTIFS($N$2:$N$3000,N689,$C$2:$C$3000,C689,$D$2:$D$3000,D689,$H$2:$H$3000,H689)&gt;1, "Orden repetida. ", "")&amp;IF(AND(S689=1, C689=Ajustes!$B$7, U688+0.000001&lt;H689), "Vendes más de lo registrado. ", "")&amp;IF(Q689="texto", "Fecha en texto. ", "")&amp;IF(OR(NOT(ISNUMBER(D689)), NOT(ISNUMBER(H689))), "Número en texto. ", "")&amp;IF(AND(ISNUMBER(Q689), ISNUMBER(Q688), Q689&lt;Q688), "Fuera de orden de fecha. ", "")))</f>
        <v/>
      </c>
      <c r="Z689" s="18">
        <f>IF(AND(S689=1, ISNUMBER(R689)), ROW(), 0)</f>
        <v/>
      </c>
      <c r="AA689" s="18">
        <f>IF(ISNUMBER(R689), R689, 0)</f>
        <v/>
      </c>
    </row>
    <row r="690">
      <c r="A690" s="13" t="n"/>
      <c r="B690" s="13" t="n"/>
      <c r="C690" s="13" t="n"/>
      <c r="D690" s="13" t="n"/>
      <c r="E690" s="13" t="n"/>
      <c r="F690" s="13" t="n"/>
      <c r="G690" s="13" t="n"/>
      <c r="H690" s="13" t="n"/>
      <c r="I690" s="13" t="n"/>
      <c r="J690" s="13" t="n"/>
      <c r="K690" s="13" t="n"/>
      <c r="L690" s="13" t="n"/>
      <c r="M690" s="13" t="n"/>
      <c r="N690" s="13" t="n"/>
      <c r="O690" s="14" t="n"/>
      <c r="P690" s="15" t="n"/>
      <c r="Q690" s="16">
        <f>IF(N690="", "", IF(ISNUMBER(N690), N690, IFERROR(DATEVALUE(LEFT(N690,10))+TIMEVALUE(MID(N690,12,8)), "texto")))</f>
        <v/>
      </c>
      <c r="R690" s="17">
        <f>IF(ISNUMBER(Q690), DATE(YEAR(Q690),MONTH(Q690),1), "")</f>
        <v/>
      </c>
      <c r="S690" s="18">
        <f>IF(A690="", 0, IF(AND(M690=Ajustes!$B$8, E690=Ajustes!$B$5, I690=Ajustes!$B$4, OR(C690=Ajustes!$B$6, C690=Ajustes!$B$7), ISNUMBER(D690), ISNUMBER(H690)), 1, 0))</f>
        <v/>
      </c>
      <c r="T690" s="19">
        <f>IF(S690&lt;&gt;1, 0, IF(N(J690)=0, 0, IF(K690=Ajustes!$B$5, J690, J690*F690)))</f>
        <v/>
      </c>
      <c r="U690" s="20">
        <f>IF(S690&lt;&gt;1, U689, IF(C690=Ajustes!$B$6, U689+H690, U689-H690))</f>
        <v/>
      </c>
      <c r="V690" s="19">
        <f>IF(S690&lt;&gt;1, V689, IF(C690=Ajustes!$B$6, V689+D690+N(O690)+T690, IF(U690&lt;=0, 0, V689-H690*W689)))</f>
        <v/>
      </c>
      <c r="W690" s="21">
        <f>IF(U690&gt;0, V690/U690, 0)</f>
        <v/>
      </c>
      <c r="X690" s="19">
        <f>IF(AND(S690=1, C690=Ajustes!$B$7), D690-N(O690)-T690-H690*W689, "")</f>
        <v/>
      </c>
      <c r="Y690" s="18">
        <f>IF(A690="", "", TRIM(IF(COUNTIFS($N$2:$N$3000,N690,$C$2:$C$3000,C690,$D$2:$D$3000,D690,$H$2:$H$3000,H690)&gt;1, "Orden repetida. ", "")&amp;IF(AND(S690=1, C690=Ajustes!$B$7, U689+0.000001&lt;H690), "Vendes más de lo registrado. ", "")&amp;IF(Q690="texto", "Fecha en texto. ", "")&amp;IF(OR(NOT(ISNUMBER(D690)), NOT(ISNUMBER(H690))), "Número en texto. ", "")&amp;IF(AND(ISNUMBER(Q690), ISNUMBER(Q689), Q690&lt;Q689), "Fuera de orden de fecha. ", "")))</f>
        <v/>
      </c>
      <c r="Z690" s="18">
        <f>IF(AND(S690=1, ISNUMBER(R690)), ROW(), 0)</f>
        <v/>
      </c>
      <c r="AA690" s="18">
        <f>IF(ISNUMBER(R690), R690, 0)</f>
        <v/>
      </c>
    </row>
    <row r="691">
      <c r="A691" s="13" t="n"/>
      <c r="B691" s="13" t="n"/>
      <c r="C691" s="13" t="n"/>
      <c r="D691" s="13" t="n"/>
      <c r="E691" s="13" t="n"/>
      <c r="F691" s="13" t="n"/>
      <c r="G691" s="13" t="n"/>
      <c r="H691" s="13" t="n"/>
      <c r="I691" s="13" t="n"/>
      <c r="J691" s="13" t="n"/>
      <c r="K691" s="13" t="n"/>
      <c r="L691" s="13" t="n"/>
      <c r="M691" s="13" t="n"/>
      <c r="N691" s="13" t="n"/>
      <c r="O691" s="14" t="n"/>
      <c r="P691" s="15" t="n"/>
      <c r="Q691" s="16">
        <f>IF(N691="", "", IF(ISNUMBER(N691), N691, IFERROR(DATEVALUE(LEFT(N691,10))+TIMEVALUE(MID(N691,12,8)), "texto")))</f>
        <v/>
      </c>
      <c r="R691" s="17">
        <f>IF(ISNUMBER(Q691), DATE(YEAR(Q691),MONTH(Q691),1), "")</f>
        <v/>
      </c>
      <c r="S691" s="18">
        <f>IF(A691="", 0, IF(AND(M691=Ajustes!$B$8, E691=Ajustes!$B$5, I691=Ajustes!$B$4, OR(C691=Ajustes!$B$6, C691=Ajustes!$B$7), ISNUMBER(D691), ISNUMBER(H691)), 1, 0))</f>
        <v/>
      </c>
      <c r="T691" s="19">
        <f>IF(S691&lt;&gt;1, 0, IF(N(J691)=0, 0, IF(K691=Ajustes!$B$5, J691, J691*F691)))</f>
        <v/>
      </c>
      <c r="U691" s="20">
        <f>IF(S691&lt;&gt;1, U690, IF(C691=Ajustes!$B$6, U690+H691, U690-H691))</f>
        <v/>
      </c>
      <c r="V691" s="19">
        <f>IF(S691&lt;&gt;1, V690, IF(C691=Ajustes!$B$6, V690+D691+N(O691)+T691, IF(U691&lt;=0, 0, V690-H691*W690)))</f>
        <v/>
      </c>
      <c r="W691" s="21">
        <f>IF(U691&gt;0, V691/U691, 0)</f>
        <v/>
      </c>
      <c r="X691" s="19">
        <f>IF(AND(S691=1, C691=Ajustes!$B$7), D691-N(O691)-T691-H691*W690, "")</f>
        <v/>
      </c>
      <c r="Y691" s="18">
        <f>IF(A691="", "", TRIM(IF(COUNTIFS($N$2:$N$3000,N691,$C$2:$C$3000,C691,$D$2:$D$3000,D691,$H$2:$H$3000,H691)&gt;1, "Orden repetida. ", "")&amp;IF(AND(S691=1, C691=Ajustes!$B$7, U690+0.000001&lt;H691), "Vendes más de lo registrado. ", "")&amp;IF(Q691="texto", "Fecha en texto. ", "")&amp;IF(OR(NOT(ISNUMBER(D691)), NOT(ISNUMBER(H691))), "Número en texto. ", "")&amp;IF(AND(ISNUMBER(Q691), ISNUMBER(Q690), Q691&lt;Q690), "Fuera de orden de fecha. ", "")))</f>
        <v/>
      </c>
      <c r="Z691" s="18">
        <f>IF(AND(S691=1, ISNUMBER(R691)), ROW(), 0)</f>
        <v/>
      </c>
      <c r="AA691" s="18">
        <f>IF(ISNUMBER(R691), R691, 0)</f>
        <v/>
      </c>
    </row>
    <row r="692">
      <c r="A692" s="13" t="n"/>
      <c r="B692" s="13" t="n"/>
      <c r="C692" s="13" t="n"/>
      <c r="D692" s="13" t="n"/>
      <c r="E692" s="13" t="n"/>
      <c r="F692" s="13" t="n"/>
      <c r="G692" s="13" t="n"/>
      <c r="H692" s="13" t="n"/>
      <c r="I692" s="13" t="n"/>
      <c r="J692" s="13" t="n"/>
      <c r="K692" s="13" t="n"/>
      <c r="L692" s="13" t="n"/>
      <c r="M692" s="13" t="n"/>
      <c r="N692" s="13" t="n"/>
      <c r="O692" s="14" t="n"/>
      <c r="P692" s="15" t="n"/>
      <c r="Q692" s="16">
        <f>IF(N692="", "", IF(ISNUMBER(N692), N692, IFERROR(DATEVALUE(LEFT(N692,10))+TIMEVALUE(MID(N692,12,8)), "texto")))</f>
        <v/>
      </c>
      <c r="R692" s="17">
        <f>IF(ISNUMBER(Q692), DATE(YEAR(Q692),MONTH(Q692),1), "")</f>
        <v/>
      </c>
      <c r="S692" s="18">
        <f>IF(A692="", 0, IF(AND(M692=Ajustes!$B$8, E692=Ajustes!$B$5, I692=Ajustes!$B$4, OR(C692=Ajustes!$B$6, C692=Ajustes!$B$7), ISNUMBER(D692), ISNUMBER(H692)), 1, 0))</f>
        <v/>
      </c>
      <c r="T692" s="19">
        <f>IF(S692&lt;&gt;1, 0, IF(N(J692)=0, 0, IF(K692=Ajustes!$B$5, J692, J692*F692)))</f>
        <v/>
      </c>
      <c r="U692" s="20">
        <f>IF(S692&lt;&gt;1, U691, IF(C692=Ajustes!$B$6, U691+H692, U691-H692))</f>
        <v/>
      </c>
      <c r="V692" s="19">
        <f>IF(S692&lt;&gt;1, V691, IF(C692=Ajustes!$B$6, V691+D692+N(O692)+T692, IF(U692&lt;=0, 0, V691-H692*W691)))</f>
        <v/>
      </c>
      <c r="W692" s="21">
        <f>IF(U692&gt;0, V692/U692, 0)</f>
        <v/>
      </c>
      <c r="X692" s="19">
        <f>IF(AND(S692=1, C692=Ajustes!$B$7), D692-N(O692)-T692-H692*W691, "")</f>
        <v/>
      </c>
      <c r="Y692" s="18">
        <f>IF(A692="", "", TRIM(IF(COUNTIFS($N$2:$N$3000,N692,$C$2:$C$3000,C692,$D$2:$D$3000,D692,$H$2:$H$3000,H692)&gt;1, "Orden repetida. ", "")&amp;IF(AND(S692=1, C692=Ajustes!$B$7, U691+0.000001&lt;H692), "Vendes más de lo registrado. ", "")&amp;IF(Q692="texto", "Fecha en texto. ", "")&amp;IF(OR(NOT(ISNUMBER(D692)), NOT(ISNUMBER(H692))), "Número en texto. ", "")&amp;IF(AND(ISNUMBER(Q692), ISNUMBER(Q691), Q692&lt;Q691), "Fuera de orden de fecha. ", "")))</f>
        <v/>
      </c>
      <c r="Z692" s="18">
        <f>IF(AND(S692=1, ISNUMBER(R692)), ROW(), 0)</f>
        <v/>
      </c>
      <c r="AA692" s="18">
        <f>IF(ISNUMBER(R692), R692, 0)</f>
        <v/>
      </c>
    </row>
    <row r="693">
      <c r="A693" s="13" t="n"/>
      <c r="B693" s="13" t="n"/>
      <c r="C693" s="13" t="n"/>
      <c r="D693" s="13" t="n"/>
      <c r="E693" s="13" t="n"/>
      <c r="F693" s="13" t="n"/>
      <c r="G693" s="13" t="n"/>
      <c r="H693" s="13" t="n"/>
      <c r="I693" s="13" t="n"/>
      <c r="J693" s="13" t="n"/>
      <c r="K693" s="13" t="n"/>
      <c r="L693" s="13" t="n"/>
      <c r="M693" s="13" t="n"/>
      <c r="N693" s="13" t="n"/>
      <c r="O693" s="14" t="n"/>
      <c r="P693" s="15" t="n"/>
      <c r="Q693" s="16">
        <f>IF(N693="", "", IF(ISNUMBER(N693), N693, IFERROR(DATEVALUE(LEFT(N693,10))+TIMEVALUE(MID(N693,12,8)), "texto")))</f>
        <v/>
      </c>
      <c r="R693" s="17">
        <f>IF(ISNUMBER(Q693), DATE(YEAR(Q693),MONTH(Q693),1), "")</f>
        <v/>
      </c>
      <c r="S693" s="18">
        <f>IF(A693="", 0, IF(AND(M693=Ajustes!$B$8, E693=Ajustes!$B$5, I693=Ajustes!$B$4, OR(C693=Ajustes!$B$6, C693=Ajustes!$B$7), ISNUMBER(D693), ISNUMBER(H693)), 1, 0))</f>
        <v/>
      </c>
      <c r="T693" s="19">
        <f>IF(S693&lt;&gt;1, 0, IF(N(J693)=0, 0, IF(K693=Ajustes!$B$5, J693, J693*F693)))</f>
        <v/>
      </c>
      <c r="U693" s="20">
        <f>IF(S693&lt;&gt;1, U692, IF(C693=Ajustes!$B$6, U692+H693, U692-H693))</f>
        <v/>
      </c>
      <c r="V693" s="19">
        <f>IF(S693&lt;&gt;1, V692, IF(C693=Ajustes!$B$6, V692+D693+N(O693)+T693, IF(U693&lt;=0, 0, V692-H693*W692)))</f>
        <v/>
      </c>
      <c r="W693" s="21">
        <f>IF(U693&gt;0, V693/U693, 0)</f>
        <v/>
      </c>
      <c r="X693" s="19">
        <f>IF(AND(S693=1, C693=Ajustes!$B$7), D693-N(O693)-T693-H693*W692, "")</f>
        <v/>
      </c>
      <c r="Y693" s="18">
        <f>IF(A693="", "", TRIM(IF(COUNTIFS($N$2:$N$3000,N693,$C$2:$C$3000,C693,$D$2:$D$3000,D693,$H$2:$H$3000,H693)&gt;1, "Orden repetida. ", "")&amp;IF(AND(S693=1, C693=Ajustes!$B$7, U692+0.000001&lt;H693), "Vendes más de lo registrado. ", "")&amp;IF(Q693="texto", "Fecha en texto. ", "")&amp;IF(OR(NOT(ISNUMBER(D693)), NOT(ISNUMBER(H693))), "Número en texto. ", "")&amp;IF(AND(ISNUMBER(Q693), ISNUMBER(Q692), Q693&lt;Q692), "Fuera de orden de fecha. ", "")))</f>
        <v/>
      </c>
      <c r="Z693" s="18">
        <f>IF(AND(S693=1, ISNUMBER(R693)), ROW(), 0)</f>
        <v/>
      </c>
      <c r="AA693" s="18">
        <f>IF(ISNUMBER(R693), R693, 0)</f>
        <v/>
      </c>
    </row>
    <row r="694">
      <c r="A694" s="13" t="n"/>
      <c r="B694" s="13" t="n"/>
      <c r="C694" s="13" t="n"/>
      <c r="D694" s="13" t="n"/>
      <c r="E694" s="13" t="n"/>
      <c r="F694" s="13" t="n"/>
      <c r="G694" s="13" t="n"/>
      <c r="H694" s="13" t="n"/>
      <c r="I694" s="13" t="n"/>
      <c r="J694" s="13" t="n"/>
      <c r="K694" s="13" t="n"/>
      <c r="L694" s="13" t="n"/>
      <c r="M694" s="13" t="n"/>
      <c r="N694" s="13" t="n"/>
      <c r="O694" s="14" t="n"/>
      <c r="P694" s="15" t="n"/>
      <c r="Q694" s="16">
        <f>IF(N694="", "", IF(ISNUMBER(N694), N694, IFERROR(DATEVALUE(LEFT(N694,10))+TIMEVALUE(MID(N694,12,8)), "texto")))</f>
        <v/>
      </c>
      <c r="R694" s="17">
        <f>IF(ISNUMBER(Q694), DATE(YEAR(Q694),MONTH(Q694),1), "")</f>
        <v/>
      </c>
      <c r="S694" s="18">
        <f>IF(A694="", 0, IF(AND(M694=Ajustes!$B$8, E694=Ajustes!$B$5, I694=Ajustes!$B$4, OR(C694=Ajustes!$B$6, C694=Ajustes!$B$7), ISNUMBER(D694), ISNUMBER(H694)), 1, 0))</f>
        <v/>
      </c>
      <c r="T694" s="19">
        <f>IF(S694&lt;&gt;1, 0, IF(N(J694)=0, 0, IF(K694=Ajustes!$B$5, J694, J694*F694)))</f>
        <v/>
      </c>
      <c r="U694" s="20">
        <f>IF(S694&lt;&gt;1, U693, IF(C694=Ajustes!$B$6, U693+H694, U693-H694))</f>
        <v/>
      </c>
      <c r="V694" s="19">
        <f>IF(S694&lt;&gt;1, V693, IF(C694=Ajustes!$B$6, V693+D694+N(O694)+T694, IF(U694&lt;=0, 0, V693-H694*W693)))</f>
        <v/>
      </c>
      <c r="W694" s="21">
        <f>IF(U694&gt;0, V694/U694, 0)</f>
        <v/>
      </c>
      <c r="X694" s="19">
        <f>IF(AND(S694=1, C694=Ajustes!$B$7), D694-N(O694)-T694-H694*W693, "")</f>
        <v/>
      </c>
      <c r="Y694" s="18">
        <f>IF(A694="", "", TRIM(IF(COUNTIFS($N$2:$N$3000,N694,$C$2:$C$3000,C694,$D$2:$D$3000,D694,$H$2:$H$3000,H694)&gt;1, "Orden repetida. ", "")&amp;IF(AND(S694=1, C694=Ajustes!$B$7, U693+0.000001&lt;H694), "Vendes más de lo registrado. ", "")&amp;IF(Q694="texto", "Fecha en texto. ", "")&amp;IF(OR(NOT(ISNUMBER(D694)), NOT(ISNUMBER(H694))), "Número en texto. ", "")&amp;IF(AND(ISNUMBER(Q694), ISNUMBER(Q693), Q694&lt;Q693), "Fuera de orden de fecha. ", "")))</f>
        <v/>
      </c>
      <c r="Z694" s="18">
        <f>IF(AND(S694=1, ISNUMBER(R694)), ROW(), 0)</f>
        <v/>
      </c>
      <c r="AA694" s="18">
        <f>IF(ISNUMBER(R694), R694, 0)</f>
        <v/>
      </c>
    </row>
    <row r="695">
      <c r="A695" s="13" t="n"/>
      <c r="B695" s="13" t="n"/>
      <c r="C695" s="13" t="n"/>
      <c r="D695" s="13" t="n"/>
      <c r="E695" s="13" t="n"/>
      <c r="F695" s="13" t="n"/>
      <c r="G695" s="13" t="n"/>
      <c r="H695" s="13" t="n"/>
      <c r="I695" s="13" t="n"/>
      <c r="J695" s="13" t="n"/>
      <c r="K695" s="13" t="n"/>
      <c r="L695" s="13" t="n"/>
      <c r="M695" s="13" t="n"/>
      <c r="N695" s="13" t="n"/>
      <c r="O695" s="14" t="n"/>
      <c r="P695" s="15" t="n"/>
      <c r="Q695" s="16">
        <f>IF(N695="", "", IF(ISNUMBER(N695), N695, IFERROR(DATEVALUE(LEFT(N695,10))+TIMEVALUE(MID(N695,12,8)), "texto")))</f>
        <v/>
      </c>
      <c r="R695" s="17">
        <f>IF(ISNUMBER(Q695), DATE(YEAR(Q695),MONTH(Q695),1), "")</f>
        <v/>
      </c>
      <c r="S695" s="18">
        <f>IF(A695="", 0, IF(AND(M695=Ajustes!$B$8, E695=Ajustes!$B$5, I695=Ajustes!$B$4, OR(C695=Ajustes!$B$6, C695=Ajustes!$B$7), ISNUMBER(D695), ISNUMBER(H695)), 1, 0))</f>
        <v/>
      </c>
      <c r="T695" s="19">
        <f>IF(S695&lt;&gt;1, 0, IF(N(J695)=0, 0, IF(K695=Ajustes!$B$5, J695, J695*F695)))</f>
        <v/>
      </c>
      <c r="U695" s="20">
        <f>IF(S695&lt;&gt;1, U694, IF(C695=Ajustes!$B$6, U694+H695, U694-H695))</f>
        <v/>
      </c>
      <c r="V695" s="19">
        <f>IF(S695&lt;&gt;1, V694, IF(C695=Ajustes!$B$6, V694+D695+N(O695)+T695, IF(U695&lt;=0, 0, V694-H695*W694)))</f>
        <v/>
      </c>
      <c r="W695" s="21">
        <f>IF(U695&gt;0, V695/U695, 0)</f>
        <v/>
      </c>
      <c r="X695" s="19">
        <f>IF(AND(S695=1, C695=Ajustes!$B$7), D695-N(O695)-T695-H695*W694, "")</f>
        <v/>
      </c>
      <c r="Y695" s="18">
        <f>IF(A695="", "", TRIM(IF(COUNTIFS($N$2:$N$3000,N695,$C$2:$C$3000,C695,$D$2:$D$3000,D695,$H$2:$H$3000,H695)&gt;1, "Orden repetida. ", "")&amp;IF(AND(S695=1, C695=Ajustes!$B$7, U694+0.000001&lt;H695), "Vendes más de lo registrado. ", "")&amp;IF(Q695="texto", "Fecha en texto. ", "")&amp;IF(OR(NOT(ISNUMBER(D695)), NOT(ISNUMBER(H695))), "Número en texto. ", "")&amp;IF(AND(ISNUMBER(Q695), ISNUMBER(Q694), Q695&lt;Q694), "Fuera de orden de fecha. ", "")))</f>
        <v/>
      </c>
      <c r="Z695" s="18">
        <f>IF(AND(S695=1, ISNUMBER(R695)), ROW(), 0)</f>
        <v/>
      </c>
      <c r="AA695" s="18">
        <f>IF(ISNUMBER(R695), R695, 0)</f>
        <v/>
      </c>
    </row>
    <row r="696">
      <c r="A696" s="13" t="n"/>
      <c r="B696" s="13" t="n"/>
      <c r="C696" s="13" t="n"/>
      <c r="D696" s="13" t="n"/>
      <c r="E696" s="13" t="n"/>
      <c r="F696" s="13" t="n"/>
      <c r="G696" s="13" t="n"/>
      <c r="H696" s="13" t="n"/>
      <c r="I696" s="13" t="n"/>
      <c r="J696" s="13" t="n"/>
      <c r="K696" s="13" t="n"/>
      <c r="L696" s="13" t="n"/>
      <c r="M696" s="13" t="n"/>
      <c r="N696" s="13" t="n"/>
      <c r="O696" s="14" t="n"/>
      <c r="P696" s="15" t="n"/>
      <c r="Q696" s="16">
        <f>IF(N696="", "", IF(ISNUMBER(N696), N696, IFERROR(DATEVALUE(LEFT(N696,10))+TIMEVALUE(MID(N696,12,8)), "texto")))</f>
        <v/>
      </c>
      <c r="R696" s="17">
        <f>IF(ISNUMBER(Q696), DATE(YEAR(Q696),MONTH(Q696),1), "")</f>
        <v/>
      </c>
      <c r="S696" s="18">
        <f>IF(A696="", 0, IF(AND(M696=Ajustes!$B$8, E696=Ajustes!$B$5, I696=Ajustes!$B$4, OR(C696=Ajustes!$B$6, C696=Ajustes!$B$7), ISNUMBER(D696), ISNUMBER(H696)), 1, 0))</f>
        <v/>
      </c>
      <c r="T696" s="19">
        <f>IF(S696&lt;&gt;1, 0, IF(N(J696)=0, 0, IF(K696=Ajustes!$B$5, J696, J696*F696)))</f>
        <v/>
      </c>
      <c r="U696" s="20">
        <f>IF(S696&lt;&gt;1, U695, IF(C696=Ajustes!$B$6, U695+H696, U695-H696))</f>
        <v/>
      </c>
      <c r="V696" s="19">
        <f>IF(S696&lt;&gt;1, V695, IF(C696=Ajustes!$B$6, V695+D696+N(O696)+T696, IF(U696&lt;=0, 0, V695-H696*W695)))</f>
        <v/>
      </c>
      <c r="W696" s="21">
        <f>IF(U696&gt;0, V696/U696, 0)</f>
        <v/>
      </c>
      <c r="X696" s="19">
        <f>IF(AND(S696=1, C696=Ajustes!$B$7), D696-N(O696)-T696-H696*W695, "")</f>
        <v/>
      </c>
      <c r="Y696" s="18">
        <f>IF(A696="", "", TRIM(IF(COUNTIFS($N$2:$N$3000,N696,$C$2:$C$3000,C696,$D$2:$D$3000,D696,$H$2:$H$3000,H696)&gt;1, "Orden repetida. ", "")&amp;IF(AND(S696=1, C696=Ajustes!$B$7, U695+0.000001&lt;H696), "Vendes más de lo registrado. ", "")&amp;IF(Q696="texto", "Fecha en texto. ", "")&amp;IF(OR(NOT(ISNUMBER(D696)), NOT(ISNUMBER(H696))), "Número en texto. ", "")&amp;IF(AND(ISNUMBER(Q696), ISNUMBER(Q695), Q696&lt;Q695), "Fuera de orden de fecha. ", "")))</f>
        <v/>
      </c>
      <c r="Z696" s="18">
        <f>IF(AND(S696=1, ISNUMBER(R696)), ROW(), 0)</f>
        <v/>
      </c>
      <c r="AA696" s="18">
        <f>IF(ISNUMBER(R696), R696, 0)</f>
        <v/>
      </c>
    </row>
    <row r="697">
      <c r="A697" s="13" t="n"/>
      <c r="B697" s="13" t="n"/>
      <c r="C697" s="13" t="n"/>
      <c r="D697" s="13" t="n"/>
      <c r="E697" s="13" t="n"/>
      <c r="F697" s="13" t="n"/>
      <c r="G697" s="13" t="n"/>
      <c r="H697" s="13" t="n"/>
      <c r="I697" s="13" t="n"/>
      <c r="J697" s="13" t="n"/>
      <c r="K697" s="13" t="n"/>
      <c r="L697" s="13" t="n"/>
      <c r="M697" s="13" t="n"/>
      <c r="N697" s="13" t="n"/>
      <c r="O697" s="14" t="n"/>
      <c r="P697" s="15" t="n"/>
      <c r="Q697" s="16">
        <f>IF(N697="", "", IF(ISNUMBER(N697), N697, IFERROR(DATEVALUE(LEFT(N697,10))+TIMEVALUE(MID(N697,12,8)), "texto")))</f>
        <v/>
      </c>
      <c r="R697" s="17">
        <f>IF(ISNUMBER(Q697), DATE(YEAR(Q697),MONTH(Q697),1), "")</f>
        <v/>
      </c>
      <c r="S697" s="18">
        <f>IF(A697="", 0, IF(AND(M697=Ajustes!$B$8, E697=Ajustes!$B$5, I697=Ajustes!$B$4, OR(C697=Ajustes!$B$6, C697=Ajustes!$B$7), ISNUMBER(D697), ISNUMBER(H697)), 1, 0))</f>
        <v/>
      </c>
      <c r="T697" s="19">
        <f>IF(S697&lt;&gt;1, 0, IF(N(J697)=0, 0, IF(K697=Ajustes!$B$5, J697, J697*F697)))</f>
        <v/>
      </c>
      <c r="U697" s="20">
        <f>IF(S697&lt;&gt;1, U696, IF(C697=Ajustes!$B$6, U696+H697, U696-H697))</f>
        <v/>
      </c>
      <c r="V697" s="19">
        <f>IF(S697&lt;&gt;1, V696, IF(C697=Ajustes!$B$6, V696+D697+N(O697)+T697, IF(U697&lt;=0, 0, V696-H697*W696)))</f>
        <v/>
      </c>
      <c r="W697" s="21">
        <f>IF(U697&gt;0, V697/U697, 0)</f>
        <v/>
      </c>
      <c r="X697" s="19">
        <f>IF(AND(S697=1, C697=Ajustes!$B$7), D697-N(O697)-T697-H697*W696, "")</f>
        <v/>
      </c>
      <c r="Y697" s="18">
        <f>IF(A697="", "", TRIM(IF(COUNTIFS($N$2:$N$3000,N697,$C$2:$C$3000,C697,$D$2:$D$3000,D697,$H$2:$H$3000,H697)&gt;1, "Orden repetida. ", "")&amp;IF(AND(S697=1, C697=Ajustes!$B$7, U696+0.000001&lt;H697), "Vendes más de lo registrado. ", "")&amp;IF(Q697="texto", "Fecha en texto. ", "")&amp;IF(OR(NOT(ISNUMBER(D697)), NOT(ISNUMBER(H697))), "Número en texto. ", "")&amp;IF(AND(ISNUMBER(Q697), ISNUMBER(Q696), Q697&lt;Q696), "Fuera de orden de fecha. ", "")))</f>
        <v/>
      </c>
      <c r="Z697" s="18">
        <f>IF(AND(S697=1, ISNUMBER(R697)), ROW(), 0)</f>
        <v/>
      </c>
      <c r="AA697" s="18">
        <f>IF(ISNUMBER(R697), R697, 0)</f>
        <v/>
      </c>
    </row>
    <row r="698">
      <c r="A698" s="13" t="n"/>
      <c r="B698" s="13" t="n"/>
      <c r="C698" s="13" t="n"/>
      <c r="D698" s="13" t="n"/>
      <c r="E698" s="13" t="n"/>
      <c r="F698" s="13" t="n"/>
      <c r="G698" s="13" t="n"/>
      <c r="H698" s="13" t="n"/>
      <c r="I698" s="13" t="n"/>
      <c r="J698" s="13" t="n"/>
      <c r="K698" s="13" t="n"/>
      <c r="L698" s="13" t="n"/>
      <c r="M698" s="13" t="n"/>
      <c r="N698" s="13" t="n"/>
      <c r="O698" s="14" t="n"/>
      <c r="P698" s="15" t="n"/>
      <c r="Q698" s="16">
        <f>IF(N698="", "", IF(ISNUMBER(N698), N698, IFERROR(DATEVALUE(LEFT(N698,10))+TIMEVALUE(MID(N698,12,8)), "texto")))</f>
        <v/>
      </c>
      <c r="R698" s="17">
        <f>IF(ISNUMBER(Q698), DATE(YEAR(Q698),MONTH(Q698),1), "")</f>
        <v/>
      </c>
      <c r="S698" s="18">
        <f>IF(A698="", 0, IF(AND(M698=Ajustes!$B$8, E698=Ajustes!$B$5, I698=Ajustes!$B$4, OR(C698=Ajustes!$B$6, C698=Ajustes!$B$7), ISNUMBER(D698), ISNUMBER(H698)), 1, 0))</f>
        <v/>
      </c>
      <c r="T698" s="19">
        <f>IF(S698&lt;&gt;1, 0, IF(N(J698)=0, 0, IF(K698=Ajustes!$B$5, J698, J698*F698)))</f>
        <v/>
      </c>
      <c r="U698" s="20">
        <f>IF(S698&lt;&gt;1, U697, IF(C698=Ajustes!$B$6, U697+H698, U697-H698))</f>
        <v/>
      </c>
      <c r="V698" s="19">
        <f>IF(S698&lt;&gt;1, V697, IF(C698=Ajustes!$B$6, V697+D698+N(O698)+T698, IF(U698&lt;=0, 0, V697-H698*W697)))</f>
        <v/>
      </c>
      <c r="W698" s="21">
        <f>IF(U698&gt;0, V698/U698, 0)</f>
        <v/>
      </c>
      <c r="X698" s="19">
        <f>IF(AND(S698=1, C698=Ajustes!$B$7), D698-N(O698)-T698-H698*W697, "")</f>
        <v/>
      </c>
      <c r="Y698" s="18">
        <f>IF(A698="", "", TRIM(IF(COUNTIFS($N$2:$N$3000,N698,$C$2:$C$3000,C698,$D$2:$D$3000,D698,$H$2:$H$3000,H698)&gt;1, "Orden repetida. ", "")&amp;IF(AND(S698=1, C698=Ajustes!$B$7, U697+0.000001&lt;H698), "Vendes más de lo registrado. ", "")&amp;IF(Q698="texto", "Fecha en texto. ", "")&amp;IF(OR(NOT(ISNUMBER(D698)), NOT(ISNUMBER(H698))), "Número en texto. ", "")&amp;IF(AND(ISNUMBER(Q698), ISNUMBER(Q697), Q698&lt;Q697), "Fuera de orden de fecha. ", "")))</f>
        <v/>
      </c>
      <c r="Z698" s="18">
        <f>IF(AND(S698=1, ISNUMBER(R698)), ROW(), 0)</f>
        <v/>
      </c>
      <c r="AA698" s="18">
        <f>IF(ISNUMBER(R698), R698, 0)</f>
        <v/>
      </c>
    </row>
    <row r="699">
      <c r="A699" s="13" t="n"/>
      <c r="B699" s="13" t="n"/>
      <c r="C699" s="13" t="n"/>
      <c r="D699" s="13" t="n"/>
      <c r="E699" s="13" t="n"/>
      <c r="F699" s="13" t="n"/>
      <c r="G699" s="13" t="n"/>
      <c r="H699" s="13" t="n"/>
      <c r="I699" s="13" t="n"/>
      <c r="J699" s="13" t="n"/>
      <c r="K699" s="13" t="n"/>
      <c r="L699" s="13" t="n"/>
      <c r="M699" s="13" t="n"/>
      <c r="N699" s="13" t="n"/>
      <c r="O699" s="14" t="n"/>
      <c r="P699" s="15" t="n"/>
      <c r="Q699" s="16">
        <f>IF(N699="", "", IF(ISNUMBER(N699), N699, IFERROR(DATEVALUE(LEFT(N699,10))+TIMEVALUE(MID(N699,12,8)), "texto")))</f>
        <v/>
      </c>
      <c r="R699" s="17">
        <f>IF(ISNUMBER(Q699), DATE(YEAR(Q699),MONTH(Q699),1), "")</f>
        <v/>
      </c>
      <c r="S699" s="18">
        <f>IF(A699="", 0, IF(AND(M699=Ajustes!$B$8, E699=Ajustes!$B$5, I699=Ajustes!$B$4, OR(C699=Ajustes!$B$6, C699=Ajustes!$B$7), ISNUMBER(D699), ISNUMBER(H699)), 1, 0))</f>
        <v/>
      </c>
      <c r="T699" s="19">
        <f>IF(S699&lt;&gt;1, 0, IF(N(J699)=0, 0, IF(K699=Ajustes!$B$5, J699, J699*F699)))</f>
        <v/>
      </c>
      <c r="U699" s="20">
        <f>IF(S699&lt;&gt;1, U698, IF(C699=Ajustes!$B$6, U698+H699, U698-H699))</f>
        <v/>
      </c>
      <c r="V699" s="19">
        <f>IF(S699&lt;&gt;1, V698, IF(C699=Ajustes!$B$6, V698+D699+N(O699)+T699, IF(U699&lt;=0, 0, V698-H699*W698)))</f>
        <v/>
      </c>
      <c r="W699" s="21">
        <f>IF(U699&gt;0, V699/U699, 0)</f>
        <v/>
      </c>
      <c r="X699" s="19">
        <f>IF(AND(S699=1, C699=Ajustes!$B$7), D699-N(O699)-T699-H699*W698, "")</f>
        <v/>
      </c>
      <c r="Y699" s="18">
        <f>IF(A699="", "", TRIM(IF(COUNTIFS($N$2:$N$3000,N699,$C$2:$C$3000,C699,$D$2:$D$3000,D699,$H$2:$H$3000,H699)&gt;1, "Orden repetida. ", "")&amp;IF(AND(S699=1, C699=Ajustes!$B$7, U698+0.000001&lt;H699), "Vendes más de lo registrado. ", "")&amp;IF(Q699="texto", "Fecha en texto. ", "")&amp;IF(OR(NOT(ISNUMBER(D699)), NOT(ISNUMBER(H699))), "Número en texto. ", "")&amp;IF(AND(ISNUMBER(Q699), ISNUMBER(Q698), Q699&lt;Q698), "Fuera de orden de fecha. ", "")))</f>
        <v/>
      </c>
      <c r="Z699" s="18">
        <f>IF(AND(S699=1, ISNUMBER(R699)), ROW(), 0)</f>
        <v/>
      </c>
      <c r="AA699" s="18">
        <f>IF(ISNUMBER(R699), R699, 0)</f>
        <v/>
      </c>
    </row>
    <row r="700">
      <c r="A700" s="13" t="n"/>
      <c r="B700" s="13" t="n"/>
      <c r="C700" s="13" t="n"/>
      <c r="D700" s="13" t="n"/>
      <c r="E700" s="13" t="n"/>
      <c r="F700" s="13" t="n"/>
      <c r="G700" s="13" t="n"/>
      <c r="H700" s="13" t="n"/>
      <c r="I700" s="13" t="n"/>
      <c r="J700" s="13" t="n"/>
      <c r="K700" s="13" t="n"/>
      <c r="L700" s="13" t="n"/>
      <c r="M700" s="13" t="n"/>
      <c r="N700" s="13" t="n"/>
      <c r="O700" s="14" t="n"/>
      <c r="P700" s="15" t="n"/>
      <c r="Q700" s="16">
        <f>IF(N700="", "", IF(ISNUMBER(N700), N700, IFERROR(DATEVALUE(LEFT(N700,10))+TIMEVALUE(MID(N700,12,8)), "texto")))</f>
        <v/>
      </c>
      <c r="R700" s="17">
        <f>IF(ISNUMBER(Q700), DATE(YEAR(Q700),MONTH(Q700),1), "")</f>
        <v/>
      </c>
      <c r="S700" s="18">
        <f>IF(A700="", 0, IF(AND(M700=Ajustes!$B$8, E700=Ajustes!$B$5, I700=Ajustes!$B$4, OR(C700=Ajustes!$B$6, C700=Ajustes!$B$7), ISNUMBER(D700), ISNUMBER(H700)), 1, 0))</f>
        <v/>
      </c>
      <c r="T700" s="19">
        <f>IF(S700&lt;&gt;1, 0, IF(N(J700)=0, 0, IF(K700=Ajustes!$B$5, J700, J700*F700)))</f>
        <v/>
      </c>
      <c r="U700" s="20">
        <f>IF(S700&lt;&gt;1, U699, IF(C700=Ajustes!$B$6, U699+H700, U699-H700))</f>
        <v/>
      </c>
      <c r="V700" s="19">
        <f>IF(S700&lt;&gt;1, V699, IF(C700=Ajustes!$B$6, V699+D700+N(O700)+T700, IF(U700&lt;=0, 0, V699-H700*W699)))</f>
        <v/>
      </c>
      <c r="W700" s="21">
        <f>IF(U700&gt;0, V700/U700, 0)</f>
        <v/>
      </c>
      <c r="X700" s="19">
        <f>IF(AND(S700=1, C700=Ajustes!$B$7), D700-N(O700)-T700-H700*W699, "")</f>
        <v/>
      </c>
      <c r="Y700" s="18">
        <f>IF(A700="", "", TRIM(IF(COUNTIFS($N$2:$N$3000,N700,$C$2:$C$3000,C700,$D$2:$D$3000,D700,$H$2:$H$3000,H700)&gt;1, "Orden repetida. ", "")&amp;IF(AND(S700=1, C700=Ajustes!$B$7, U699+0.000001&lt;H700), "Vendes más de lo registrado. ", "")&amp;IF(Q700="texto", "Fecha en texto. ", "")&amp;IF(OR(NOT(ISNUMBER(D700)), NOT(ISNUMBER(H700))), "Número en texto. ", "")&amp;IF(AND(ISNUMBER(Q700), ISNUMBER(Q699), Q700&lt;Q699), "Fuera de orden de fecha. ", "")))</f>
        <v/>
      </c>
      <c r="Z700" s="18">
        <f>IF(AND(S700=1, ISNUMBER(R700)), ROW(), 0)</f>
        <v/>
      </c>
      <c r="AA700" s="18">
        <f>IF(ISNUMBER(R700), R700, 0)</f>
        <v/>
      </c>
    </row>
    <row r="701">
      <c r="A701" s="13" t="n"/>
      <c r="B701" s="13" t="n"/>
      <c r="C701" s="13" t="n"/>
      <c r="D701" s="13" t="n"/>
      <c r="E701" s="13" t="n"/>
      <c r="F701" s="13" t="n"/>
      <c r="G701" s="13" t="n"/>
      <c r="H701" s="13" t="n"/>
      <c r="I701" s="13" t="n"/>
      <c r="J701" s="13" t="n"/>
      <c r="K701" s="13" t="n"/>
      <c r="L701" s="13" t="n"/>
      <c r="M701" s="13" t="n"/>
      <c r="N701" s="13" t="n"/>
      <c r="O701" s="14" t="n"/>
      <c r="P701" s="15" t="n"/>
      <c r="Q701" s="16">
        <f>IF(N701="", "", IF(ISNUMBER(N701), N701, IFERROR(DATEVALUE(LEFT(N701,10))+TIMEVALUE(MID(N701,12,8)), "texto")))</f>
        <v/>
      </c>
      <c r="R701" s="17">
        <f>IF(ISNUMBER(Q701), DATE(YEAR(Q701),MONTH(Q701),1), "")</f>
        <v/>
      </c>
      <c r="S701" s="18">
        <f>IF(A701="", 0, IF(AND(M701=Ajustes!$B$8, E701=Ajustes!$B$5, I701=Ajustes!$B$4, OR(C701=Ajustes!$B$6, C701=Ajustes!$B$7), ISNUMBER(D701), ISNUMBER(H701)), 1, 0))</f>
        <v/>
      </c>
      <c r="T701" s="19">
        <f>IF(S701&lt;&gt;1, 0, IF(N(J701)=0, 0, IF(K701=Ajustes!$B$5, J701, J701*F701)))</f>
        <v/>
      </c>
      <c r="U701" s="20">
        <f>IF(S701&lt;&gt;1, U700, IF(C701=Ajustes!$B$6, U700+H701, U700-H701))</f>
        <v/>
      </c>
      <c r="V701" s="19">
        <f>IF(S701&lt;&gt;1, V700, IF(C701=Ajustes!$B$6, V700+D701+N(O701)+T701, IF(U701&lt;=0, 0, V700-H701*W700)))</f>
        <v/>
      </c>
      <c r="W701" s="21">
        <f>IF(U701&gt;0, V701/U701, 0)</f>
        <v/>
      </c>
      <c r="X701" s="19">
        <f>IF(AND(S701=1, C701=Ajustes!$B$7), D701-N(O701)-T701-H701*W700, "")</f>
        <v/>
      </c>
      <c r="Y701" s="18">
        <f>IF(A701="", "", TRIM(IF(COUNTIFS($N$2:$N$3000,N701,$C$2:$C$3000,C701,$D$2:$D$3000,D701,$H$2:$H$3000,H701)&gt;1, "Orden repetida. ", "")&amp;IF(AND(S701=1, C701=Ajustes!$B$7, U700+0.000001&lt;H701), "Vendes más de lo registrado. ", "")&amp;IF(Q701="texto", "Fecha en texto. ", "")&amp;IF(OR(NOT(ISNUMBER(D701)), NOT(ISNUMBER(H701))), "Número en texto. ", "")&amp;IF(AND(ISNUMBER(Q701), ISNUMBER(Q700), Q701&lt;Q700), "Fuera de orden de fecha. ", "")))</f>
        <v/>
      </c>
      <c r="Z701" s="18">
        <f>IF(AND(S701=1, ISNUMBER(R701)), ROW(), 0)</f>
        <v/>
      </c>
      <c r="AA701" s="18">
        <f>IF(ISNUMBER(R701), R701, 0)</f>
        <v/>
      </c>
    </row>
    <row r="702">
      <c r="A702" s="13" t="n"/>
      <c r="B702" s="13" t="n"/>
      <c r="C702" s="13" t="n"/>
      <c r="D702" s="13" t="n"/>
      <c r="E702" s="13" t="n"/>
      <c r="F702" s="13" t="n"/>
      <c r="G702" s="13" t="n"/>
      <c r="H702" s="13" t="n"/>
      <c r="I702" s="13" t="n"/>
      <c r="J702" s="13" t="n"/>
      <c r="K702" s="13" t="n"/>
      <c r="L702" s="13" t="n"/>
      <c r="M702" s="13" t="n"/>
      <c r="N702" s="13" t="n"/>
      <c r="O702" s="14" t="n"/>
      <c r="P702" s="15" t="n"/>
      <c r="Q702" s="16">
        <f>IF(N702="", "", IF(ISNUMBER(N702), N702, IFERROR(DATEVALUE(LEFT(N702,10))+TIMEVALUE(MID(N702,12,8)), "texto")))</f>
        <v/>
      </c>
      <c r="R702" s="17">
        <f>IF(ISNUMBER(Q702), DATE(YEAR(Q702),MONTH(Q702),1), "")</f>
        <v/>
      </c>
      <c r="S702" s="18">
        <f>IF(A702="", 0, IF(AND(M702=Ajustes!$B$8, E702=Ajustes!$B$5, I702=Ajustes!$B$4, OR(C702=Ajustes!$B$6, C702=Ajustes!$B$7), ISNUMBER(D702), ISNUMBER(H702)), 1, 0))</f>
        <v/>
      </c>
      <c r="T702" s="19">
        <f>IF(S702&lt;&gt;1, 0, IF(N(J702)=0, 0, IF(K702=Ajustes!$B$5, J702, J702*F702)))</f>
        <v/>
      </c>
      <c r="U702" s="20">
        <f>IF(S702&lt;&gt;1, U701, IF(C702=Ajustes!$B$6, U701+H702, U701-H702))</f>
        <v/>
      </c>
      <c r="V702" s="19">
        <f>IF(S702&lt;&gt;1, V701, IF(C702=Ajustes!$B$6, V701+D702+N(O702)+T702, IF(U702&lt;=0, 0, V701-H702*W701)))</f>
        <v/>
      </c>
      <c r="W702" s="21">
        <f>IF(U702&gt;0, V702/U702, 0)</f>
        <v/>
      </c>
      <c r="X702" s="19">
        <f>IF(AND(S702=1, C702=Ajustes!$B$7), D702-N(O702)-T702-H702*W701, "")</f>
        <v/>
      </c>
      <c r="Y702" s="18">
        <f>IF(A702="", "", TRIM(IF(COUNTIFS($N$2:$N$3000,N702,$C$2:$C$3000,C702,$D$2:$D$3000,D702,$H$2:$H$3000,H702)&gt;1, "Orden repetida. ", "")&amp;IF(AND(S702=1, C702=Ajustes!$B$7, U701+0.000001&lt;H702), "Vendes más de lo registrado. ", "")&amp;IF(Q702="texto", "Fecha en texto. ", "")&amp;IF(OR(NOT(ISNUMBER(D702)), NOT(ISNUMBER(H702))), "Número en texto. ", "")&amp;IF(AND(ISNUMBER(Q702), ISNUMBER(Q701), Q702&lt;Q701), "Fuera de orden de fecha. ", "")))</f>
        <v/>
      </c>
      <c r="Z702" s="18">
        <f>IF(AND(S702=1, ISNUMBER(R702)), ROW(), 0)</f>
        <v/>
      </c>
      <c r="AA702" s="18">
        <f>IF(ISNUMBER(R702), R702, 0)</f>
        <v/>
      </c>
    </row>
    <row r="703">
      <c r="A703" s="13" t="n"/>
      <c r="B703" s="13" t="n"/>
      <c r="C703" s="13" t="n"/>
      <c r="D703" s="13" t="n"/>
      <c r="E703" s="13" t="n"/>
      <c r="F703" s="13" t="n"/>
      <c r="G703" s="13" t="n"/>
      <c r="H703" s="13" t="n"/>
      <c r="I703" s="13" t="n"/>
      <c r="J703" s="13" t="n"/>
      <c r="K703" s="13" t="n"/>
      <c r="L703" s="13" t="n"/>
      <c r="M703" s="13" t="n"/>
      <c r="N703" s="13" t="n"/>
      <c r="O703" s="14" t="n"/>
      <c r="P703" s="15" t="n"/>
      <c r="Q703" s="16">
        <f>IF(N703="", "", IF(ISNUMBER(N703), N703, IFERROR(DATEVALUE(LEFT(N703,10))+TIMEVALUE(MID(N703,12,8)), "texto")))</f>
        <v/>
      </c>
      <c r="R703" s="17">
        <f>IF(ISNUMBER(Q703), DATE(YEAR(Q703),MONTH(Q703),1), "")</f>
        <v/>
      </c>
      <c r="S703" s="18">
        <f>IF(A703="", 0, IF(AND(M703=Ajustes!$B$8, E703=Ajustes!$B$5, I703=Ajustes!$B$4, OR(C703=Ajustes!$B$6, C703=Ajustes!$B$7), ISNUMBER(D703), ISNUMBER(H703)), 1, 0))</f>
        <v/>
      </c>
      <c r="T703" s="19">
        <f>IF(S703&lt;&gt;1, 0, IF(N(J703)=0, 0, IF(K703=Ajustes!$B$5, J703, J703*F703)))</f>
        <v/>
      </c>
      <c r="U703" s="20">
        <f>IF(S703&lt;&gt;1, U702, IF(C703=Ajustes!$B$6, U702+H703, U702-H703))</f>
        <v/>
      </c>
      <c r="V703" s="19">
        <f>IF(S703&lt;&gt;1, V702, IF(C703=Ajustes!$B$6, V702+D703+N(O703)+T703, IF(U703&lt;=0, 0, V702-H703*W702)))</f>
        <v/>
      </c>
      <c r="W703" s="21">
        <f>IF(U703&gt;0, V703/U703, 0)</f>
        <v/>
      </c>
      <c r="X703" s="19">
        <f>IF(AND(S703=1, C703=Ajustes!$B$7), D703-N(O703)-T703-H703*W702, "")</f>
        <v/>
      </c>
      <c r="Y703" s="18">
        <f>IF(A703="", "", TRIM(IF(COUNTIFS($N$2:$N$3000,N703,$C$2:$C$3000,C703,$D$2:$D$3000,D703,$H$2:$H$3000,H703)&gt;1, "Orden repetida. ", "")&amp;IF(AND(S703=1, C703=Ajustes!$B$7, U702+0.000001&lt;H703), "Vendes más de lo registrado. ", "")&amp;IF(Q703="texto", "Fecha en texto. ", "")&amp;IF(OR(NOT(ISNUMBER(D703)), NOT(ISNUMBER(H703))), "Número en texto. ", "")&amp;IF(AND(ISNUMBER(Q703), ISNUMBER(Q702), Q703&lt;Q702), "Fuera de orden de fecha. ", "")))</f>
        <v/>
      </c>
      <c r="Z703" s="18">
        <f>IF(AND(S703=1, ISNUMBER(R703)), ROW(), 0)</f>
        <v/>
      </c>
      <c r="AA703" s="18">
        <f>IF(ISNUMBER(R703), R703, 0)</f>
        <v/>
      </c>
    </row>
    <row r="704">
      <c r="A704" s="13" t="n"/>
      <c r="B704" s="13" t="n"/>
      <c r="C704" s="13" t="n"/>
      <c r="D704" s="13" t="n"/>
      <c r="E704" s="13" t="n"/>
      <c r="F704" s="13" t="n"/>
      <c r="G704" s="13" t="n"/>
      <c r="H704" s="13" t="n"/>
      <c r="I704" s="13" t="n"/>
      <c r="J704" s="13" t="n"/>
      <c r="K704" s="13" t="n"/>
      <c r="L704" s="13" t="n"/>
      <c r="M704" s="13" t="n"/>
      <c r="N704" s="13" t="n"/>
      <c r="O704" s="14" t="n"/>
      <c r="P704" s="15" t="n"/>
      <c r="Q704" s="16">
        <f>IF(N704="", "", IF(ISNUMBER(N704), N704, IFERROR(DATEVALUE(LEFT(N704,10))+TIMEVALUE(MID(N704,12,8)), "texto")))</f>
        <v/>
      </c>
      <c r="R704" s="17">
        <f>IF(ISNUMBER(Q704), DATE(YEAR(Q704),MONTH(Q704),1), "")</f>
        <v/>
      </c>
      <c r="S704" s="18">
        <f>IF(A704="", 0, IF(AND(M704=Ajustes!$B$8, E704=Ajustes!$B$5, I704=Ajustes!$B$4, OR(C704=Ajustes!$B$6, C704=Ajustes!$B$7), ISNUMBER(D704), ISNUMBER(H704)), 1, 0))</f>
        <v/>
      </c>
      <c r="T704" s="19">
        <f>IF(S704&lt;&gt;1, 0, IF(N(J704)=0, 0, IF(K704=Ajustes!$B$5, J704, J704*F704)))</f>
        <v/>
      </c>
      <c r="U704" s="20">
        <f>IF(S704&lt;&gt;1, U703, IF(C704=Ajustes!$B$6, U703+H704, U703-H704))</f>
        <v/>
      </c>
      <c r="V704" s="19">
        <f>IF(S704&lt;&gt;1, V703, IF(C704=Ajustes!$B$6, V703+D704+N(O704)+T704, IF(U704&lt;=0, 0, V703-H704*W703)))</f>
        <v/>
      </c>
      <c r="W704" s="21">
        <f>IF(U704&gt;0, V704/U704, 0)</f>
        <v/>
      </c>
      <c r="X704" s="19">
        <f>IF(AND(S704=1, C704=Ajustes!$B$7), D704-N(O704)-T704-H704*W703, "")</f>
        <v/>
      </c>
      <c r="Y704" s="18">
        <f>IF(A704="", "", TRIM(IF(COUNTIFS($N$2:$N$3000,N704,$C$2:$C$3000,C704,$D$2:$D$3000,D704,$H$2:$H$3000,H704)&gt;1, "Orden repetida. ", "")&amp;IF(AND(S704=1, C704=Ajustes!$B$7, U703+0.000001&lt;H704), "Vendes más de lo registrado. ", "")&amp;IF(Q704="texto", "Fecha en texto. ", "")&amp;IF(OR(NOT(ISNUMBER(D704)), NOT(ISNUMBER(H704))), "Número en texto. ", "")&amp;IF(AND(ISNUMBER(Q704), ISNUMBER(Q703), Q704&lt;Q703), "Fuera de orden de fecha. ", "")))</f>
        <v/>
      </c>
      <c r="Z704" s="18">
        <f>IF(AND(S704=1, ISNUMBER(R704)), ROW(), 0)</f>
        <v/>
      </c>
      <c r="AA704" s="18">
        <f>IF(ISNUMBER(R704), R704, 0)</f>
        <v/>
      </c>
    </row>
    <row r="705">
      <c r="A705" s="13" t="n"/>
      <c r="B705" s="13" t="n"/>
      <c r="C705" s="13" t="n"/>
      <c r="D705" s="13" t="n"/>
      <c r="E705" s="13" t="n"/>
      <c r="F705" s="13" t="n"/>
      <c r="G705" s="13" t="n"/>
      <c r="H705" s="13" t="n"/>
      <c r="I705" s="13" t="n"/>
      <c r="J705" s="13" t="n"/>
      <c r="K705" s="13" t="n"/>
      <c r="L705" s="13" t="n"/>
      <c r="M705" s="13" t="n"/>
      <c r="N705" s="13" t="n"/>
      <c r="O705" s="14" t="n"/>
      <c r="P705" s="15" t="n"/>
      <c r="Q705" s="16">
        <f>IF(N705="", "", IF(ISNUMBER(N705), N705, IFERROR(DATEVALUE(LEFT(N705,10))+TIMEVALUE(MID(N705,12,8)), "texto")))</f>
        <v/>
      </c>
      <c r="R705" s="17">
        <f>IF(ISNUMBER(Q705), DATE(YEAR(Q705),MONTH(Q705),1), "")</f>
        <v/>
      </c>
      <c r="S705" s="18">
        <f>IF(A705="", 0, IF(AND(M705=Ajustes!$B$8, E705=Ajustes!$B$5, I705=Ajustes!$B$4, OR(C705=Ajustes!$B$6, C705=Ajustes!$B$7), ISNUMBER(D705), ISNUMBER(H705)), 1, 0))</f>
        <v/>
      </c>
      <c r="T705" s="19">
        <f>IF(S705&lt;&gt;1, 0, IF(N(J705)=0, 0, IF(K705=Ajustes!$B$5, J705, J705*F705)))</f>
        <v/>
      </c>
      <c r="U705" s="20">
        <f>IF(S705&lt;&gt;1, U704, IF(C705=Ajustes!$B$6, U704+H705, U704-H705))</f>
        <v/>
      </c>
      <c r="V705" s="19">
        <f>IF(S705&lt;&gt;1, V704, IF(C705=Ajustes!$B$6, V704+D705+N(O705)+T705, IF(U705&lt;=0, 0, V704-H705*W704)))</f>
        <v/>
      </c>
      <c r="W705" s="21">
        <f>IF(U705&gt;0, V705/U705, 0)</f>
        <v/>
      </c>
      <c r="X705" s="19">
        <f>IF(AND(S705=1, C705=Ajustes!$B$7), D705-N(O705)-T705-H705*W704, "")</f>
        <v/>
      </c>
      <c r="Y705" s="18">
        <f>IF(A705="", "", TRIM(IF(COUNTIFS($N$2:$N$3000,N705,$C$2:$C$3000,C705,$D$2:$D$3000,D705,$H$2:$H$3000,H705)&gt;1, "Orden repetida. ", "")&amp;IF(AND(S705=1, C705=Ajustes!$B$7, U704+0.000001&lt;H705), "Vendes más de lo registrado. ", "")&amp;IF(Q705="texto", "Fecha en texto. ", "")&amp;IF(OR(NOT(ISNUMBER(D705)), NOT(ISNUMBER(H705))), "Número en texto. ", "")&amp;IF(AND(ISNUMBER(Q705), ISNUMBER(Q704), Q705&lt;Q704), "Fuera de orden de fecha. ", "")))</f>
        <v/>
      </c>
      <c r="Z705" s="18">
        <f>IF(AND(S705=1, ISNUMBER(R705)), ROW(), 0)</f>
        <v/>
      </c>
      <c r="AA705" s="18">
        <f>IF(ISNUMBER(R705), R705, 0)</f>
        <v/>
      </c>
    </row>
    <row r="706">
      <c r="A706" s="13" t="n"/>
      <c r="B706" s="13" t="n"/>
      <c r="C706" s="13" t="n"/>
      <c r="D706" s="13" t="n"/>
      <c r="E706" s="13" t="n"/>
      <c r="F706" s="13" t="n"/>
      <c r="G706" s="13" t="n"/>
      <c r="H706" s="13" t="n"/>
      <c r="I706" s="13" t="n"/>
      <c r="J706" s="13" t="n"/>
      <c r="K706" s="13" t="n"/>
      <c r="L706" s="13" t="n"/>
      <c r="M706" s="13" t="n"/>
      <c r="N706" s="13" t="n"/>
      <c r="O706" s="14" t="n"/>
      <c r="P706" s="15" t="n"/>
      <c r="Q706" s="16">
        <f>IF(N706="", "", IF(ISNUMBER(N706), N706, IFERROR(DATEVALUE(LEFT(N706,10))+TIMEVALUE(MID(N706,12,8)), "texto")))</f>
        <v/>
      </c>
      <c r="R706" s="17">
        <f>IF(ISNUMBER(Q706), DATE(YEAR(Q706),MONTH(Q706),1), "")</f>
        <v/>
      </c>
      <c r="S706" s="18">
        <f>IF(A706="", 0, IF(AND(M706=Ajustes!$B$8, E706=Ajustes!$B$5, I706=Ajustes!$B$4, OR(C706=Ajustes!$B$6, C706=Ajustes!$B$7), ISNUMBER(D706), ISNUMBER(H706)), 1, 0))</f>
        <v/>
      </c>
      <c r="T706" s="19">
        <f>IF(S706&lt;&gt;1, 0, IF(N(J706)=0, 0, IF(K706=Ajustes!$B$5, J706, J706*F706)))</f>
        <v/>
      </c>
      <c r="U706" s="20">
        <f>IF(S706&lt;&gt;1, U705, IF(C706=Ajustes!$B$6, U705+H706, U705-H706))</f>
        <v/>
      </c>
      <c r="V706" s="19">
        <f>IF(S706&lt;&gt;1, V705, IF(C706=Ajustes!$B$6, V705+D706+N(O706)+T706, IF(U706&lt;=0, 0, V705-H706*W705)))</f>
        <v/>
      </c>
      <c r="W706" s="21">
        <f>IF(U706&gt;0, V706/U706, 0)</f>
        <v/>
      </c>
      <c r="X706" s="19">
        <f>IF(AND(S706=1, C706=Ajustes!$B$7), D706-N(O706)-T706-H706*W705, "")</f>
        <v/>
      </c>
      <c r="Y706" s="18">
        <f>IF(A706="", "", TRIM(IF(COUNTIFS($N$2:$N$3000,N706,$C$2:$C$3000,C706,$D$2:$D$3000,D706,$H$2:$H$3000,H706)&gt;1, "Orden repetida. ", "")&amp;IF(AND(S706=1, C706=Ajustes!$B$7, U705+0.000001&lt;H706), "Vendes más de lo registrado. ", "")&amp;IF(Q706="texto", "Fecha en texto. ", "")&amp;IF(OR(NOT(ISNUMBER(D706)), NOT(ISNUMBER(H706))), "Número en texto. ", "")&amp;IF(AND(ISNUMBER(Q706), ISNUMBER(Q705), Q706&lt;Q705), "Fuera de orden de fecha. ", "")))</f>
        <v/>
      </c>
      <c r="Z706" s="18">
        <f>IF(AND(S706=1, ISNUMBER(R706)), ROW(), 0)</f>
        <v/>
      </c>
      <c r="AA706" s="18">
        <f>IF(ISNUMBER(R706), R706, 0)</f>
        <v/>
      </c>
    </row>
    <row r="707">
      <c r="A707" s="13" t="n"/>
      <c r="B707" s="13" t="n"/>
      <c r="C707" s="13" t="n"/>
      <c r="D707" s="13" t="n"/>
      <c r="E707" s="13" t="n"/>
      <c r="F707" s="13" t="n"/>
      <c r="G707" s="13" t="n"/>
      <c r="H707" s="13" t="n"/>
      <c r="I707" s="13" t="n"/>
      <c r="J707" s="13" t="n"/>
      <c r="K707" s="13" t="n"/>
      <c r="L707" s="13" t="n"/>
      <c r="M707" s="13" t="n"/>
      <c r="N707" s="13" t="n"/>
      <c r="O707" s="14" t="n"/>
      <c r="P707" s="15" t="n"/>
      <c r="Q707" s="16">
        <f>IF(N707="", "", IF(ISNUMBER(N707), N707, IFERROR(DATEVALUE(LEFT(N707,10))+TIMEVALUE(MID(N707,12,8)), "texto")))</f>
        <v/>
      </c>
      <c r="R707" s="17">
        <f>IF(ISNUMBER(Q707), DATE(YEAR(Q707),MONTH(Q707),1), "")</f>
        <v/>
      </c>
      <c r="S707" s="18">
        <f>IF(A707="", 0, IF(AND(M707=Ajustes!$B$8, E707=Ajustes!$B$5, I707=Ajustes!$B$4, OR(C707=Ajustes!$B$6, C707=Ajustes!$B$7), ISNUMBER(D707), ISNUMBER(H707)), 1, 0))</f>
        <v/>
      </c>
      <c r="T707" s="19">
        <f>IF(S707&lt;&gt;1, 0, IF(N(J707)=0, 0, IF(K707=Ajustes!$B$5, J707, J707*F707)))</f>
        <v/>
      </c>
      <c r="U707" s="20">
        <f>IF(S707&lt;&gt;1, U706, IF(C707=Ajustes!$B$6, U706+H707, U706-H707))</f>
        <v/>
      </c>
      <c r="V707" s="19">
        <f>IF(S707&lt;&gt;1, V706, IF(C707=Ajustes!$B$6, V706+D707+N(O707)+T707, IF(U707&lt;=0, 0, V706-H707*W706)))</f>
        <v/>
      </c>
      <c r="W707" s="21">
        <f>IF(U707&gt;0, V707/U707, 0)</f>
        <v/>
      </c>
      <c r="X707" s="19">
        <f>IF(AND(S707=1, C707=Ajustes!$B$7), D707-N(O707)-T707-H707*W706, "")</f>
        <v/>
      </c>
      <c r="Y707" s="18">
        <f>IF(A707="", "", TRIM(IF(COUNTIFS($N$2:$N$3000,N707,$C$2:$C$3000,C707,$D$2:$D$3000,D707,$H$2:$H$3000,H707)&gt;1, "Orden repetida. ", "")&amp;IF(AND(S707=1, C707=Ajustes!$B$7, U706+0.000001&lt;H707), "Vendes más de lo registrado. ", "")&amp;IF(Q707="texto", "Fecha en texto. ", "")&amp;IF(OR(NOT(ISNUMBER(D707)), NOT(ISNUMBER(H707))), "Número en texto. ", "")&amp;IF(AND(ISNUMBER(Q707), ISNUMBER(Q706), Q707&lt;Q706), "Fuera de orden de fecha. ", "")))</f>
        <v/>
      </c>
      <c r="Z707" s="18">
        <f>IF(AND(S707=1, ISNUMBER(R707)), ROW(), 0)</f>
        <v/>
      </c>
      <c r="AA707" s="18">
        <f>IF(ISNUMBER(R707), R707, 0)</f>
        <v/>
      </c>
    </row>
    <row r="708">
      <c r="A708" s="13" t="n"/>
      <c r="B708" s="13" t="n"/>
      <c r="C708" s="13" t="n"/>
      <c r="D708" s="13" t="n"/>
      <c r="E708" s="13" t="n"/>
      <c r="F708" s="13" t="n"/>
      <c r="G708" s="13" t="n"/>
      <c r="H708" s="13" t="n"/>
      <c r="I708" s="13" t="n"/>
      <c r="J708" s="13" t="n"/>
      <c r="K708" s="13" t="n"/>
      <c r="L708" s="13" t="n"/>
      <c r="M708" s="13" t="n"/>
      <c r="N708" s="13" t="n"/>
      <c r="O708" s="14" t="n"/>
      <c r="P708" s="15" t="n"/>
      <c r="Q708" s="16">
        <f>IF(N708="", "", IF(ISNUMBER(N708), N708, IFERROR(DATEVALUE(LEFT(N708,10))+TIMEVALUE(MID(N708,12,8)), "texto")))</f>
        <v/>
      </c>
      <c r="R708" s="17">
        <f>IF(ISNUMBER(Q708), DATE(YEAR(Q708),MONTH(Q708),1), "")</f>
        <v/>
      </c>
      <c r="S708" s="18">
        <f>IF(A708="", 0, IF(AND(M708=Ajustes!$B$8, E708=Ajustes!$B$5, I708=Ajustes!$B$4, OR(C708=Ajustes!$B$6, C708=Ajustes!$B$7), ISNUMBER(D708), ISNUMBER(H708)), 1, 0))</f>
        <v/>
      </c>
      <c r="T708" s="19">
        <f>IF(S708&lt;&gt;1, 0, IF(N(J708)=0, 0, IF(K708=Ajustes!$B$5, J708, J708*F708)))</f>
        <v/>
      </c>
      <c r="U708" s="20">
        <f>IF(S708&lt;&gt;1, U707, IF(C708=Ajustes!$B$6, U707+H708, U707-H708))</f>
        <v/>
      </c>
      <c r="V708" s="19">
        <f>IF(S708&lt;&gt;1, V707, IF(C708=Ajustes!$B$6, V707+D708+N(O708)+T708, IF(U708&lt;=0, 0, V707-H708*W707)))</f>
        <v/>
      </c>
      <c r="W708" s="21">
        <f>IF(U708&gt;0, V708/U708, 0)</f>
        <v/>
      </c>
      <c r="X708" s="19">
        <f>IF(AND(S708=1, C708=Ajustes!$B$7), D708-N(O708)-T708-H708*W707, "")</f>
        <v/>
      </c>
      <c r="Y708" s="18">
        <f>IF(A708="", "", TRIM(IF(COUNTIFS($N$2:$N$3000,N708,$C$2:$C$3000,C708,$D$2:$D$3000,D708,$H$2:$H$3000,H708)&gt;1, "Orden repetida. ", "")&amp;IF(AND(S708=1, C708=Ajustes!$B$7, U707+0.000001&lt;H708), "Vendes más de lo registrado. ", "")&amp;IF(Q708="texto", "Fecha en texto. ", "")&amp;IF(OR(NOT(ISNUMBER(D708)), NOT(ISNUMBER(H708))), "Número en texto. ", "")&amp;IF(AND(ISNUMBER(Q708), ISNUMBER(Q707), Q708&lt;Q707), "Fuera de orden de fecha. ", "")))</f>
        <v/>
      </c>
      <c r="Z708" s="18">
        <f>IF(AND(S708=1, ISNUMBER(R708)), ROW(), 0)</f>
        <v/>
      </c>
      <c r="AA708" s="18">
        <f>IF(ISNUMBER(R708), R708, 0)</f>
        <v/>
      </c>
    </row>
    <row r="709">
      <c r="A709" s="13" t="n"/>
      <c r="B709" s="13" t="n"/>
      <c r="C709" s="13" t="n"/>
      <c r="D709" s="13" t="n"/>
      <c r="E709" s="13" t="n"/>
      <c r="F709" s="13" t="n"/>
      <c r="G709" s="13" t="n"/>
      <c r="H709" s="13" t="n"/>
      <c r="I709" s="13" t="n"/>
      <c r="J709" s="13" t="n"/>
      <c r="K709" s="13" t="n"/>
      <c r="L709" s="13" t="n"/>
      <c r="M709" s="13" t="n"/>
      <c r="N709" s="13" t="n"/>
      <c r="O709" s="14" t="n"/>
      <c r="P709" s="15" t="n"/>
      <c r="Q709" s="16">
        <f>IF(N709="", "", IF(ISNUMBER(N709), N709, IFERROR(DATEVALUE(LEFT(N709,10))+TIMEVALUE(MID(N709,12,8)), "texto")))</f>
        <v/>
      </c>
      <c r="R709" s="17">
        <f>IF(ISNUMBER(Q709), DATE(YEAR(Q709),MONTH(Q709),1), "")</f>
        <v/>
      </c>
      <c r="S709" s="18">
        <f>IF(A709="", 0, IF(AND(M709=Ajustes!$B$8, E709=Ajustes!$B$5, I709=Ajustes!$B$4, OR(C709=Ajustes!$B$6, C709=Ajustes!$B$7), ISNUMBER(D709), ISNUMBER(H709)), 1, 0))</f>
        <v/>
      </c>
      <c r="T709" s="19">
        <f>IF(S709&lt;&gt;1, 0, IF(N(J709)=0, 0, IF(K709=Ajustes!$B$5, J709, J709*F709)))</f>
        <v/>
      </c>
      <c r="U709" s="20">
        <f>IF(S709&lt;&gt;1, U708, IF(C709=Ajustes!$B$6, U708+H709, U708-H709))</f>
        <v/>
      </c>
      <c r="V709" s="19">
        <f>IF(S709&lt;&gt;1, V708, IF(C709=Ajustes!$B$6, V708+D709+N(O709)+T709, IF(U709&lt;=0, 0, V708-H709*W708)))</f>
        <v/>
      </c>
      <c r="W709" s="21">
        <f>IF(U709&gt;0, V709/U709, 0)</f>
        <v/>
      </c>
      <c r="X709" s="19">
        <f>IF(AND(S709=1, C709=Ajustes!$B$7), D709-N(O709)-T709-H709*W708, "")</f>
        <v/>
      </c>
      <c r="Y709" s="18">
        <f>IF(A709="", "", TRIM(IF(COUNTIFS($N$2:$N$3000,N709,$C$2:$C$3000,C709,$D$2:$D$3000,D709,$H$2:$H$3000,H709)&gt;1, "Orden repetida. ", "")&amp;IF(AND(S709=1, C709=Ajustes!$B$7, U708+0.000001&lt;H709), "Vendes más de lo registrado. ", "")&amp;IF(Q709="texto", "Fecha en texto. ", "")&amp;IF(OR(NOT(ISNUMBER(D709)), NOT(ISNUMBER(H709))), "Número en texto. ", "")&amp;IF(AND(ISNUMBER(Q709), ISNUMBER(Q708), Q709&lt;Q708), "Fuera de orden de fecha. ", "")))</f>
        <v/>
      </c>
      <c r="Z709" s="18">
        <f>IF(AND(S709=1, ISNUMBER(R709)), ROW(), 0)</f>
        <v/>
      </c>
      <c r="AA709" s="18">
        <f>IF(ISNUMBER(R709), R709, 0)</f>
        <v/>
      </c>
    </row>
    <row r="710">
      <c r="A710" s="13" t="n"/>
      <c r="B710" s="13" t="n"/>
      <c r="C710" s="13" t="n"/>
      <c r="D710" s="13" t="n"/>
      <c r="E710" s="13" t="n"/>
      <c r="F710" s="13" t="n"/>
      <c r="G710" s="13" t="n"/>
      <c r="H710" s="13" t="n"/>
      <c r="I710" s="13" t="n"/>
      <c r="J710" s="13" t="n"/>
      <c r="K710" s="13" t="n"/>
      <c r="L710" s="13" t="n"/>
      <c r="M710" s="13" t="n"/>
      <c r="N710" s="13" t="n"/>
      <c r="O710" s="14" t="n"/>
      <c r="P710" s="15" t="n"/>
      <c r="Q710" s="16">
        <f>IF(N710="", "", IF(ISNUMBER(N710), N710, IFERROR(DATEVALUE(LEFT(N710,10))+TIMEVALUE(MID(N710,12,8)), "texto")))</f>
        <v/>
      </c>
      <c r="R710" s="17">
        <f>IF(ISNUMBER(Q710), DATE(YEAR(Q710),MONTH(Q710),1), "")</f>
        <v/>
      </c>
      <c r="S710" s="18">
        <f>IF(A710="", 0, IF(AND(M710=Ajustes!$B$8, E710=Ajustes!$B$5, I710=Ajustes!$B$4, OR(C710=Ajustes!$B$6, C710=Ajustes!$B$7), ISNUMBER(D710), ISNUMBER(H710)), 1, 0))</f>
        <v/>
      </c>
      <c r="T710" s="19">
        <f>IF(S710&lt;&gt;1, 0, IF(N(J710)=0, 0, IF(K710=Ajustes!$B$5, J710, J710*F710)))</f>
        <v/>
      </c>
      <c r="U710" s="20">
        <f>IF(S710&lt;&gt;1, U709, IF(C710=Ajustes!$B$6, U709+H710, U709-H710))</f>
        <v/>
      </c>
      <c r="V710" s="19">
        <f>IF(S710&lt;&gt;1, V709, IF(C710=Ajustes!$B$6, V709+D710+N(O710)+T710, IF(U710&lt;=0, 0, V709-H710*W709)))</f>
        <v/>
      </c>
      <c r="W710" s="21">
        <f>IF(U710&gt;0, V710/U710, 0)</f>
        <v/>
      </c>
      <c r="X710" s="19">
        <f>IF(AND(S710=1, C710=Ajustes!$B$7), D710-N(O710)-T710-H710*W709, "")</f>
        <v/>
      </c>
      <c r="Y710" s="18">
        <f>IF(A710="", "", TRIM(IF(COUNTIFS($N$2:$N$3000,N710,$C$2:$C$3000,C710,$D$2:$D$3000,D710,$H$2:$H$3000,H710)&gt;1, "Orden repetida. ", "")&amp;IF(AND(S710=1, C710=Ajustes!$B$7, U709+0.000001&lt;H710), "Vendes más de lo registrado. ", "")&amp;IF(Q710="texto", "Fecha en texto. ", "")&amp;IF(OR(NOT(ISNUMBER(D710)), NOT(ISNUMBER(H710))), "Número en texto. ", "")&amp;IF(AND(ISNUMBER(Q710), ISNUMBER(Q709), Q710&lt;Q709), "Fuera de orden de fecha. ", "")))</f>
        <v/>
      </c>
      <c r="Z710" s="18">
        <f>IF(AND(S710=1, ISNUMBER(R710)), ROW(), 0)</f>
        <v/>
      </c>
      <c r="AA710" s="18">
        <f>IF(ISNUMBER(R710), R710, 0)</f>
        <v/>
      </c>
    </row>
    <row r="711">
      <c r="A711" s="13" t="n"/>
      <c r="B711" s="13" t="n"/>
      <c r="C711" s="13" t="n"/>
      <c r="D711" s="13" t="n"/>
      <c r="E711" s="13" t="n"/>
      <c r="F711" s="13" t="n"/>
      <c r="G711" s="13" t="n"/>
      <c r="H711" s="13" t="n"/>
      <c r="I711" s="13" t="n"/>
      <c r="J711" s="13" t="n"/>
      <c r="K711" s="13" t="n"/>
      <c r="L711" s="13" t="n"/>
      <c r="M711" s="13" t="n"/>
      <c r="N711" s="13" t="n"/>
      <c r="O711" s="14" t="n"/>
      <c r="P711" s="15" t="n"/>
      <c r="Q711" s="16">
        <f>IF(N711="", "", IF(ISNUMBER(N711), N711, IFERROR(DATEVALUE(LEFT(N711,10))+TIMEVALUE(MID(N711,12,8)), "texto")))</f>
        <v/>
      </c>
      <c r="R711" s="17">
        <f>IF(ISNUMBER(Q711), DATE(YEAR(Q711),MONTH(Q711),1), "")</f>
        <v/>
      </c>
      <c r="S711" s="18">
        <f>IF(A711="", 0, IF(AND(M711=Ajustes!$B$8, E711=Ajustes!$B$5, I711=Ajustes!$B$4, OR(C711=Ajustes!$B$6, C711=Ajustes!$B$7), ISNUMBER(D711), ISNUMBER(H711)), 1, 0))</f>
        <v/>
      </c>
      <c r="T711" s="19">
        <f>IF(S711&lt;&gt;1, 0, IF(N(J711)=0, 0, IF(K711=Ajustes!$B$5, J711, J711*F711)))</f>
        <v/>
      </c>
      <c r="U711" s="20">
        <f>IF(S711&lt;&gt;1, U710, IF(C711=Ajustes!$B$6, U710+H711, U710-H711))</f>
        <v/>
      </c>
      <c r="V711" s="19">
        <f>IF(S711&lt;&gt;1, V710, IF(C711=Ajustes!$B$6, V710+D711+N(O711)+T711, IF(U711&lt;=0, 0, V710-H711*W710)))</f>
        <v/>
      </c>
      <c r="W711" s="21">
        <f>IF(U711&gt;0, V711/U711, 0)</f>
        <v/>
      </c>
      <c r="X711" s="19">
        <f>IF(AND(S711=1, C711=Ajustes!$B$7), D711-N(O711)-T711-H711*W710, "")</f>
        <v/>
      </c>
      <c r="Y711" s="18">
        <f>IF(A711="", "", TRIM(IF(COUNTIFS($N$2:$N$3000,N711,$C$2:$C$3000,C711,$D$2:$D$3000,D711,$H$2:$H$3000,H711)&gt;1, "Orden repetida. ", "")&amp;IF(AND(S711=1, C711=Ajustes!$B$7, U710+0.000001&lt;H711), "Vendes más de lo registrado. ", "")&amp;IF(Q711="texto", "Fecha en texto. ", "")&amp;IF(OR(NOT(ISNUMBER(D711)), NOT(ISNUMBER(H711))), "Número en texto. ", "")&amp;IF(AND(ISNUMBER(Q711), ISNUMBER(Q710), Q711&lt;Q710), "Fuera de orden de fecha. ", "")))</f>
        <v/>
      </c>
      <c r="Z711" s="18">
        <f>IF(AND(S711=1, ISNUMBER(R711)), ROW(), 0)</f>
        <v/>
      </c>
      <c r="AA711" s="18">
        <f>IF(ISNUMBER(R711), R711, 0)</f>
        <v/>
      </c>
    </row>
    <row r="712">
      <c r="A712" s="13" t="n"/>
      <c r="B712" s="13" t="n"/>
      <c r="C712" s="13" t="n"/>
      <c r="D712" s="13" t="n"/>
      <c r="E712" s="13" t="n"/>
      <c r="F712" s="13" t="n"/>
      <c r="G712" s="13" t="n"/>
      <c r="H712" s="13" t="n"/>
      <c r="I712" s="13" t="n"/>
      <c r="J712" s="13" t="n"/>
      <c r="K712" s="13" t="n"/>
      <c r="L712" s="13" t="n"/>
      <c r="M712" s="13" t="n"/>
      <c r="N712" s="13" t="n"/>
      <c r="O712" s="14" t="n"/>
      <c r="P712" s="15" t="n"/>
      <c r="Q712" s="16">
        <f>IF(N712="", "", IF(ISNUMBER(N712), N712, IFERROR(DATEVALUE(LEFT(N712,10))+TIMEVALUE(MID(N712,12,8)), "texto")))</f>
        <v/>
      </c>
      <c r="R712" s="17">
        <f>IF(ISNUMBER(Q712), DATE(YEAR(Q712),MONTH(Q712),1), "")</f>
        <v/>
      </c>
      <c r="S712" s="18">
        <f>IF(A712="", 0, IF(AND(M712=Ajustes!$B$8, E712=Ajustes!$B$5, I712=Ajustes!$B$4, OR(C712=Ajustes!$B$6, C712=Ajustes!$B$7), ISNUMBER(D712), ISNUMBER(H712)), 1, 0))</f>
        <v/>
      </c>
      <c r="T712" s="19">
        <f>IF(S712&lt;&gt;1, 0, IF(N(J712)=0, 0, IF(K712=Ajustes!$B$5, J712, J712*F712)))</f>
        <v/>
      </c>
      <c r="U712" s="20">
        <f>IF(S712&lt;&gt;1, U711, IF(C712=Ajustes!$B$6, U711+H712, U711-H712))</f>
        <v/>
      </c>
      <c r="V712" s="19">
        <f>IF(S712&lt;&gt;1, V711, IF(C712=Ajustes!$B$6, V711+D712+N(O712)+T712, IF(U712&lt;=0, 0, V711-H712*W711)))</f>
        <v/>
      </c>
      <c r="W712" s="21">
        <f>IF(U712&gt;0, V712/U712, 0)</f>
        <v/>
      </c>
      <c r="X712" s="19">
        <f>IF(AND(S712=1, C712=Ajustes!$B$7), D712-N(O712)-T712-H712*W711, "")</f>
        <v/>
      </c>
      <c r="Y712" s="18">
        <f>IF(A712="", "", TRIM(IF(COUNTIFS($N$2:$N$3000,N712,$C$2:$C$3000,C712,$D$2:$D$3000,D712,$H$2:$H$3000,H712)&gt;1, "Orden repetida. ", "")&amp;IF(AND(S712=1, C712=Ajustes!$B$7, U711+0.000001&lt;H712), "Vendes más de lo registrado. ", "")&amp;IF(Q712="texto", "Fecha en texto. ", "")&amp;IF(OR(NOT(ISNUMBER(D712)), NOT(ISNUMBER(H712))), "Número en texto. ", "")&amp;IF(AND(ISNUMBER(Q712), ISNUMBER(Q711), Q712&lt;Q711), "Fuera de orden de fecha. ", "")))</f>
        <v/>
      </c>
      <c r="Z712" s="18">
        <f>IF(AND(S712=1, ISNUMBER(R712)), ROW(), 0)</f>
        <v/>
      </c>
      <c r="AA712" s="18">
        <f>IF(ISNUMBER(R712), R712, 0)</f>
        <v/>
      </c>
    </row>
    <row r="713">
      <c r="A713" s="13" t="n"/>
      <c r="B713" s="13" t="n"/>
      <c r="C713" s="13" t="n"/>
      <c r="D713" s="13" t="n"/>
      <c r="E713" s="13" t="n"/>
      <c r="F713" s="13" t="n"/>
      <c r="G713" s="13" t="n"/>
      <c r="H713" s="13" t="n"/>
      <c r="I713" s="13" t="n"/>
      <c r="J713" s="13" t="n"/>
      <c r="K713" s="13" t="n"/>
      <c r="L713" s="13" t="n"/>
      <c r="M713" s="13" t="n"/>
      <c r="N713" s="13" t="n"/>
      <c r="O713" s="14" t="n"/>
      <c r="P713" s="15" t="n"/>
      <c r="Q713" s="16">
        <f>IF(N713="", "", IF(ISNUMBER(N713), N713, IFERROR(DATEVALUE(LEFT(N713,10))+TIMEVALUE(MID(N713,12,8)), "texto")))</f>
        <v/>
      </c>
      <c r="R713" s="17">
        <f>IF(ISNUMBER(Q713), DATE(YEAR(Q713),MONTH(Q713),1), "")</f>
        <v/>
      </c>
      <c r="S713" s="18">
        <f>IF(A713="", 0, IF(AND(M713=Ajustes!$B$8, E713=Ajustes!$B$5, I713=Ajustes!$B$4, OR(C713=Ajustes!$B$6, C713=Ajustes!$B$7), ISNUMBER(D713), ISNUMBER(H713)), 1, 0))</f>
        <v/>
      </c>
      <c r="T713" s="19">
        <f>IF(S713&lt;&gt;1, 0, IF(N(J713)=0, 0, IF(K713=Ajustes!$B$5, J713, J713*F713)))</f>
        <v/>
      </c>
      <c r="U713" s="20">
        <f>IF(S713&lt;&gt;1, U712, IF(C713=Ajustes!$B$6, U712+H713, U712-H713))</f>
        <v/>
      </c>
      <c r="V713" s="19">
        <f>IF(S713&lt;&gt;1, V712, IF(C713=Ajustes!$B$6, V712+D713+N(O713)+T713, IF(U713&lt;=0, 0, V712-H713*W712)))</f>
        <v/>
      </c>
      <c r="W713" s="21">
        <f>IF(U713&gt;0, V713/U713, 0)</f>
        <v/>
      </c>
      <c r="X713" s="19">
        <f>IF(AND(S713=1, C713=Ajustes!$B$7), D713-N(O713)-T713-H713*W712, "")</f>
        <v/>
      </c>
      <c r="Y713" s="18">
        <f>IF(A713="", "", TRIM(IF(COUNTIFS($N$2:$N$3000,N713,$C$2:$C$3000,C713,$D$2:$D$3000,D713,$H$2:$H$3000,H713)&gt;1, "Orden repetida. ", "")&amp;IF(AND(S713=1, C713=Ajustes!$B$7, U712+0.000001&lt;H713), "Vendes más de lo registrado. ", "")&amp;IF(Q713="texto", "Fecha en texto. ", "")&amp;IF(OR(NOT(ISNUMBER(D713)), NOT(ISNUMBER(H713))), "Número en texto. ", "")&amp;IF(AND(ISNUMBER(Q713), ISNUMBER(Q712), Q713&lt;Q712), "Fuera de orden de fecha. ", "")))</f>
        <v/>
      </c>
      <c r="Z713" s="18">
        <f>IF(AND(S713=1, ISNUMBER(R713)), ROW(), 0)</f>
        <v/>
      </c>
      <c r="AA713" s="18">
        <f>IF(ISNUMBER(R713), R713, 0)</f>
        <v/>
      </c>
    </row>
    <row r="714">
      <c r="A714" s="13" t="n"/>
      <c r="B714" s="13" t="n"/>
      <c r="C714" s="13" t="n"/>
      <c r="D714" s="13" t="n"/>
      <c r="E714" s="13" t="n"/>
      <c r="F714" s="13" t="n"/>
      <c r="G714" s="13" t="n"/>
      <c r="H714" s="13" t="n"/>
      <c r="I714" s="13" t="n"/>
      <c r="J714" s="13" t="n"/>
      <c r="K714" s="13" t="n"/>
      <c r="L714" s="13" t="n"/>
      <c r="M714" s="13" t="n"/>
      <c r="N714" s="13" t="n"/>
      <c r="O714" s="14" t="n"/>
      <c r="P714" s="15" t="n"/>
      <c r="Q714" s="16">
        <f>IF(N714="", "", IF(ISNUMBER(N714), N714, IFERROR(DATEVALUE(LEFT(N714,10))+TIMEVALUE(MID(N714,12,8)), "texto")))</f>
        <v/>
      </c>
      <c r="R714" s="17">
        <f>IF(ISNUMBER(Q714), DATE(YEAR(Q714),MONTH(Q714),1), "")</f>
        <v/>
      </c>
      <c r="S714" s="18">
        <f>IF(A714="", 0, IF(AND(M714=Ajustes!$B$8, E714=Ajustes!$B$5, I714=Ajustes!$B$4, OR(C714=Ajustes!$B$6, C714=Ajustes!$B$7), ISNUMBER(D714), ISNUMBER(H714)), 1, 0))</f>
        <v/>
      </c>
      <c r="T714" s="19">
        <f>IF(S714&lt;&gt;1, 0, IF(N(J714)=0, 0, IF(K714=Ajustes!$B$5, J714, J714*F714)))</f>
        <v/>
      </c>
      <c r="U714" s="20">
        <f>IF(S714&lt;&gt;1, U713, IF(C714=Ajustes!$B$6, U713+H714, U713-H714))</f>
        <v/>
      </c>
      <c r="V714" s="19">
        <f>IF(S714&lt;&gt;1, V713, IF(C714=Ajustes!$B$6, V713+D714+N(O714)+T714, IF(U714&lt;=0, 0, V713-H714*W713)))</f>
        <v/>
      </c>
      <c r="W714" s="21">
        <f>IF(U714&gt;0, V714/U714, 0)</f>
        <v/>
      </c>
      <c r="X714" s="19">
        <f>IF(AND(S714=1, C714=Ajustes!$B$7), D714-N(O714)-T714-H714*W713, "")</f>
        <v/>
      </c>
      <c r="Y714" s="18">
        <f>IF(A714="", "", TRIM(IF(COUNTIFS($N$2:$N$3000,N714,$C$2:$C$3000,C714,$D$2:$D$3000,D714,$H$2:$H$3000,H714)&gt;1, "Orden repetida. ", "")&amp;IF(AND(S714=1, C714=Ajustes!$B$7, U713+0.000001&lt;H714), "Vendes más de lo registrado. ", "")&amp;IF(Q714="texto", "Fecha en texto. ", "")&amp;IF(OR(NOT(ISNUMBER(D714)), NOT(ISNUMBER(H714))), "Número en texto. ", "")&amp;IF(AND(ISNUMBER(Q714), ISNUMBER(Q713), Q714&lt;Q713), "Fuera de orden de fecha. ", "")))</f>
        <v/>
      </c>
      <c r="Z714" s="18">
        <f>IF(AND(S714=1, ISNUMBER(R714)), ROW(), 0)</f>
        <v/>
      </c>
      <c r="AA714" s="18">
        <f>IF(ISNUMBER(R714), R714, 0)</f>
        <v/>
      </c>
    </row>
    <row r="715">
      <c r="A715" s="13" t="n"/>
      <c r="B715" s="13" t="n"/>
      <c r="C715" s="13" t="n"/>
      <c r="D715" s="13" t="n"/>
      <c r="E715" s="13" t="n"/>
      <c r="F715" s="13" t="n"/>
      <c r="G715" s="13" t="n"/>
      <c r="H715" s="13" t="n"/>
      <c r="I715" s="13" t="n"/>
      <c r="J715" s="13" t="n"/>
      <c r="K715" s="13" t="n"/>
      <c r="L715" s="13" t="n"/>
      <c r="M715" s="13" t="n"/>
      <c r="N715" s="13" t="n"/>
      <c r="O715" s="14" t="n"/>
      <c r="P715" s="15" t="n"/>
      <c r="Q715" s="16">
        <f>IF(N715="", "", IF(ISNUMBER(N715), N715, IFERROR(DATEVALUE(LEFT(N715,10))+TIMEVALUE(MID(N715,12,8)), "texto")))</f>
        <v/>
      </c>
      <c r="R715" s="17">
        <f>IF(ISNUMBER(Q715), DATE(YEAR(Q715),MONTH(Q715),1), "")</f>
        <v/>
      </c>
      <c r="S715" s="18">
        <f>IF(A715="", 0, IF(AND(M715=Ajustes!$B$8, E715=Ajustes!$B$5, I715=Ajustes!$B$4, OR(C715=Ajustes!$B$6, C715=Ajustes!$B$7), ISNUMBER(D715), ISNUMBER(H715)), 1, 0))</f>
        <v/>
      </c>
      <c r="T715" s="19">
        <f>IF(S715&lt;&gt;1, 0, IF(N(J715)=0, 0, IF(K715=Ajustes!$B$5, J715, J715*F715)))</f>
        <v/>
      </c>
      <c r="U715" s="20">
        <f>IF(S715&lt;&gt;1, U714, IF(C715=Ajustes!$B$6, U714+H715, U714-H715))</f>
        <v/>
      </c>
      <c r="V715" s="19">
        <f>IF(S715&lt;&gt;1, V714, IF(C715=Ajustes!$B$6, V714+D715+N(O715)+T715, IF(U715&lt;=0, 0, V714-H715*W714)))</f>
        <v/>
      </c>
      <c r="W715" s="21">
        <f>IF(U715&gt;0, V715/U715, 0)</f>
        <v/>
      </c>
      <c r="X715" s="19">
        <f>IF(AND(S715=1, C715=Ajustes!$B$7), D715-N(O715)-T715-H715*W714, "")</f>
        <v/>
      </c>
      <c r="Y715" s="18">
        <f>IF(A715="", "", TRIM(IF(COUNTIFS($N$2:$N$3000,N715,$C$2:$C$3000,C715,$D$2:$D$3000,D715,$H$2:$H$3000,H715)&gt;1, "Orden repetida. ", "")&amp;IF(AND(S715=1, C715=Ajustes!$B$7, U714+0.000001&lt;H715), "Vendes más de lo registrado. ", "")&amp;IF(Q715="texto", "Fecha en texto. ", "")&amp;IF(OR(NOT(ISNUMBER(D715)), NOT(ISNUMBER(H715))), "Número en texto. ", "")&amp;IF(AND(ISNUMBER(Q715), ISNUMBER(Q714), Q715&lt;Q714), "Fuera de orden de fecha. ", "")))</f>
        <v/>
      </c>
      <c r="Z715" s="18">
        <f>IF(AND(S715=1, ISNUMBER(R715)), ROW(), 0)</f>
        <v/>
      </c>
      <c r="AA715" s="18">
        <f>IF(ISNUMBER(R715), R715, 0)</f>
        <v/>
      </c>
    </row>
    <row r="716">
      <c r="A716" s="13" t="n"/>
      <c r="B716" s="13" t="n"/>
      <c r="C716" s="13" t="n"/>
      <c r="D716" s="13" t="n"/>
      <c r="E716" s="13" t="n"/>
      <c r="F716" s="13" t="n"/>
      <c r="G716" s="13" t="n"/>
      <c r="H716" s="13" t="n"/>
      <c r="I716" s="13" t="n"/>
      <c r="J716" s="13" t="n"/>
      <c r="K716" s="13" t="n"/>
      <c r="L716" s="13" t="n"/>
      <c r="M716" s="13" t="n"/>
      <c r="N716" s="13" t="n"/>
      <c r="O716" s="14" t="n"/>
      <c r="P716" s="15" t="n"/>
      <c r="Q716" s="16">
        <f>IF(N716="", "", IF(ISNUMBER(N716), N716, IFERROR(DATEVALUE(LEFT(N716,10))+TIMEVALUE(MID(N716,12,8)), "texto")))</f>
        <v/>
      </c>
      <c r="R716" s="17">
        <f>IF(ISNUMBER(Q716), DATE(YEAR(Q716),MONTH(Q716),1), "")</f>
        <v/>
      </c>
      <c r="S716" s="18">
        <f>IF(A716="", 0, IF(AND(M716=Ajustes!$B$8, E716=Ajustes!$B$5, I716=Ajustes!$B$4, OR(C716=Ajustes!$B$6, C716=Ajustes!$B$7), ISNUMBER(D716), ISNUMBER(H716)), 1, 0))</f>
        <v/>
      </c>
      <c r="T716" s="19">
        <f>IF(S716&lt;&gt;1, 0, IF(N(J716)=0, 0, IF(K716=Ajustes!$B$5, J716, J716*F716)))</f>
        <v/>
      </c>
      <c r="U716" s="20">
        <f>IF(S716&lt;&gt;1, U715, IF(C716=Ajustes!$B$6, U715+H716, U715-H716))</f>
        <v/>
      </c>
      <c r="V716" s="19">
        <f>IF(S716&lt;&gt;1, V715, IF(C716=Ajustes!$B$6, V715+D716+N(O716)+T716, IF(U716&lt;=0, 0, V715-H716*W715)))</f>
        <v/>
      </c>
      <c r="W716" s="21">
        <f>IF(U716&gt;0, V716/U716, 0)</f>
        <v/>
      </c>
      <c r="X716" s="19">
        <f>IF(AND(S716=1, C716=Ajustes!$B$7), D716-N(O716)-T716-H716*W715, "")</f>
        <v/>
      </c>
      <c r="Y716" s="18">
        <f>IF(A716="", "", TRIM(IF(COUNTIFS($N$2:$N$3000,N716,$C$2:$C$3000,C716,$D$2:$D$3000,D716,$H$2:$H$3000,H716)&gt;1, "Orden repetida. ", "")&amp;IF(AND(S716=1, C716=Ajustes!$B$7, U715+0.000001&lt;H716), "Vendes más de lo registrado. ", "")&amp;IF(Q716="texto", "Fecha en texto. ", "")&amp;IF(OR(NOT(ISNUMBER(D716)), NOT(ISNUMBER(H716))), "Número en texto. ", "")&amp;IF(AND(ISNUMBER(Q716), ISNUMBER(Q715), Q716&lt;Q715), "Fuera de orden de fecha. ", "")))</f>
        <v/>
      </c>
      <c r="Z716" s="18">
        <f>IF(AND(S716=1, ISNUMBER(R716)), ROW(), 0)</f>
        <v/>
      </c>
      <c r="AA716" s="18">
        <f>IF(ISNUMBER(R716), R716, 0)</f>
        <v/>
      </c>
    </row>
    <row r="717">
      <c r="A717" s="13" t="n"/>
      <c r="B717" s="13" t="n"/>
      <c r="C717" s="13" t="n"/>
      <c r="D717" s="13" t="n"/>
      <c r="E717" s="13" t="n"/>
      <c r="F717" s="13" t="n"/>
      <c r="G717" s="13" t="n"/>
      <c r="H717" s="13" t="n"/>
      <c r="I717" s="13" t="n"/>
      <c r="J717" s="13" t="n"/>
      <c r="K717" s="13" t="n"/>
      <c r="L717" s="13" t="n"/>
      <c r="M717" s="13" t="n"/>
      <c r="N717" s="13" t="n"/>
      <c r="O717" s="14" t="n"/>
      <c r="P717" s="15" t="n"/>
      <c r="Q717" s="16">
        <f>IF(N717="", "", IF(ISNUMBER(N717), N717, IFERROR(DATEVALUE(LEFT(N717,10))+TIMEVALUE(MID(N717,12,8)), "texto")))</f>
        <v/>
      </c>
      <c r="R717" s="17">
        <f>IF(ISNUMBER(Q717), DATE(YEAR(Q717),MONTH(Q717),1), "")</f>
        <v/>
      </c>
      <c r="S717" s="18">
        <f>IF(A717="", 0, IF(AND(M717=Ajustes!$B$8, E717=Ajustes!$B$5, I717=Ajustes!$B$4, OR(C717=Ajustes!$B$6, C717=Ajustes!$B$7), ISNUMBER(D717), ISNUMBER(H717)), 1, 0))</f>
        <v/>
      </c>
      <c r="T717" s="19">
        <f>IF(S717&lt;&gt;1, 0, IF(N(J717)=0, 0, IF(K717=Ajustes!$B$5, J717, J717*F717)))</f>
        <v/>
      </c>
      <c r="U717" s="20">
        <f>IF(S717&lt;&gt;1, U716, IF(C717=Ajustes!$B$6, U716+H717, U716-H717))</f>
        <v/>
      </c>
      <c r="V717" s="19">
        <f>IF(S717&lt;&gt;1, V716, IF(C717=Ajustes!$B$6, V716+D717+N(O717)+T717, IF(U717&lt;=0, 0, V716-H717*W716)))</f>
        <v/>
      </c>
      <c r="W717" s="21">
        <f>IF(U717&gt;0, V717/U717, 0)</f>
        <v/>
      </c>
      <c r="X717" s="19">
        <f>IF(AND(S717=1, C717=Ajustes!$B$7), D717-N(O717)-T717-H717*W716, "")</f>
        <v/>
      </c>
      <c r="Y717" s="18">
        <f>IF(A717="", "", TRIM(IF(COUNTIFS($N$2:$N$3000,N717,$C$2:$C$3000,C717,$D$2:$D$3000,D717,$H$2:$H$3000,H717)&gt;1, "Orden repetida. ", "")&amp;IF(AND(S717=1, C717=Ajustes!$B$7, U716+0.000001&lt;H717), "Vendes más de lo registrado. ", "")&amp;IF(Q717="texto", "Fecha en texto. ", "")&amp;IF(OR(NOT(ISNUMBER(D717)), NOT(ISNUMBER(H717))), "Número en texto. ", "")&amp;IF(AND(ISNUMBER(Q717), ISNUMBER(Q716), Q717&lt;Q716), "Fuera de orden de fecha. ", "")))</f>
        <v/>
      </c>
      <c r="Z717" s="18">
        <f>IF(AND(S717=1, ISNUMBER(R717)), ROW(), 0)</f>
        <v/>
      </c>
      <c r="AA717" s="18">
        <f>IF(ISNUMBER(R717), R717, 0)</f>
        <v/>
      </c>
    </row>
    <row r="718">
      <c r="A718" s="13" t="n"/>
      <c r="B718" s="13" t="n"/>
      <c r="C718" s="13" t="n"/>
      <c r="D718" s="13" t="n"/>
      <c r="E718" s="13" t="n"/>
      <c r="F718" s="13" t="n"/>
      <c r="G718" s="13" t="n"/>
      <c r="H718" s="13" t="n"/>
      <c r="I718" s="13" t="n"/>
      <c r="J718" s="13" t="n"/>
      <c r="K718" s="13" t="n"/>
      <c r="L718" s="13" t="n"/>
      <c r="M718" s="13" t="n"/>
      <c r="N718" s="13" t="n"/>
      <c r="O718" s="14" t="n"/>
      <c r="P718" s="15" t="n"/>
      <c r="Q718" s="16">
        <f>IF(N718="", "", IF(ISNUMBER(N718), N718, IFERROR(DATEVALUE(LEFT(N718,10))+TIMEVALUE(MID(N718,12,8)), "texto")))</f>
        <v/>
      </c>
      <c r="R718" s="17">
        <f>IF(ISNUMBER(Q718), DATE(YEAR(Q718),MONTH(Q718),1), "")</f>
        <v/>
      </c>
      <c r="S718" s="18">
        <f>IF(A718="", 0, IF(AND(M718=Ajustes!$B$8, E718=Ajustes!$B$5, I718=Ajustes!$B$4, OR(C718=Ajustes!$B$6, C718=Ajustes!$B$7), ISNUMBER(D718), ISNUMBER(H718)), 1, 0))</f>
        <v/>
      </c>
      <c r="T718" s="19">
        <f>IF(S718&lt;&gt;1, 0, IF(N(J718)=0, 0, IF(K718=Ajustes!$B$5, J718, J718*F718)))</f>
        <v/>
      </c>
      <c r="U718" s="20">
        <f>IF(S718&lt;&gt;1, U717, IF(C718=Ajustes!$B$6, U717+H718, U717-H718))</f>
        <v/>
      </c>
      <c r="V718" s="19">
        <f>IF(S718&lt;&gt;1, V717, IF(C718=Ajustes!$B$6, V717+D718+N(O718)+T718, IF(U718&lt;=0, 0, V717-H718*W717)))</f>
        <v/>
      </c>
      <c r="W718" s="21">
        <f>IF(U718&gt;0, V718/U718, 0)</f>
        <v/>
      </c>
      <c r="X718" s="19">
        <f>IF(AND(S718=1, C718=Ajustes!$B$7), D718-N(O718)-T718-H718*W717, "")</f>
        <v/>
      </c>
      <c r="Y718" s="18">
        <f>IF(A718="", "", TRIM(IF(COUNTIFS($N$2:$N$3000,N718,$C$2:$C$3000,C718,$D$2:$D$3000,D718,$H$2:$H$3000,H718)&gt;1, "Orden repetida. ", "")&amp;IF(AND(S718=1, C718=Ajustes!$B$7, U717+0.000001&lt;H718), "Vendes más de lo registrado. ", "")&amp;IF(Q718="texto", "Fecha en texto. ", "")&amp;IF(OR(NOT(ISNUMBER(D718)), NOT(ISNUMBER(H718))), "Número en texto. ", "")&amp;IF(AND(ISNUMBER(Q718), ISNUMBER(Q717), Q718&lt;Q717), "Fuera de orden de fecha. ", "")))</f>
        <v/>
      </c>
      <c r="Z718" s="18">
        <f>IF(AND(S718=1, ISNUMBER(R718)), ROW(), 0)</f>
        <v/>
      </c>
      <c r="AA718" s="18">
        <f>IF(ISNUMBER(R718), R718, 0)</f>
        <v/>
      </c>
    </row>
    <row r="719">
      <c r="A719" s="13" t="n"/>
      <c r="B719" s="13" t="n"/>
      <c r="C719" s="13" t="n"/>
      <c r="D719" s="13" t="n"/>
      <c r="E719" s="13" t="n"/>
      <c r="F719" s="13" t="n"/>
      <c r="G719" s="13" t="n"/>
      <c r="H719" s="13" t="n"/>
      <c r="I719" s="13" t="n"/>
      <c r="J719" s="13" t="n"/>
      <c r="K719" s="13" t="n"/>
      <c r="L719" s="13" t="n"/>
      <c r="M719" s="13" t="n"/>
      <c r="N719" s="13" t="n"/>
      <c r="O719" s="14" t="n"/>
      <c r="P719" s="15" t="n"/>
      <c r="Q719" s="16">
        <f>IF(N719="", "", IF(ISNUMBER(N719), N719, IFERROR(DATEVALUE(LEFT(N719,10))+TIMEVALUE(MID(N719,12,8)), "texto")))</f>
        <v/>
      </c>
      <c r="R719" s="17">
        <f>IF(ISNUMBER(Q719), DATE(YEAR(Q719),MONTH(Q719),1), "")</f>
        <v/>
      </c>
      <c r="S719" s="18">
        <f>IF(A719="", 0, IF(AND(M719=Ajustes!$B$8, E719=Ajustes!$B$5, I719=Ajustes!$B$4, OR(C719=Ajustes!$B$6, C719=Ajustes!$B$7), ISNUMBER(D719), ISNUMBER(H719)), 1, 0))</f>
        <v/>
      </c>
      <c r="T719" s="19">
        <f>IF(S719&lt;&gt;1, 0, IF(N(J719)=0, 0, IF(K719=Ajustes!$B$5, J719, J719*F719)))</f>
        <v/>
      </c>
      <c r="U719" s="20">
        <f>IF(S719&lt;&gt;1, U718, IF(C719=Ajustes!$B$6, U718+H719, U718-H719))</f>
        <v/>
      </c>
      <c r="V719" s="19">
        <f>IF(S719&lt;&gt;1, V718, IF(C719=Ajustes!$B$6, V718+D719+N(O719)+T719, IF(U719&lt;=0, 0, V718-H719*W718)))</f>
        <v/>
      </c>
      <c r="W719" s="21">
        <f>IF(U719&gt;0, V719/U719, 0)</f>
        <v/>
      </c>
      <c r="X719" s="19">
        <f>IF(AND(S719=1, C719=Ajustes!$B$7), D719-N(O719)-T719-H719*W718, "")</f>
        <v/>
      </c>
      <c r="Y719" s="18">
        <f>IF(A719="", "", TRIM(IF(COUNTIFS($N$2:$N$3000,N719,$C$2:$C$3000,C719,$D$2:$D$3000,D719,$H$2:$H$3000,H719)&gt;1, "Orden repetida. ", "")&amp;IF(AND(S719=1, C719=Ajustes!$B$7, U718+0.000001&lt;H719), "Vendes más de lo registrado. ", "")&amp;IF(Q719="texto", "Fecha en texto. ", "")&amp;IF(OR(NOT(ISNUMBER(D719)), NOT(ISNUMBER(H719))), "Número en texto. ", "")&amp;IF(AND(ISNUMBER(Q719), ISNUMBER(Q718), Q719&lt;Q718), "Fuera de orden de fecha. ", "")))</f>
        <v/>
      </c>
      <c r="Z719" s="18">
        <f>IF(AND(S719=1, ISNUMBER(R719)), ROW(), 0)</f>
        <v/>
      </c>
      <c r="AA719" s="18">
        <f>IF(ISNUMBER(R719), R719, 0)</f>
        <v/>
      </c>
    </row>
    <row r="720">
      <c r="A720" s="13" t="n"/>
      <c r="B720" s="13" t="n"/>
      <c r="C720" s="13" t="n"/>
      <c r="D720" s="13" t="n"/>
      <c r="E720" s="13" t="n"/>
      <c r="F720" s="13" t="n"/>
      <c r="G720" s="13" t="n"/>
      <c r="H720" s="13" t="n"/>
      <c r="I720" s="13" t="n"/>
      <c r="J720" s="13" t="n"/>
      <c r="K720" s="13" t="n"/>
      <c r="L720" s="13" t="n"/>
      <c r="M720" s="13" t="n"/>
      <c r="N720" s="13" t="n"/>
      <c r="O720" s="14" t="n"/>
      <c r="P720" s="15" t="n"/>
      <c r="Q720" s="16">
        <f>IF(N720="", "", IF(ISNUMBER(N720), N720, IFERROR(DATEVALUE(LEFT(N720,10))+TIMEVALUE(MID(N720,12,8)), "texto")))</f>
        <v/>
      </c>
      <c r="R720" s="17">
        <f>IF(ISNUMBER(Q720), DATE(YEAR(Q720),MONTH(Q720),1), "")</f>
        <v/>
      </c>
      <c r="S720" s="18">
        <f>IF(A720="", 0, IF(AND(M720=Ajustes!$B$8, E720=Ajustes!$B$5, I720=Ajustes!$B$4, OR(C720=Ajustes!$B$6, C720=Ajustes!$B$7), ISNUMBER(D720), ISNUMBER(H720)), 1, 0))</f>
        <v/>
      </c>
      <c r="T720" s="19">
        <f>IF(S720&lt;&gt;1, 0, IF(N(J720)=0, 0, IF(K720=Ajustes!$B$5, J720, J720*F720)))</f>
        <v/>
      </c>
      <c r="U720" s="20">
        <f>IF(S720&lt;&gt;1, U719, IF(C720=Ajustes!$B$6, U719+H720, U719-H720))</f>
        <v/>
      </c>
      <c r="V720" s="19">
        <f>IF(S720&lt;&gt;1, V719, IF(C720=Ajustes!$B$6, V719+D720+N(O720)+T720, IF(U720&lt;=0, 0, V719-H720*W719)))</f>
        <v/>
      </c>
      <c r="W720" s="21">
        <f>IF(U720&gt;0, V720/U720, 0)</f>
        <v/>
      </c>
      <c r="X720" s="19">
        <f>IF(AND(S720=1, C720=Ajustes!$B$7), D720-N(O720)-T720-H720*W719, "")</f>
        <v/>
      </c>
      <c r="Y720" s="18">
        <f>IF(A720="", "", TRIM(IF(COUNTIFS($N$2:$N$3000,N720,$C$2:$C$3000,C720,$D$2:$D$3000,D720,$H$2:$H$3000,H720)&gt;1, "Orden repetida. ", "")&amp;IF(AND(S720=1, C720=Ajustes!$B$7, U719+0.000001&lt;H720), "Vendes más de lo registrado. ", "")&amp;IF(Q720="texto", "Fecha en texto. ", "")&amp;IF(OR(NOT(ISNUMBER(D720)), NOT(ISNUMBER(H720))), "Número en texto. ", "")&amp;IF(AND(ISNUMBER(Q720), ISNUMBER(Q719), Q720&lt;Q719), "Fuera de orden de fecha. ", "")))</f>
        <v/>
      </c>
      <c r="Z720" s="18">
        <f>IF(AND(S720=1, ISNUMBER(R720)), ROW(), 0)</f>
        <v/>
      </c>
      <c r="AA720" s="18">
        <f>IF(ISNUMBER(R720), R720, 0)</f>
        <v/>
      </c>
    </row>
    <row r="721">
      <c r="A721" s="13" t="n"/>
      <c r="B721" s="13" t="n"/>
      <c r="C721" s="13" t="n"/>
      <c r="D721" s="13" t="n"/>
      <c r="E721" s="13" t="n"/>
      <c r="F721" s="13" t="n"/>
      <c r="G721" s="13" t="n"/>
      <c r="H721" s="13" t="n"/>
      <c r="I721" s="13" t="n"/>
      <c r="J721" s="13" t="n"/>
      <c r="K721" s="13" t="n"/>
      <c r="L721" s="13" t="n"/>
      <c r="M721" s="13" t="n"/>
      <c r="N721" s="13" t="n"/>
      <c r="O721" s="14" t="n"/>
      <c r="P721" s="15" t="n"/>
      <c r="Q721" s="16">
        <f>IF(N721="", "", IF(ISNUMBER(N721), N721, IFERROR(DATEVALUE(LEFT(N721,10))+TIMEVALUE(MID(N721,12,8)), "texto")))</f>
        <v/>
      </c>
      <c r="R721" s="17">
        <f>IF(ISNUMBER(Q721), DATE(YEAR(Q721),MONTH(Q721),1), "")</f>
        <v/>
      </c>
      <c r="S721" s="18">
        <f>IF(A721="", 0, IF(AND(M721=Ajustes!$B$8, E721=Ajustes!$B$5, I721=Ajustes!$B$4, OR(C721=Ajustes!$B$6, C721=Ajustes!$B$7), ISNUMBER(D721), ISNUMBER(H721)), 1, 0))</f>
        <v/>
      </c>
      <c r="T721" s="19">
        <f>IF(S721&lt;&gt;1, 0, IF(N(J721)=0, 0, IF(K721=Ajustes!$B$5, J721, J721*F721)))</f>
        <v/>
      </c>
      <c r="U721" s="20">
        <f>IF(S721&lt;&gt;1, U720, IF(C721=Ajustes!$B$6, U720+H721, U720-H721))</f>
        <v/>
      </c>
      <c r="V721" s="19">
        <f>IF(S721&lt;&gt;1, V720, IF(C721=Ajustes!$B$6, V720+D721+N(O721)+T721, IF(U721&lt;=0, 0, V720-H721*W720)))</f>
        <v/>
      </c>
      <c r="W721" s="21">
        <f>IF(U721&gt;0, V721/U721, 0)</f>
        <v/>
      </c>
      <c r="X721" s="19">
        <f>IF(AND(S721=1, C721=Ajustes!$B$7), D721-N(O721)-T721-H721*W720, "")</f>
        <v/>
      </c>
      <c r="Y721" s="18">
        <f>IF(A721="", "", TRIM(IF(COUNTIFS($N$2:$N$3000,N721,$C$2:$C$3000,C721,$D$2:$D$3000,D721,$H$2:$H$3000,H721)&gt;1, "Orden repetida. ", "")&amp;IF(AND(S721=1, C721=Ajustes!$B$7, U720+0.000001&lt;H721), "Vendes más de lo registrado. ", "")&amp;IF(Q721="texto", "Fecha en texto. ", "")&amp;IF(OR(NOT(ISNUMBER(D721)), NOT(ISNUMBER(H721))), "Número en texto. ", "")&amp;IF(AND(ISNUMBER(Q721), ISNUMBER(Q720), Q721&lt;Q720), "Fuera de orden de fecha. ", "")))</f>
        <v/>
      </c>
      <c r="Z721" s="18">
        <f>IF(AND(S721=1, ISNUMBER(R721)), ROW(), 0)</f>
        <v/>
      </c>
      <c r="AA721" s="18">
        <f>IF(ISNUMBER(R721), R721, 0)</f>
        <v/>
      </c>
    </row>
    <row r="722">
      <c r="A722" s="13" t="n"/>
      <c r="B722" s="13" t="n"/>
      <c r="C722" s="13" t="n"/>
      <c r="D722" s="13" t="n"/>
      <c r="E722" s="13" t="n"/>
      <c r="F722" s="13" t="n"/>
      <c r="G722" s="13" t="n"/>
      <c r="H722" s="13" t="n"/>
      <c r="I722" s="13" t="n"/>
      <c r="J722" s="13" t="n"/>
      <c r="K722" s="13" t="n"/>
      <c r="L722" s="13" t="n"/>
      <c r="M722" s="13" t="n"/>
      <c r="N722" s="13" t="n"/>
      <c r="O722" s="14" t="n"/>
      <c r="P722" s="15" t="n"/>
      <c r="Q722" s="16">
        <f>IF(N722="", "", IF(ISNUMBER(N722), N722, IFERROR(DATEVALUE(LEFT(N722,10))+TIMEVALUE(MID(N722,12,8)), "texto")))</f>
        <v/>
      </c>
      <c r="R722" s="17">
        <f>IF(ISNUMBER(Q722), DATE(YEAR(Q722),MONTH(Q722),1), "")</f>
        <v/>
      </c>
      <c r="S722" s="18">
        <f>IF(A722="", 0, IF(AND(M722=Ajustes!$B$8, E722=Ajustes!$B$5, I722=Ajustes!$B$4, OR(C722=Ajustes!$B$6, C722=Ajustes!$B$7), ISNUMBER(D722), ISNUMBER(H722)), 1, 0))</f>
        <v/>
      </c>
      <c r="T722" s="19">
        <f>IF(S722&lt;&gt;1, 0, IF(N(J722)=0, 0, IF(K722=Ajustes!$B$5, J722, J722*F722)))</f>
        <v/>
      </c>
      <c r="U722" s="20">
        <f>IF(S722&lt;&gt;1, U721, IF(C722=Ajustes!$B$6, U721+H722, U721-H722))</f>
        <v/>
      </c>
      <c r="V722" s="19">
        <f>IF(S722&lt;&gt;1, V721, IF(C722=Ajustes!$B$6, V721+D722+N(O722)+T722, IF(U722&lt;=0, 0, V721-H722*W721)))</f>
        <v/>
      </c>
      <c r="W722" s="21">
        <f>IF(U722&gt;0, V722/U722, 0)</f>
        <v/>
      </c>
      <c r="X722" s="19">
        <f>IF(AND(S722=1, C722=Ajustes!$B$7), D722-N(O722)-T722-H722*W721, "")</f>
        <v/>
      </c>
      <c r="Y722" s="18">
        <f>IF(A722="", "", TRIM(IF(COUNTIFS($N$2:$N$3000,N722,$C$2:$C$3000,C722,$D$2:$D$3000,D722,$H$2:$H$3000,H722)&gt;1, "Orden repetida. ", "")&amp;IF(AND(S722=1, C722=Ajustes!$B$7, U721+0.000001&lt;H722), "Vendes más de lo registrado. ", "")&amp;IF(Q722="texto", "Fecha en texto. ", "")&amp;IF(OR(NOT(ISNUMBER(D722)), NOT(ISNUMBER(H722))), "Número en texto. ", "")&amp;IF(AND(ISNUMBER(Q722), ISNUMBER(Q721), Q722&lt;Q721), "Fuera de orden de fecha. ", "")))</f>
        <v/>
      </c>
      <c r="Z722" s="18">
        <f>IF(AND(S722=1, ISNUMBER(R722)), ROW(), 0)</f>
        <v/>
      </c>
      <c r="AA722" s="18">
        <f>IF(ISNUMBER(R722), R722, 0)</f>
        <v/>
      </c>
    </row>
    <row r="723">
      <c r="A723" s="13" t="n"/>
      <c r="B723" s="13" t="n"/>
      <c r="C723" s="13" t="n"/>
      <c r="D723" s="13" t="n"/>
      <c r="E723" s="13" t="n"/>
      <c r="F723" s="13" t="n"/>
      <c r="G723" s="13" t="n"/>
      <c r="H723" s="13" t="n"/>
      <c r="I723" s="13" t="n"/>
      <c r="J723" s="13" t="n"/>
      <c r="K723" s="13" t="n"/>
      <c r="L723" s="13" t="n"/>
      <c r="M723" s="13" t="n"/>
      <c r="N723" s="13" t="n"/>
      <c r="O723" s="14" t="n"/>
      <c r="P723" s="15" t="n"/>
      <c r="Q723" s="16">
        <f>IF(N723="", "", IF(ISNUMBER(N723), N723, IFERROR(DATEVALUE(LEFT(N723,10))+TIMEVALUE(MID(N723,12,8)), "texto")))</f>
        <v/>
      </c>
      <c r="R723" s="17">
        <f>IF(ISNUMBER(Q723), DATE(YEAR(Q723),MONTH(Q723),1), "")</f>
        <v/>
      </c>
      <c r="S723" s="18">
        <f>IF(A723="", 0, IF(AND(M723=Ajustes!$B$8, E723=Ajustes!$B$5, I723=Ajustes!$B$4, OR(C723=Ajustes!$B$6, C723=Ajustes!$B$7), ISNUMBER(D723), ISNUMBER(H723)), 1, 0))</f>
        <v/>
      </c>
      <c r="T723" s="19">
        <f>IF(S723&lt;&gt;1, 0, IF(N(J723)=0, 0, IF(K723=Ajustes!$B$5, J723, J723*F723)))</f>
        <v/>
      </c>
      <c r="U723" s="20">
        <f>IF(S723&lt;&gt;1, U722, IF(C723=Ajustes!$B$6, U722+H723, U722-H723))</f>
        <v/>
      </c>
      <c r="V723" s="19">
        <f>IF(S723&lt;&gt;1, V722, IF(C723=Ajustes!$B$6, V722+D723+N(O723)+T723, IF(U723&lt;=0, 0, V722-H723*W722)))</f>
        <v/>
      </c>
      <c r="W723" s="21">
        <f>IF(U723&gt;0, V723/U723, 0)</f>
        <v/>
      </c>
      <c r="X723" s="19">
        <f>IF(AND(S723=1, C723=Ajustes!$B$7), D723-N(O723)-T723-H723*W722, "")</f>
        <v/>
      </c>
      <c r="Y723" s="18">
        <f>IF(A723="", "", TRIM(IF(COUNTIFS($N$2:$N$3000,N723,$C$2:$C$3000,C723,$D$2:$D$3000,D723,$H$2:$H$3000,H723)&gt;1, "Orden repetida. ", "")&amp;IF(AND(S723=1, C723=Ajustes!$B$7, U722+0.000001&lt;H723), "Vendes más de lo registrado. ", "")&amp;IF(Q723="texto", "Fecha en texto. ", "")&amp;IF(OR(NOT(ISNUMBER(D723)), NOT(ISNUMBER(H723))), "Número en texto. ", "")&amp;IF(AND(ISNUMBER(Q723), ISNUMBER(Q722), Q723&lt;Q722), "Fuera de orden de fecha. ", "")))</f>
        <v/>
      </c>
      <c r="Z723" s="18">
        <f>IF(AND(S723=1, ISNUMBER(R723)), ROW(), 0)</f>
        <v/>
      </c>
      <c r="AA723" s="18">
        <f>IF(ISNUMBER(R723), R723, 0)</f>
        <v/>
      </c>
    </row>
    <row r="724">
      <c r="A724" s="13" t="n"/>
      <c r="B724" s="13" t="n"/>
      <c r="C724" s="13" t="n"/>
      <c r="D724" s="13" t="n"/>
      <c r="E724" s="13" t="n"/>
      <c r="F724" s="13" t="n"/>
      <c r="G724" s="13" t="n"/>
      <c r="H724" s="13" t="n"/>
      <c r="I724" s="13" t="n"/>
      <c r="J724" s="13" t="n"/>
      <c r="K724" s="13" t="n"/>
      <c r="L724" s="13" t="n"/>
      <c r="M724" s="13" t="n"/>
      <c r="N724" s="13" t="n"/>
      <c r="O724" s="14" t="n"/>
      <c r="P724" s="15" t="n"/>
      <c r="Q724" s="16">
        <f>IF(N724="", "", IF(ISNUMBER(N724), N724, IFERROR(DATEVALUE(LEFT(N724,10))+TIMEVALUE(MID(N724,12,8)), "texto")))</f>
        <v/>
      </c>
      <c r="R724" s="17">
        <f>IF(ISNUMBER(Q724), DATE(YEAR(Q724),MONTH(Q724),1), "")</f>
        <v/>
      </c>
      <c r="S724" s="18">
        <f>IF(A724="", 0, IF(AND(M724=Ajustes!$B$8, E724=Ajustes!$B$5, I724=Ajustes!$B$4, OR(C724=Ajustes!$B$6, C724=Ajustes!$B$7), ISNUMBER(D724), ISNUMBER(H724)), 1, 0))</f>
        <v/>
      </c>
      <c r="T724" s="19">
        <f>IF(S724&lt;&gt;1, 0, IF(N(J724)=0, 0, IF(K724=Ajustes!$B$5, J724, J724*F724)))</f>
        <v/>
      </c>
      <c r="U724" s="20">
        <f>IF(S724&lt;&gt;1, U723, IF(C724=Ajustes!$B$6, U723+H724, U723-H724))</f>
        <v/>
      </c>
      <c r="V724" s="19">
        <f>IF(S724&lt;&gt;1, V723, IF(C724=Ajustes!$B$6, V723+D724+N(O724)+T724, IF(U724&lt;=0, 0, V723-H724*W723)))</f>
        <v/>
      </c>
      <c r="W724" s="21">
        <f>IF(U724&gt;0, V724/U724, 0)</f>
        <v/>
      </c>
      <c r="X724" s="19">
        <f>IF(AND(S724=1, C724=Ajustes!$B$7), D724-N(O724)-T724-H724*W723, "")</f>
        <v/>
      </c>
      <c r="Y724" s="18">
        <f>IF(A724="", "", TRIM(IF(COUNTIFS($N$2:$N$3000,N724,$C$2:$C$3000,C724,$D$2:$D$3000,D724,$H$2:$H$3000,H724)&gt;1, "Orden repetida. ", "")&amp;IF(AND(S724=1, C724=Ajustes!$B$7, U723+0.000001&lt;H724), "Vendes más de lo registrado. ", "")&amp;IF(Q724="texto", "Fecha en texto. ", "")&amp;IF(OR(NOT(ISNUMBER(D724)), NOT(ISNUMBER(H724))), "Número en texto. ", "")&amp;IF(AND(ISNUMBER(Q724), ISNUMBER(Q723), Q724&lt;Q723), "Fuera de orden de fecha. ", "")))</f>
        <v/>
      </c>
      <c r="Z724" s="18">
        <f>IF(AND(S724=1, ISNUMBER(R724)), ROW(), 0)</f>
        <v/>
      </c>
      <c r="AA724" s="18">
        <f>IF(ISNUMBER(R724), R724, 0)</f>
        <v/>
      </c>
    </row>
    <row r="725">
      <c r="A725" s="13" t="n"/>
      <c r="B725" s="13" t="n"/>
      <c r="C725" s="13" t="n"/>
      <c r="D725" s="13" t="n"/>
      <c r="E725" s="13" t="n"/>
      <c r="F725" s="13" t="n"/>
      <c r="G725" s="13" t="n"/>
      <c r="H725" s="13" t="n"/>
      <c r="I725" s="13" t="n"/>
      <c r="J725" s="13" t="n"/>
      <c r="K725" s="13" t="n"/>
      <c r="L725" s="13" t="n"/>
      <c r="M725" s="13" t="n"/>
      <c r="N725" s="13" t="n"/>
      <c r="O725" s="14" t="n"/>
      <c r="P725" s="15" t="n"/>
      <c r="Q725" s="16">
        <f>IF(N725="", "", IF(ISNUMBER(N725), N725, IFERROR(DATEVALUE(LEFT(N725,10))+TIMEVALUE(MID(N725,12,8)), "texto")))</f>
        <v/>
      </c>
      <c r="R725" s="17">
        <f>IF(ISNUMBER(Q725), DATE(YEAR(Q725),MONTH(Q725),1), "")</f>
        <v/>
      </c>
      <c r="S725" s="18">
        <f>IF(A725="", 0, IF(AND(M725=Ajustes!$B$8, E725=Ajustes!$B$5, I725=Ajustes!$B$4, OR(C725=Ajustes!$B$6, C725=Ajustes!$B$7), ISNUMBER(D725), ISNUMBER(H725)), 1, 0))</f>
        <v/>
      </c>
      <c r="T725" s="19">
        <f>IF(S725&lt;&gt;1, 0, IF(N(J725)=0, 0, IF(K725=Ajustes!$B$5, J725, J725*F725)))</f>
        <v/>
      </c>
      <c r="U725" s="20">
        <f>IF(S725&lt;&gt;1, U724, IF(C725=Ajustes!$B$6, U724+H725, U724-H725))</f>
        <v/>
      </c>
      <c r="V725" s="19">
        <f>IF(S725&lt;&gt;1, V724, IF(C725=Ajustes!$B$6, V724+D725+N(O725)+T725, IF(U725&lt;=0, 0, V724-H725*W724)))</f>
        <v/>
      </c>
      <c r="W725" s="21">
        <f>IF(U725&gt;0, V725/U725, 0)</f>
        <v/>
      </c>
      <c r="X725" s="19">
        <f>IF(AND(S725=1, C725=Ajustes!$B$7), D725-N(O725)-T725-H725*W724, "")</f>
        <v/>
      </c>
      <c r="Y725" s="18">
        <f>IF(A725="", "", TRIM(IF(COUNTIFS($N$2:$N$3000,N725,$C$2:$C$3000,C725,$D$2:$D$3000,D725,$H$2:$H$3000,H725)&gt;1, "Orden repetida. ", "")&amp;IF(AND(S725=1, C725=Ajustes!$B$7, U724+0.000001&lt;H725), "Vendes más de lo registrado. ", "")&amp;IF(Q725="texto", "Fecha en texto. ", "")&amp;IF(OR(NOT(ISNUMBER(D725)), NOT(ISNUMBER(H725))), "Número en texto. ", "")&amp;IF(AND(ISNUMBER(Q725), ISNUMBER(Q724), Q725&lt;Q724), "Fuera de orden de fecha. ", "")))</f>
        <v/>
      </c>
      <c r="Z725" s="18">
        <f>IF(AND(S725=1, ISNUMBER(R725)), ROW(), 0)</f>
        <v/>
      </c>
      <c r="AA725" s="18">
        <f>IF(ISNUMBER(R725), R725, 0)</f>
        <v/>
      </c>
    </row>
    <row r="726">
      <c r="A726" s="13" t="n"/>
      <c r="B726" s="13" t="n"/>
      <c r="C726" s="13" t="n"/>
      <c r="D726" s="13" t="n"/>
      <c r="E726" s="13" t="n"/>
      <c r="F726" s="13" t="n"/>
      <c r="G726" s="13" t="n"/>
      <c r="H726" s="13" t="n"/>
      <c r="I726" s="13" t="n"/>
      <c r="J726" s="13" t="n"/>
      <c r="K726" s="13" t="n"/>
      <c r="L726" s="13" t="n"/>
      <c r="M726" s="13" t="n"/>
      <c r="N726" s="13" t="n"/>
      <c r="O726" s="14" t="n"/>
      <c r="P726" s="15" t="n"/>
      <c r="Q726" s="16">
        <f>IF(N726="", "", IF(ISNUMBER(N726), N726, IFERROR(DATEVALUE(LEFT(N726,10))+TIMEVALUE(MID(N726,12,8)), "texto")))</f>
        <v/>
      </c>
      <c r="R726" s="17">
        <f>IF(ISNUMBER(Q726), DATE(YEAR(Q726),MONTH(Q726),1), "")</f>
        <v/>
      </c>
      <c r="S726" s="18">
        <f>IF(A726="", 0, IF(AND(M726=Ajustes!$B$8, E726=Ajustes!$B$5, I726=Ajustes!$B$4, OR(C726=Ajustes!$B$6, C726=Ajustes!$B$7), ISNUMBER(D726), ISNUMBER(H726)), 1, 0))</f>
        <v/>
      </c>
      <c r="T726" s="19">
        <f>IF(S726&lt;&gt;1, 0, IF(N(J726)=0, 0, IF(K726=Ajustes!$B$5, J726, J726*F726)))</f>
        <v/>
      </c>
      <c r="U726" s="20">
        <f>IF(S726&lt;&gt;1, U725, IF(C726=Ajustes!$B$6, U725+H726, U725-H726))</f>
        <v/>
      </c>
      <c r="V726" s="19">
        <f>IF(S726&lt;&gt;1, V725, IF(C726=Ajustes!$B$6, V725+D726+N(O726)+T726, IF(U726&lt;=0, 0, V725-H726*W725)))</f>
        <v/>
      </c>
      <c r="W726" s="21">
        <f>IF(U726&gt;0, V726/U726, 0)</f>
        <v/>
      </c>
      <c r="X726" s="19">
        <f>IF(AND(S726=1, C726=Ajustes!$B$7), D726-N(O726)-T726-H726*W725, "")</f>
        <v/>
      </c>
      <c r="Y726" s="18">
        <f>IF(A726="", "", TRIM(IF(COUNTIFS($N$2:$N$3000,N726,$C$2:$C$3000,C726,$D$2:$D$3000,D726,$H$2:$H$3000,H726)&gt;1, "Orden repetida. ", "")&amp;IF(AND(S726=1, C726=Ajustes!$B$7, U725+0.000001&lt;H726), "Vendes más de lo registrado. ", "")&amp;IF(Q726="texto", "Fecha en texto. ", "")&amp;IF(OR(NOT(ISNUMBER(D726)), NOT(ISNUMBER(H726))), "Número en texto. ", "")&amp;IF(AND(ISNUMBER(Q726), ISNUMBER(Q725), Q726&lt;Q725), "Fuera de orden de fecha. ", "")))</f>
        <v/>
      </c>
      <c r="Z726" s="18">
        <f>IF(AND(S726=1, ISNUMBER(R726)), ROW(), 0)</f>
        <v/>
      </c>
      <c r="AA726" s="18">
        <f>IF(ISNUMBER(R726), R726, 0)</f>
        <v/>
      </c>
    </row>
    <row r="727">
      <c r="A727" s="13" t="n"/>
      <c r="B727" s="13" t="n"/>
      <c r="C727" s="13" t="n"/>
      <c r="D727" s="13" t="n"/>
      <c r="E727" s="13" t="n"/>
      <c r="F727" s="13" t="n"/>
      <c r="G727" s="13" t="n"/>
      <c r="H727" s="13" t="n"/>
      <c r="I727" s="13" t="n"/>
      <c r="J727" s="13" t="n"/>
      <c r="K727" s="13" t="n"/>
      <c r="L727" s="13" t="n"/>
      <c r="M727" s="13" t="n"/>
      <c r="N727" s="13" t="n"/>
      <c r="O727" s="14" t="n"/>
      <c r="P727" s="15" t="n"/>
      <c r="Q727" s="16">
        <f>IF(N727="", "", IF(ISNUMBER(N727), N727, IFERROR(DATEVALUE(LEFT(N727,10))+TIMEVALUE(MID(N727,12,8)), "texto")))</f>
        <v/>
      </c>
      <c r="R727" s="17">
        <f>IF(ISNUMBER(Q727), DATE(YEAR(Q727),MONTH(Q727),1), "")</f>
        <v/>
      </c>
      <c r="S727" s="18">
        <f>IF(A727="", 0, IF(AND(M727=Ajustes!$B$8, E727=Ajustes!$B$5, I727=Ajustes!$B$4, OR(C727=Ajustes!$B$6, C727=Ajustes!$B$7), ISNUMBER(D727), ISNUMBER(H727)), 1, 0))</f>
        <v/>
      </c>
      <c r="T727" s="19">
        <f>IF(S727&lt;&gt;1, 0, IF(N(J727)=0, 0, IF(K727=Ajustes!$B$5, J727, J727*F727)))</f>
        <v/>
      </c>
      <c r="U727" s="20">
        <f>IF(S727&lt;&gt;1, U726, IF(C727=Ajustes!$B$6, U726+H727, U726-H727))</f>
        <v/>
      </c>
      <c r="V727" s="19">
        <f>IF(S727&lt;&gt;1, V726, IF(C727=Ajustes!$B$6, V726+D727+N(O727)+T727, IF(U727&lt;=0, 0, V726-H727*W726)))</f>
        <v/>
      </c>
      <c r="W727" s="21">
        <f>IF(U727&gt;0, V727/U727, 0)</f>
        <v/>
      </c>
      <c r="X727" s="19">
        <f>IF(AND(S727=1, C727=Ajustes!$B$7), D727-N(O727)-T727-H727*W726, "")</f>
        <v/>
      </c>
      <c r="Y727" s="18">
        <f>IF(A727="", "", TRIM(IF(COUNTIFS($N$2:$N$3000,N727,$C$2:$C$3000,C727,$D$2:$D$3000,D727,$H$2:$H$3000,H727)&gt;1, "Orden repetida. ", "")&amp;IF(AND(S727=1, C727=Ajustes!$B$7, U726+0.000001&lt;H727), "Vendes más de lo registrado. ", "")&amp;IF(Q727="texto", "Fecha en texto. ", "")&amp;IF(OR(NOT(ISNUMBER(D727)), NOT(ISNUMBER(H727))), "Número en texto. ", "")&amp;IF(AND(ISNUMBER(Q727), ISNUMBER(Q726), Q727&lt;Q726), "Fuera de orden de fecha. ", "")))</f>
        <v/>
      </c>
      <c r="Z727" s="18">
        <f>IF(AND(S727=1, ISNUMBER(R727)), ROW(), 0)</f>
        <v/>
      </c>
      <c r="AA727" s="18">
        <f>IF(ISNUMBER(R727), R727, 0)</f>
        <v/>
      </c>
    </row>
    <row r="728">
      <c r="A728" s="13" t="n"/>
      <c r="B728" s="13" t="n"/>
      <c r="C728" s="13" t="n"/>
      <c r="D728" s="13" t="n"/>
      <c r="E728" s="13" t="n"/>
      <c r="F728" s="13" t="n"/>
      <c r="G728" s="13" t="n"/>
      <c r="H728" s="13" t="n"/>
      <c r="I728" s="13" t="n"/>
      <c r="J728" s="13" t="n"/>
      <c r="K728" s="13" t="n"/>
      <c r="L728" s="13" t="n"/>
      <c r="M728" s="13" t="n"/>
      <c r="N728" s="13" t="n"/>
      <c r="O728" s="14" t="n"/>
      <c r="P728" s="15" t="n"/>
      <c r="Q728" s="16">
        <f>IF(N728="", "", IF(ISNUMBER(N728), N728, IFERROR(DATEVALUE(LEFT(N728,10))+TIMEVALUE(MID(N728,12,8)), "texto")))</f>
        <v/>
      </c>
      <c r="R728" s="17">
        <f>IF(ISNUMBER(Q728), DATE(YEAR(Q728),MONTH(Q728),1), "")</f>
        <v/>
      </c>
      <c r="S728" s="18">
        <f>IF(A728="", 0, IF(AND(M728=Ajustes!$B$8, E728=Ajustes!$B$5, I728=Ajustes!$B$4, OR(C728=Ajustes!$B$6, C728=Ajustes!$B$7), ISNUMBER(D728), ISNUMBER(H728)), 1, 0))</f>
        <v/>
      </c>
      <c r="T728" s="19">
        <f>IF(S728&lt;&gt;1, 0, IF(N(J728)=0, 0, IF(K728=Ajustes!$B$5, J728, J728*F728)))</f>
        <v/>
      </c>
      <c r="U728" s="20">
        <f>IF(S728&lt;&gt;1, U727, IF(C728=Ajustes!$B$6, U727+H728, U727-H728))</f>
        <v/>
      </c>
      <c r="V728" s="19">
        <f>IF(S728&lt;&gt;1, V727, IF(C728=Ajustes!$B$6, V727+D728+N(O728)+T728, IF(U728&lt;=0, 0, V727-H728*W727)))</f>
        <v/>
      </c>
      <c r="W728" s="21">
        <f>IF(U728&gt;0, V728/U728, 0)</f>
        <v/>
      </c>
      <c r="X728" s="19">
        <f>IF(AND(S728=1, C728=Ajustes!$B$7), D728-N(O728)-T728-H728*W727, "")</f>
        <v/>
      </c>
      <c r="Y728" s="18">
        <f>IF(A728="", "", TRIM(IF(COUNTIFS($N$2:$N$3000,N728,$C$2:$C$3000,C728,$D$2:$D$3000,D728,$H$2:$H$3000,H728)&gt;1, "Orden repetida. ", "")&amp;IF(AND(S728=1, C728=Ajustes!$B$7, U727+0.000001&lt;H728), "Vendes más de lo registrado. ", "")&amp;IF(Q728="texto", "Fecha en texto. ", "")&amp;IF(OR(NOT(ISNUMBER(D728)), NOT(ISNUMBER(H728))), "Número en texto. ", "")&amp;IF(AND(ISNUMBER(Q728), ISNUMBER(Q727), Q728&lt;Q727), "Fuera de orden de fecha. ", "")))</f>
        <v/>
      </c>
      <c r="Z728" s="18">
        <f>IF(AND(S728=1, ISNUMBER(R728)), ROW(), 0)</f>
        <v/>
      </c>
      <c r="AA728" s="18">
        <f>IF(ISNUMBER(R728), R728, 0)</f>
        <v/>
      </c>
    </row>
    <row r="729">
      <c r="A729" s="13" t="n"/>
      <c r="B729" s="13" t="n"/>
      <c r="C729" s="13" t="n"/>
      <c r="D729" s="13" t="n"/>
      <c r="E729" s="13" t="n"/>
      <c r="F729" s="13" t="n"/>
      <c r="G729" s="13" t="n"/>
      <c r="H729" s="13" t="n"/>
      <c r="I729" s="13" t="n"/>
      <c r="J729" s="13" t="n"/>
      <c r="K729" s="13" t="n"/>
      <c r="L729" s="13" t="n"/>
      <c r="M729" s="13" t="n"/>
      <c r="N729" s="13" t="n"/>
      <c r="O729" s="14" t="n"/>
      <c r="P729" s="15" t="n"/>
      <c r="Q729" s="16">
        <f>IF(N729="", "", IF(ISNUMBER(N729), N729, IFERROR(DATEVALUE(LEFT(N729,10))+TIMEVALUE(MID(N729,12,8)), "texto")))</f>
        <v/>
      </c>
      <c r="R729" s="17">
        <f>IF(ISNUMBER(Q729), DATE(YEAR(Q729),MONTH(Q729),1), "")</f>
        <v/>
      </c>
      <c r="S729" s="18">
        <f>IF(A729="", 0, IF(AND(M729=Ajustes!$B$8, E729=Ajustes!$B$5, I729=Ajustes!$B$4, OR(C729=Ajustes!$B$6, C729=Ajustes!$B$7), ISNUMBER(D729), ISNUMBER(H729)), 1, 0))</f>
        <v/>
      </c>
      <c r="T729" s="19">
        <f>IF(S729&lt;&gt;1, 0, IF(N(J729)=0, 0, IF(K729=Ajustes!$B$5, J729, J729*F729)))</f>
        <v/>
      </c>
      <c r="U729" s="20">
        <f>IF(S729&lt;&gt;1, U728, IF(C729=Ajustes!$B$6, U728+H729, U728-H729))</f>
        <v/>
      </c>
      <c r="V729" s="19">
        <f>IF(S729&lt;&gt;1, V728, IF(C729=Ajustes!$B$6, V728+D729+N(O729)+T729, IF(U729&lt;=0, 0, V728-H729*W728)))</f>
        <v/>
      </c>
      <c r="W729" s="21">
        <f>IF(U729&gt;0, V729/U729, 0)</f>
        <v/>
      </c>
      <c r="X729" s="19">
        <f>IF(AND(S729=1, C729=Ajustes!$B$7), D729-N(O729)-T729-H729*W728, "")</f>
        <v/>
      </c>
      <c r="Y729" s="18">
        <f>IF(A729="", "", TRIM(IF(COUNTIFS($N$2:$N$3000,N729,$C$2:$C$3000,C729,$D$2:$D$3000,D729,$H$2:$H$3000,H729)&gt;1, "Orden repetida. ", "")&amp;IF(AND(S729=1, C729=Ajustes!$B$7, U728+0.000001&lt;H729), "Vendes más de lo registrado. ", "")&amp;IF(Q729="texto", "Fecha en texto. ", "")&amp;IF(OR(NOT(ISNUMBER(D729)), NOT(ISNUMBER(H729))), "Número en texto. ", "")&amp;IF(AND(ISNUMBER(Q729), ISNUMBER(Q728), Q729&lt;Q728), "Fuera de orden de fecha. ", "")))</f>
        <v/>
      </c>
      <c r="Z729" s="18">
        <f>IF(AND(S729=1, ISNUMBER(R729)), ROW(), 0)</f>
        <v/>
      </c>
      <c r="AA729" s="18">
        <f>IF(ISNUMBER(R729), R729, 0)</f>
        <v/>
      </c>
    </row>
    <row r="730">
      <c r="A730" s="13" t="n"/>
      <c r="B730" s="13" t="n"/>
      <c r="C730" s="13" t="n"/>
      <c r="D730" s="13" t="n"/>
      <c r="E730" s="13" t="n"/>
      <c r="F730" s="13" t="n"/>
      <c r="G730" s="13" t="n"/>
      <c r="H730" s="13" t="n"/>
      <c r="I730" s="13" t="n"/>
      <c r="J730" s="13" t="n"/>
      <c r="K730" s="13" t="n"/>
      <c r="L730" s="13" t="n"/>
      <c r="M730" s="13" t="n"/>
      <c r="N730" s="13" t="n"/>
      <c r="O730" s="14" t="n"/>
      <c r="P730" s="15" t="n"/>
      <c r="Q730" s="16">
        <f>IF(N730="", "", IF(ISNUMBER(N730), N730, IFERROR(DATEVALUE(LEFT(N730,10))+TIMEVALUE(MID(N730,12,8)), "texto")))</f>
        <v/>
      </c>
      <c r="R730" s="17">
        <f>IF(ISNUMBER(Q730), DATE(YEAR(Q730),MONTH(Q730),1), "")</f>
        <v/>
      </c>
      <c r="S730" s="18">
        <f>IF(A730="", 0, IF(AND(M730=Ajustes!$B$8, E730=Ajustes!$B$5, I730=Ajustes!$B$4, OR(C730=Ajustes!$B$6, C730=Ajustes!$B$7), ISNUMBER(D730), ISNUMBER(H730)), 1, 0))</f>
        <v/>
      </c>
      <c r="T730" s="19">
        <f>IF(S730&lt;&gt;1, 0, IF(N(J730)=0, 0, IF(K730=Ajustes!$B$5, J730, J730*F730)))</f>
        <v/>
      </c>
      <c r="U730" s="20">
        <f>IF(S730&lt;&gt;1, U729, IF(C730=Ajustes!$B$6, U729+H730, U729-H730))</f>
        <v/>
      </c>
      <c r="V730" s="19">
        <f>IF(S730&lt;&gt;1, V729, IF(C730=Ajustes!$B$6, V729+D730+N(O730)+T730, IF(U730&lt;=0, 0, V729-H730*W729)))</f>
        <v/>
      </c>
      <c r="W730" s="21">
        <f>IF(U730&gt;0, V730/U730, 0)</f>
        <v/>
      </c>
      <c r="X730" s="19">
        <f>IF(AND(S730=1, C730=Ajustes!$B$7), D730-N(O730)-T730-H730*W729, "")</f>
        <v/>
      </c>
      <c r="Y730" s="18">
        <f>IF(A730="", "", TRIM(IF(COUNTIFS($N$2:$N$3000,N730,$C$2:$C$3000,C730,$D$2:$D$3000,D730,$H$2:$H$3000,H730)&gt;1, "Orden repetida. ", "")&amp;IF(AND(S730=1, C730=Ajustes!$B$7, U729+0.000001&lt;H730), "Vendes más de lo registrado. ", "")&amp;IF(Q730="texto", "Fecha en texto. ", "")&amp;IF(OR(NOT(ISNUMBER(D730)), NOT(ISNUMBER(H730))), "Número en texto. ", "")&amp;IF(AND(ISNUMBER(Q730), ISNUMBER(Q729), Q730&lt;Q729), "Fuera de orden de fecha. ", "")))</f>
        <v/>
      </c>
      <c r="Z730" s="18">
        <f>IF(AND(S730=1, ISNUMBER(R730)), ROW(), 0)</f>
        <v/>
      </c>
      <c r="AA730" s="18">
        <f>IF(ISNUMBER(R730), R730, 0)</f>
        <v/>
      </c>
    </row>
    <row r="731">
      <c r="A731" s="13" t="n"/>
      <c r="B731" s="13" t="n"/>
      <c r="C731" s="13" t="n"/>
      <c r="D731" s="13" t="n"/>
      <c r="E731" s="13" t="n"/>
      <c r="F731" s="13" t="n"/>
      <c r="G731" s="13" t="n"/>
      <c r="H731" s="13" t="n"/>
      <c r="I731" s="13" t="n"/>
      <c r="J731" s="13" t="n"/>
      <c r="K731" s="13" t="n"/>
      <c r="L731" s="13" t="n"/>
      <c r="M731" s="13" t="n"/>
      <c r="N731" s="13" t="n"/>
      <c r="O731" s="14" t="n"/>
      <c r="P731" s="15" t="n"/>
      <c r="Q731" s="16">
        <f>IF(N731="", "", IF(ISNUMBER(N731), N731, IFERROR(DATEVALUE(LEFT(N731,10))+TIMEVALUE(MID(N731,12,8)), "texto")))</f>
        <v/>
      </c>
      <c r="R731" s="17">
        <f>IF(ISNUMBER(Q731), DATE(YEAR(Q731),MONTH(Q731),1), "")</f>
        <v/>
      </c>
      <c r="S731" s="18">
        <f>IF(A731="", 0, IF(AND(M731=Ajustes!$B$8, E731=Ajustes!$B$5, I731=Ajustes!$B$4, OR(C731=Ajustes!$B$6, C731=Ajustes!$B$7), ISNUMBER(D731), ISNUMBER(H731)), 1, 0))</f>
        <v/>
      </c>
      <c r="T731" s="19">
        <f>IF(S731&lt;&gt;1, 0, IF(N(J731)=0, 0, IF(K731=Ajustes!$B$5, J731, J731*F731)))</f>
        <v/>
      </c>
      <c r="U731" s="20">
        <f>IF(S731&lt;&gt;1, U730, IF(C731=Ajustes!$B$6, U730+H731, U730-H731))</f>
        <v/>
      </c>
      <c r="V731" s="19">
        <f>IF(S731&lt;&gt;1, V730, IF(C731=Ajustes!$B$6, V730+D731+N(O731)+T731, IF(U731&lt;=0, 0, V730-H731*W730)))</f>
        <v/>
      </c>
      <c r="W731" s="21">
        <f>IF(U731&gt;0, V731/U731, 0)</f>
        <v/>
      </c>
      <c r="X731" s="19">
        <f>IF(AND(S731=1, C731=Ajustes!$B$7), D731-N(O731)-T731-H731*W730, "")</f>
        <v/>
      </c>
      <c r="Y731" s="18">
        <f>IF(A731="", "", TRIM(IF(COUNTIFS($N$2:$N$3000,N731,$C$2:$C$3000,C731,$D$2:$D$3000,D731,$H$2:$H$3000,H731)&gt;1, "Orden repetida. ", "")&amp;IF(AND(S731=1, C731=Ajustes!$B$7, U730+0.000001&lt;H731), "Vendes más de lo registrado. ", "")&amp;IF(Q731="texto", "Fecha en texto. ", "")&amp;IF(OR(NOT(ISNUMBER(D731)), NOT(ISNUMBER(H731))), "Número en texto. ", "")&amp;IF(AND(ISNUMBER(Q731), ISNUMBER(Q730), Q731&lt;Q730), "Fuera de orden de fecha. ", "")))</f>
        <v/>
      </c>
      <c r="Z731" s="18">
        <f>IF(AND(S731=1, ISNUMBER(R731)), ROW(), 0)</f>
        <v/>
      </c>
      <c r="AA731" s="18">
        <f>IF(ISNUMBER(R731), R731, 0)</f>
        <v/>
      </c>
    </row>
    <row r="732">
      <c r="A732" s="13" t="n"/>
      <c r="B732" s="13" t="n"/>
      <c r="C732" s="13" t="n"/>
      <c r="D732" s="13" t="n"/>
      <c r="E732" s="13" t="n"/>
      <c r="F732" s="13" t="n"/>
      <c r="G732" s="13" t="n"/>
      <c r="H732" s="13" t="n"/>
      <c r="I732" s="13" t="n"/>
      <c r="J732" s="13" t="n"/>
      <c r="K732" s="13" t="n"/>
      <c r="L732" s="13" t="n"/>
      <c r="M732" s="13" t="n"/>
      <c r="N732" s="13" t="n"/>
      <c r="O732" s="14" t="n"/>
      <c r="P732" s="15" t="n"/>
      <c r="Q732" s="16">
        <f>IF(N732="", "", IF(ISNUMBER(N732), N732, IFERROR(DATEVALUE(LEFT(N732,10))+TIMEVALUE(MID(N732,12,8)), "texto")))</f>
        <v/>
      </c>
      <c r="R732" s="17">
        <f>IF(ISNUMBER(Q732), DATE(YEAR(Q732),MONTH(Q732),1), "")</f>
        <v/>
      </c>
      <c r="S732" s="18">
        <f>IF(A732="", 0, IF(AND(M732=Ajustes!$B$8, E732=Ajustes!$B$5, I732=Ajustes!$B$4, OR(C732=Ajustes!$B$6, C732=Ajustes!$B$7), ISNUMBER(D732), ISNUMBER(H732)), 1, 0))</f>
        <v/>
      </c>
      <c r="T732" s="19">
        <f>IF(S732&lt;&gt;1, 0, IF(N(J732)=0, 0, IF(K732=Ajustes!$B$5, J732, J732*F732)))</f>
        <v/>
      </c>
      <c r="U732" s="20">
        <f>IF(S732&lt;&gt;1, U731, IF(C732=Ajustes!$B$6, U731+H732, U731-H732))</f>
        <v/>
      </c>
      <c r="V732" s="19">
        <f>IF(S732&lt;&gt;1, V731, IF(C732=Ajustes!$B$6, V731+D732+N(O732)+T732, IF(U732&lt;=0, 0, V731-H732*W731)))</f>
        <v/>
      </c>
      <c r="W732" s="21">
        <f>IF(U732&gt;0, V732/U732, 0)</f>
        <v/>
      </c>
      <c r="X732" s="19">
        <f>IF(AND(S732=1, C732=Ajustes!$B$7), D732-N(O732)-T732-H732*W731, "")</f>
        <v/>
      </c>
      <c r="Y732" s="18">
        <f>IF(A732="", "", TRIM(IF(COUNTIFS($N$2:$N$3000,N732,$C$2:$C$3000,C732,$D$2:$D$3000,D732,$H$2:$H$3000,H732)&gt;1, "Orden repetida. ", "")&amp;IF(AND(S732=1, C732=Ajustes!$B$7, U731+0.000001&lt;H732), "Vendes más de lo registrado. ", "")&amp;IF(Q732="texto", "Fecha en texto. ", "")&amp;IF(OR(NOT(ISNUMBER(D732)), NOT(ISNUMBER(H732))), "Número en texto. ", "")&amp;IF(AND(ISNUMBER(Q732), ISNUMBER(Q731), Q732&lt;Q731), "Fuera de orden de fecha. ", "")))</f>
        <v/>
      </c>
      <c r="Z732" s="18">
        <f>IF(AND(S732=1, ISNUMBER(R732)), ROW(), 0)</f>
        <v/>
      </c>
      <c r="AA732" s="18">
        <f>IF(ISNUMBER(R732), R732, 0)</f>
        <v/>
      </c>
    </row>
    <row r="733">
      <c r="A733" s="13" t="n"/>
      <c r="B733" s="13" t="n"/>
      <c r="C733" s="13" t="n"/>
      <c r="D733" s="13" t="n"/>
      <c r="E733" s="13" t="n"/>
      <c r="F733" s="13" t="n"/>
      <c r="G733" s="13" t="n"/>
      <c r="H733" s="13" t="n"/>
      <c r="I733" s="13" t="n"/>
      <c r="J733" s="13" t="n"/>
      <c r="K733" s="13" t="n"/>
      <c r="L733" s="13" t="n"/>
      <c r="M733" s="13" t="n"/>
      <c r="N733" s="13" t="n"/>
      <c r="O733" s="14" t="n"/>
      <c r="P733" s="15" t="n"/>
      <c r="Q733" s="16">
        <f>IF(N733="", "", IF(ISNUMBER(N733), N733, IFERROR(DATEVALUE(LEFT(N733,10))+TIMEVALUE(MID(N733,12,8)), "texto")))</f>
        <v/>
      </c>
      <c r="R733" s="17">
        <f>IF(ISNUMBER(Q733), DATE(YEAR(Q733),MONTH(Q733),1), "")</f>
        <v/>
      </c>
      <c r="S733" s="18">
        <f>IF(A733="", 0, IF(AND(M733=Ajustes!$B$8, E733=Ajustes!$B$5, I733=Ajustes!$B$4, OR(C733=Ajustes!$B$6, C733=Ajustes!$B$7), ISNUMBER(D733), ISNUMBER(H733)), 1, 0))</f>
        <v/>
      </c>
      <c r="T733" s="19">
        <f>IF(S733&lt;&gt;1, 0, IF(N(J733)=0, 0, IF(K733=Ajustes!$B$5, J733, J733*F733)))</f>
        <v/>
      </c>
      <c r="U733" s="20">
        <f>IF(S733&lt;&gt;1, U732, IF(C733=Ajustes!$B$6, U732+H733, U732-H733))</f>
        <v/>
      </c>
      <c r="V733" s="19">
        <f>IF(S733&lt;&gt;1, V732, IF(C733=Ajustes!$B$6, V732+D733+N(O733)+T733, IF(U733&lt;=0, 0, V732-H733*W732)))</f>
        <v/>
      </c>
      <c r="W733" s="21">
        <f>IF(U733&gt;0, V733/U733, 0)</f>
        <v/>
      </c>
      <c r="X733" s="19">
        <f>IF(AND(S733=1, C733=Ajustes!$B$7), D733-N(O733)-T733-H733*W732, "")</f>
        <v/>
      </c>
      <c r="Y733" s="18">
        <f>IF(A733="", "", TRIM(IF(COUNTIFS($N$2:$N$3000,N733,$C$2:$C$3000,C733,$D$2:$D$3000,D733,$H$2:$H$3000,H733)&gt;1, "Orden repetida. ", "")&amp;IF(AND(S733=1, C733=Ajustes!$B$7, U732+0.000001&lt;H733), "Vendes más de lo registrado. ", "")&amp;IF(Q733="texto", "Fecha en texto. ", "")&amp;IF(OR(NOT(ISNUMBER(D733)), NOT(ISNUMBER(H733))), "Número en texto. ", "")&amp;IF(AND(ISNUMBER(Q733), ISNUMBER(Q732), Q733&lt;Q732), "Fuera de orden de fecha. ", "")))</f>
        <v/>
      </c>
      <c r="Z733" s="18">
        <f>IF(AND(S733=1, ISNUMBER(R733)), ROW(), 0)</f>
        <v/>
      </c>
      <c r="AA733" s="18">
        <f>IF(ISNUMBER(R733), R733, 0)</f>
        <v/>
      </c>
    </row>
    <row r="734">
      <c r="A734" s="13" t="n"/>
      <c r="B734" s="13" t="n"/>
      <c r="C734" s="13" t="n"/>
      <c r="D734" s="13" t="n"/>
      <c r="E734" s="13" t="n"/>
      <c r="F734" s="13" t="n"/>
      <c r="G734" s="13" t="n"/>
      <c r="H734" s="13" t="n"/>
      <c r="I734" s="13" t="n"/>
      <c r="J734" s="13" t="n"/>
      <c r="K734" s="13" t="n"/>
      <c r="L734" s="13" t="n"/>
      <c r="M734" s="13" t="n"/>
      <c r="N734" s="13" t="n"/>
      <c r="O734" s="14" t="n"/>
      <c r="P734" s="15" t="n"/>
      <c r="Q734" s="16">
        <f>IF(N734="", "", IF(ISNUMBER(N734), N734, IFERROR(DATEVALUE(LEFT(N734,10))+TIMEVALUE(MID(N734,12,8)), "texto")))</f>
        <v/>
      </c>
      <c r="R734" s="17">
        <f>IF(ISNUMBER(Q734), DATE(YEAR(Q734),MONTH(Q734),1), "")</f>
        <v/>
      </c>
      <c r="S734" s="18">
        <f>IF(A734="", 0, IF(AND(M734=Ajustes!$B$8, E734=Ajustes!$B$5, I734=Ajustes!$B$4, OR(C734=Ajustes!$B$6, C734=Ajustes!$B$7), ISNUMBER(D734), ISNUMBER(H734)), 1, 0))</f>
        <v/>
      </c>
      <c r="T734" s="19">
        <f>IF(S734&lt;&gt;1, 0, IF(N(J734)=0, 0, IF(K734=Ajustes!$B$5, J734, J734*F734)))</f>
        <v/>
      </c>
      <c r="U734" s="20">
        <f>IF(S734&lt;&gt;1, U733, IF(C734=Ajustes!$B$6, U733+H734, U733-H734))</f>
        <v/>
      </c>
      <c r="V734" s="19">
        <f>IF(S734&lt;&gt;1, V733, IF(C734=Ajustes!$B$6, V733+D734+N(O734)+T734, IF(U734&lt;=0, 0, V733-H734*W733)))</f>
        <v/>
      </c>
      <c r="W734" s="21">
        <f>IF(U734&gt;0, V734/U734, 0)</f>
        <v/>
      </c>
      <c r="X734" s="19">
        <f>IF(AND(S734=1, C734=Ajustes!$B$7), D734-N(O734)-T734-H734*W733, "")</f>
        <v/>
      </c>
      <c r="Y734" s="18">
        <f>IF(A734="", "", TRIM(IF(COUNTIFS($N$2:$N$3000,N734,$C$2:$C$3000,C734,$D$2:$D$3000,D734,$H$2:$H$3000,H734)&gt;1, "Orden repetida. ", "")&amp;IF(AND(S734=1, C734=Ajustes!$B$7, U733+0.000001&lt;H734), "Vendes más de lo registrado. ", "")&amp;IF(Q734="texto", "Fecha en texto. ", "")&amp;IF(OR(NOT(ISNUMBER(D734)), NOT(ISNUMBER(H734))), "Número en texto. ", "")&amp;IF(AND(ISNUMBER(Q734), ISNUMBER(Q733), Q734&lt;Q733), "Fuera de orden de fecha. ", "")))</f>
        <v/>
      </c>
      <c r="Z734" s="18">
        <f>IF(AND(S734=1, ISNUMBER(R734)), ROW(), 0)</f>
        <v/>
      </c>
      <c r="AA734" s="18">
        <f>IF(ISNUMBER(R734), R734, 0)</f>
        <v/>
      </c>
    </row>
    <row r="735">
      <c r="A735" s="13" t="n"/>
      <c r="B735" s="13" t="n"/>
      <c r="C735" s="13" t="n"/>
      <c r="D735" s="13" t="n"/>
      <c r="E735" s="13" t="n"/>
      <c r="F735" s="13" t="n"/>
      <c r="G735" s="13" t="n"/>
      <c r="H735" s="13" t="n"/>
      <c r="I735" s="13" t="n"/>
      <c r="J735" s="13" t="n"/>
      <c r="K735" s="13" t="n"/>
      <c r="L735" s="13" t="n"/>
      <c r="M735" s="13" t="n"/>
      <c r="N735" s="13" t="n"/>
      <c r="O735" s="14" t="n"/>
      <c r="P735" s="15" t="n"/>
      <c r="Q735" s="16">
        <f>IF(N735="", "", IF(ISNUMBER(N735), N735, IFERROR(DATEVALUE(LEFT(N735,10))+TIMEVALUE(MID(N735,12,8)), "texto")))</f>
        <v/>
      </c>
      <c r="R735" s="17">
        <f>IF(ISNUMBER(Q735), DATE(YEAR(Q735),MONTH(Q735),1), "")</f>
        <v/>
      </c>
      <c r="S735" s="18">
        <f>IF(A735="", 0, IF(AND(M735=Ajustes!$B$8, E735=Ajustes!$B$5, I735=Ajustes!$B$4, OR(C735=Ajustes!$B$6, C735=Ajustes!$B$7), ISNUMBER(D735), ISNUMBER(H735)), 1, 0))</f>
        <v/>
      </c>
      <c r="T735" s="19">
        <f>IF(S735&lt;&gt;1, 0, IF(N(J735)=0, 0, IF(K735=Ajustes!$B$5, J735, J735*F735)))</f>
        <v/>
      </c>
      <c r="U735" s="20">
        <f>IF(S735&lt;&gt;1, U734, IF(C735=Ajustes!$B$6, U734+H735, U734-H735))</f>
        <v/>
      </c>
      <c r="V735" s="19">
        <f>IF(S735&lt;&gt;1, V734, IF(C735=Ajustes!$B$6, V734+D735+N(O735)+T735, IF(U735&lt;=0, 0, V734-H735*W734)))</f>
        <v/>
      </c>
      <c r="W735" s="21">
        <f>IF(U735&gt;0, V735/U735, 0)</f>
        <v/>
      </c>
      <c r="X735" s="19">
        <f>IF(AND(S735=1, C735=Ajustes!$B$7), D735-N(O735)-T735-H735*W734, "")</f>
        <v/>
      </c>
      <c r="Y735" s="18">
        <f>IF(A735="", "", TRIM(IF(COUNTIFS($N$2:$N$3000,N735,$C$2:$C$3000,C735,$D$2:$D$3000,D735,$H$2:$H$3000,H735)&gt;1, "Orden repetida. ", "")&amp;IF(AND(S735=1, C735=Ajustes!$B$7, U734+0.000001&lt;H735), "Vendes más de lo registrado. ", "")&amp;IF(Q735="texto", "Fecha en texto. ", "")&amp;IF(OR(NOT(ISNUMBER(D735)), NOT(ISNUMBER(H735))), "Número en texto. ", "")&amp;IF(AND(ISNUMBER(Q735), ISNUMBER(Q734), Q735&lt;Q734), "Fuera de orden de fecha. ", "")))</f>
        <v/>
      </c>
      <c r="Z735" s="18">
        <f>IF(AND(S735=1, ISNUMBER(R735)), ROW(), 0)</f>
        <v/>
      </c>
      <c r="AA735" s="18">
        <f>IF(ISNUMBER(R735), R735, 0)</f>
        <v/>
      </c>
    </row>
    <row r="736">
      <c r="A736" s="13" t="n"/>
      <c r="B736" s="13" t="n"/>
      <c r="C736" s="13" t="n"/>
      <c r="D736" s="13" t="n"/>
      <c r="E736" s="13" t="n"/>
      <c r="F736" s="13" t="n"/>
      <c r="G736" s="13" t="n"/>
      <c r="H736" s="13" t="n"/>
      <c r="I736" s="13" t="n"/>
      <c r="J736" s="13" t="n"/>
      <c r="K736" s="13" t="n"/>
      <c r="L736" s="13" t="n"/>
      <c r="M736" s="13" t="n"/>
      <c r="N736" s="13" t="n"/>
      <c r="O736" s="14" t="n"/>
      <c r="P736" s="15" t="n"/>
      <c r="Q736" s="16">
        <f>IF(N736="", "", IF(ISNUMBER(N736), N736, IFERROR(DATEVALUE(LEFT(N736,10))+TIMEVALUE(MID(N736,12,8)), "texto")))</f>
        <v/>
      </c>
      <c r="R736" s="17">
        <f>IF(ISNUMBER(Q736), DATE(YEAR(Q736),MONTH(Q736),1), "")</f>
        <v/>
      </c>
      <c r="S736" s="18">
        <f>IF(A736="", 0, IF(AND(M736=Ajustes!$B$8, E736=Ajustes!$B$5, I736=Ajustes!$B$4, OR(C736=Ajustes!$B$6, C736=Ajustes!$B$7), ISNUMBER(D736), ISNUMBER(H736)), 1, 0))</f>
        <v/>
      </c>
      <c r="T736" s="19">
        <f>IF(S736&lt;&gt;1, 0, IF(N(J736)=0, 0, IF(K736=Ajustes!$B$5, J736, J736*F736)))</f>
        <v/>
      </c>
      <c r="U736" s="20">
        <f>IF(S736&lt;&gt;1, U735, IF(C736=Ajustes!$B$6, U735+H736, U735-H736))</f>
        <v/>
      </c>
      <c r="V736" s="19">
        <f>IF(S736&lt;&gt;1, V735, IF(C736=Ajustes!$B$6, V735+D736+N(O736)+T736, IF(U736&lt;=0, 0, V735-H736*W735)))</f>
        <v/>
      </c>
      <c r="W736" s="21">
        <f>IF(U736&gt;0, V736/U736, 0)</f>
        <v/>
      </c>
      <c r="X736" s="19">
        <f>IF(AND(S736=1, C736=Ajustes!$B$7), D736-N(O736)-T736-H736*W735, "")</f>
        <v/>
      </c>
      <c r="Y736" s="18">
        <f>IF(A736="", "", TRIM(IF(COUNTIFS($N$2:$N$3000,N736,$C$2:$C$3000,C736,$D$2:$D$3000,D736,$H$2:$H$3000,H736)&gt;1, "Orden repetida. ", "")&amp;IF(AND(S736=1, C736=Ajustes!$B$7, U735+0.000001&lt;H736), "Vendes más de lo registrado. ", "")&amp;IF(Q736="texto", "Fecha en texto. ", "")&amp;IF(OR(NOT(ISNUMBER(D736)), NOT(ISNUMBER(H736))), "Número en texto. ", "")&amp;IF(AND(ISNUMBER(Q736), ISNUMBER(Q735), Q736&lt;Q735), "Fuera de orden de fecha. ", "")))</f>
        <v/>
      </c>
      <c r="Z736" s="18">
        <f>IF(AND(S736=1, ISNUMBER(R736)), ROW(), 0)</f>
        <v/>
      </c>
      <c r="AA736" s="18">
        <f>IF(ISNUMBER(R736), R736, 0)</f>
        <v/>
      </c>
    </row>
    <row r="737">
      <c r="A737" s="13" t="n"/>
      <c r="B737" s="13" t="n"/>
      <c r="C737" s="13" t="n"/>
      <c r="D737" s="13" t="n"/>
      <c r="E737" s="13" t="n"/>
      <c r="F737" s="13" t="n"/>
      <c r="G737" s="13" t="n"/>
      <c r="H737" s="13" t="n"/>
      <c r="I737" s="13" t="n"/>
      <c r="J737" s="13" t="n"/>
      <c r="K737" s="13" t="n"/>
      <c r="L737" s="13" t="n"/>
      <c r="M737" s="13" t="n"/>
      <c r="N737" s="13" t="n"/>
      <c r="O737" s="14" t="n"/>
      <c r="P737" s="15" t="n"/>
      <c r="Q737" s="16">
        <f>IF(N737="", "", IF(ISNUMBER(N737), N737, IFERROR(DATEVALUE(LEFT(N737,10))+TIMEVALUE(MID(N737,12,8)), "texto")))</f>
        <v/>
      </c>
      <c r="R737" s="17">
        <f>IF(ISNUMBER(Q737), DATE(YEAR(Q737),MONTH(Q737),1), "")</f>
        <v/>
      </c>
      <c r="S737" s="18">
        <f>IF(A737="", 0, IF(AND(M737=Ajustes!$B$8, E737=Ajustes!$B$5, I737=Ajustes!$B$4, OR(C737=Ajustes!$B$6, C737=Ajustes!$B$7), ISNUMBER(D737), ISNUMBER(H737)), 1, 0))</f>
        <v/>
      </c>
      <c r="T737" s="19">
        <f>IF(S737&lt;&gt;1, 0, IF(N(J737)=0, 0, IF(K737=Ajustes!$B$5, J737, J737*F737)))</f>
        <v/>
      </c>
      <c r="U737" s="20">
        <f>IF(S737&lt;&gt;1, U736, IF(C737=Ajustes!$B$6, U736+H737, U736-H737))</f>
        <v/>
      </c>
      <c r="V737" s="19">
        <f>IF(S737&lt;&gt;1, V736, IF(C737=Ajustes!$B$6, V736+D737+N(O737)+T737, IF(U737&lt;=0, 0, V736-H737*W736)))</f>
        <v/>
      </c>
      <c r="W737" s="21">
        <f>IF(U737&gt;0, V737/U737, 0)</f>
        <v/>
      </c>
      <c r="X737" s="19">
        <f>IF(AND(S737=1, C737=Ajustes!$B$7), D737-N(O737)-T737-H737*W736, "")</f>
        <v/>
      </c>
      <c r="Y737" s="18">
        <f>IF(A737="", "", TRIM(IF(COUNTIFS($N$2:$N$3000,N737,$C$2:$C$3000,C737,$D$2:$D$3000,D737,$H$2:$H$3000,H737)&gt;1, "Orden repetida. ", "")&amp;IF(AND(S737=1, C737=Ajustes!$B$7, U736+0.000001&lt;H737), "Vendes más de lo registrado. ", "")&amp;IF(Q737="texto", "Fecha en texto. ", "")&amp;IF(OR(NOT(ISNUMBER(D737)), NOT(ISNUMBER(H737))), "Número en texto. ", "")&amp;IF(AND(ISNUMBER(Q737), ISNUMBER(Q736), Q737&lt;Q736), "Fuera de orden de fecha. ", "")))</f>
        <v/>
      </c>
      <c r="Z737" s="18">
        <f>IF(AND(S737=1, ISNUMBER(R737)), ROW(), 0)</f>
        <v/>
      </c>
      <c r="AA737" s="18">
        <f>IF(ISNUMBER(R737), R737, 0)</f>
        <v/>
      </c>
    </row>
    <row r="738">
      <c r="A738" s="13" t="n"/>
      <c r="B738" s="13" t="n"/>
      <c r="C738" s="13" t="n"/>
      <c r="D738" s="13" t="n"/>
      <c r="E738" s="13" t="n"/>
      <c r="F738" s="13" t="n"/>
      <c r="G738" s="13" t="n"/>
      <c r="H738" s="13" t="n"/>
      <c r="I738" s="13" t="n"/>
      <c r="J738" s="13" t="n"/>
      <c r="K738" s="13" t="n"/>
      <c r="L738" s="13" t="n"/>
      <c r="M738" s="13" t="n"/>
      <c r="N738" s="13" t="n"/>
      <c r="O738" s="14" t="n"/>
      <c r="P738" s="15" t="n"/>
      <c r="Q738" s="16">
        <f>IF(N738="", "", IF(ISNUMBER(N738), N738, IFERROR(DATEVALUE(LEFT(N738,10))+TIMEVALUE(MID(N738,12,8)), "texto")))</f>
        <v/>
      </c>
      <c r="R738" s="17">
        <f>IF(ISNUMBER(Q738), DATE(YEAR(Q738),MONTH(Q738),1), "")</f>
        <v/>
      </c>
      <c r="S738" s="18">
        <f>IF(A738="", 0, IF(AND(M738=Ajustes!$B$8, E738=Ajustes!$B$5, I738=Ajustes!$B$4, OR(C738=Ajustes!$B$6, C738=Ajustes!$B$7), ISNUMBER(D738), ISNUMBER(H738)), 1, 0))</f>
        <v/>
      </c>
      <c r="T738" s="19">
        <f>IF(S738&lt;&gt;1, 0, IF(N(J738)=0, 0, IF(K738=Ajustes!$B$5, J738, J738*F738)))</f>
        <v/>
      </c>
      <c r="U738" s="20">
        <f>IF(S738&lt;&gt;1, U737, IF(C738=Ajustes!$B$6, U737+H738, U737-H738))</f>
        <v/>
      </c>
      <c r="V738" s="19">
        <f>IF(S738&lt;&gt;1, V737, IF(C738=Ajustes!$B$6, V737+D738+N(O738)+T738, IF(U738&lt;=0, 0, V737-H738*W737)))</f>
        <v/>
      </c>
      <c r="W738" s="21">
        <f>IF(U738&gt;0, V738/U738, 0)</f>
        <v/>
      </c>
      <c r="X738" s="19">
        <f>IF(AND(S738=1, C738=Ajustes!$B$7), D738-N(O738)-T738-H738*W737, "")</f>
        <v/>
      </c>
      <c r="Y738" s="18">
        <f>IF(A738="", "", TRIM(IF(COUNTIFS($N$2:$N$3000,N738,$C$2:$C$3000,C738,$D$2:$D$3000,D738,$H$2:$H$3000,H738)&gt;1, "Orden repetida. ", "")&amp;IF(AND(S738=1, C738=Ajustes!$B$7, U737+0.000001&lt;H738), "Vendes más de lo registrado. ", "")&amp;IF(Q738="texto", "Fecha en texto. ", "")&amp;IF(OR(NOT(ISNUMBER(D738)), NOT(ISNUMBER(H738))), "Número en texto. ", "")&amp;IF(AND(ISNUMBER(Q738), ISNUMBER(Q737), Q738&lt;Q737), "Fuera de orden de fecha. ", "")))</f>
        <v/>
      </c>
      <c r="Z738" s="18">
        <f>IF(AND(S738=1, ISNUMBER(R738)), ROW(), 0)</f>
        <v/>
      </c>
      <c r="AA738" s="18">
        <f>IF(ISNUMBER(R738), R738, 0)</f>
        <v/>
      </c>
    </row>
    <row r="739">
      <c r="A739" s="13" t="n"/>
      <c r="B739" s="13" t="n"/>
      <c r="C739" s="13" t="n"/>
      <c r="D739" s="13" t="n"/>
      <c r="E739" s="13" t="n"/>
      <c r="F739" s="13" t="n"/>
      <c r="G739" s="13" t="n"/>
      <c r="H739" s="13" t="n"/>
      <c r="I739" s="13" t="n"/>
      <c r="J739" s="13" t="n"/>
      <c r="K739" s="13" t="n"/>
      <c r="L739" s="13" t="n"/>
      <c r="M739" s="13" t="n"/>
      <c r="N739" s="13" t="n"/>
      <c r="O739" s="14" t="n"/>
      <c r="P739" s="15" t="n"/>
      <c r="Q739" s="16">
        <f>IF(N739="", "", IF(ISNUMBER(N739), N739, IFERROR(DATEVALUE(LEFT(N739,10))+TIMEVALUE(MID(N739,12,8)), "texto")))</f>
        <v/>
      </c>
      <c r="R739" s="17">
        <f>IF(ISNUMBER(Q739), DATE(YEAR(Q739),MONTH(Q739),1), "")</f>
        <v/>
      </c>
      <c r="S739" s="18">
        <f>IF(A739="", 0, IF(AND(M739=Ajustes!$B$8, E739=Ajustes!$B$5, I739=Ajustes!$B$4, OR(C739=Ajustes!$B$6, C739=Ajustes!$B$7), ISNUMBER(D739), ISNUMBER(H739)), 1, 0))</f>
        <v/>
      </c>
      <c r="T739" s="19">
        <f>IF(S739&lt;&gt;1, 0, IF(N(J739)=0, 0, IF(K739=Ajustes!$B$5, J739, J739*F739)))</f>
        <v/>
      </c>
      <c r="U739" s="20">
        <f>IF(S739&lt;&gt;1, U738, IF(C739=Ajustes!$B$6, U738+H739, U738-H739))</f>
        <v/>
      </c>
      <c r="V739" s="19">
        <f>IF(S739&lt;&gt;1, V738, IF(C739=Ajustes!$B$6, V738+D739+N(O739)+T739, IF(U739&lt;=0, 0, V738-H739*W738)))</f>
        <v/>
      </c>
      <c r="W739" s="21">
        <f>IF(U739&gt;0, V739/U739, 0)</f>
        <v/>
      </c>
      <c r="X739" s="19">
        <f>IF(AND(S739=1, C739=Ajustes!$B$7), D739-N(O739)-T739-H739*W738, "")</f>
        <v/>
      </c>
      <c r="Y739" s="18">
        <f>IF(A739="", "", TRIM(IF(COUNTIFS($N$2:$N$3000,N739,$C$2:$C$3000,C739,$D$2:$D$3000,D739,$H$2:$H$3000,H739)&gt;1, "Orden repetida. ", "")&amp;IF(AND(S739=1, C739=Ajustes!$B$7, U738+0.000001&lt;H739), "Vendes más de lo registrado. ", "")&amp;IF(Q739="texto", "Fecha en texto. ", "")&amp;IF(OR(NOT(ISNUMBER(D739)), NOT(ISNUMBER(H739))), "Número en texto. ", "")&amp;IF(AND(ISNUMBER(Q739), ISNUMBER(Q738), Q739&lt;Q738), "Fuera de orden de fecha. ", "")))</f>
        <v/>
      </c>
      <c r="Z739" s="18">
        <f>IF(AND(S739=1, ISNUMBER(R739)), ROW(), 0)</f>
        <v/>
      </c>
      <c r="AA739" s="18">
        <f>IF(ISNUMBER(R739), R739, 0)</f>
        <v/>
      </c>
    </row>
    <row r="740">
      <c r="A740" s="13" t="n"/>
      <c r="B740" s="13" t="n"/>
      <c r="C740" s="13" t="n"/>
      <c r="D740" s="13" t="n"/>
      <c r="E740" s="13" t="n"/>
      <c r="F740" s="13" t="n"/>
      <c r="G740" s="13" t="n"/>
      <c r="H740" s="13" t="n"/>
      <c r="I740" s="13" t="n"/>
      <c r="J740" s="13" t="n"/>
      <c r="K740" s="13" t="n"/>
      <c r="L740" s="13" t="n"/>
      <c r="M740" s="13" t="n"/>
      <c r="N740" s="13" t="n"/>
      <c r="O740" s="14" t="n"/>
      <c r="P740" s="15" t="n"/>
      <c r="Q740" s="16">
        <f>IF(N740="", "", IF(ISNUMBER(N740), N740, IFERROR(DATEVALUE(LEFT(N740,10))+TIMEVALUE(MID(N740,12,8)), "texto")))</f>
        <v/>
      </c>
      <c r="R740" s="17">
        <f>IF(ISNUMBER(Q740), DATE(YEAR(Q740),MONTH(Q740),1), "")</f>
        <v/>
      </c>
      <c r="S740" s="18">
        <f>IF(A740="", 0, IF(AND(M740=Ajustes!$B$8, E740=Ajustes!$B$5, I740=Ajustes!$B$4, OR(C740=Ajustes!$B$6, C740=Ajustes!$B$7), ISNUMBER(D740), ISNUMBER(H740)), 1, 0))</f>
        <v/>
      </c>
      <c r="T740" s="19">
        <f>IF(S740&lt;&gt;1, 0, IF(N(J740)=0, 0, IF(K740=Ajustes!$B$5, J740, J740*F740)))</f>
        <v/>
      </c>
      <c r="U740" s="20">
        <f>IF(S740&lt;&gt;1, U739, IF(C740=Ajustes!$B$6, U739+H740, U739-H740))</f>
        <v/>
      </c>
      <c r="V740" s="19">
        <f>IF(S740&lt;&gt;1, V739, IF(C740=Ajustes!$B$6, V739+D740+N(O740)+T740, IF(U740&lt;=0, 0, V739-H740*W739)))</f>
        <v/>
      </c>
      <c r="W740" s="21">
        <f>IF(U740&gt;0, V740/U740, 0)</f>
        <v/>
      </c>
      <c r="X740" s="19">
        <f>IF(AND(S740=1, C740=Ajustes!$B$7), D740-N(O740)-T740-H740*W739, "")</f>
        <v/>
      </c>
      <c r="Y740" s="18">
        <f>IF(A740="", "", TRIM(IF(COUNTIFS($N$2:$N$3000,N740,$C$2:$C$3000,C740,$D$2:$D$3000,D740,$H$2:$H$3000,H740)&gt;1, "Orden repetida. ", "")&amp;IF(AND(S740=1, C740=Ajustes!$B$7, U739+0.000001&lt;H740), "Vendes más de lo registrado. ", "")&amp;IF(Q740="texto", "Fecha en texto. ", "")&amp;IF(OR(NOT(ISNUMBER(D740)), NOT(ISNUMBER(H740))), "Número en texto. ", "")&amp;IF(AND(ISNUMBER(Q740), ISNUMBER(Q739), Q740&lt;Q739), "Fuera de orden de fecha. ", "")))</f>
        <v/>
      </c>
      <c r="Z740" s="18">
        <f>IF(AND(S740=1, ISNUMBER(R740)), ROW(), 0)</f>
        <v/>
      </c>
      <c r="AA740" s="18">
        <f>IF(ISNUMBER(R740), R740, 0)</f>
        <v/>
      </c>
    </row>
    <row r="741">
      <c r="A741" s="13" t="n"/>
      <c r="B741" s="13" t="n"/>
      <c r="C741" s="13" t="n"/>
      <c r="D741" s="13" t="n"/>
      <c r="E741" s="13" t="n"/>
      <c r="F741" s="13" t="n"/>
      <c r="G741" s="13" t="n"/>
      <c r="H741" s="13" t="n"/>
      <c r="I741" s="13" t="n"/>
      <c r="J741" s="13" t="n"/>
      <c r="K741" s="13" t="n"/>
      <c r="L741" s="13" t="n"/>
      <c r="M741" s="13" t="n"/>
      <c r="N741" s="13" t="n"/>
      <c r="O741" s="14" t="n"/>
      <c r="P741" s="15" t="n"/>
      <c r="Q741" s="16">
        <f>IF(N741="", "", IF(ISNUMBER(N741), N741, IFERROR(DATEVALUE(LEFT(N741,10))+TIMEVALUE(MID(N741,12,8)), "texto")))</f>
        <v/>
      </c>
      <c r="R741" s="17">
        <f>IF(ISNUMBER(Q741), DATE(YEAR(Q741),MONTH(Q741),1), "")</f>
        <v/>
      </c>
      <c r="S741" s="18">
        <f>IF(A741="", 0, IF(AND(M741=Ajustes!$B$8, E741=Ajustes!$B$5, I741=Ajustes!$B$4, OR(C741=Ajustes!$B$6, C741=Ajustes!$B$7), ISNUMBER(D741), ISNUMBER(H741)), 1, 0))</f>
        <v/>
      </c>
      <c r="T741" s="19">
        <f>IF(S741&lt;&gt;1, 0, IF(N(J741)=0, 0, IF(K741=Ajustes!$B$5, J741, J741*F741)))</f>
        <v/>
      </c>
      <c r="U741" s="20">
        <f>IF(S741&lt;&gt;1, U740, IF(C741=Ajustes!$B$6, U740+H741, U740-H741))</f>
        <v/>
      </c>
      <c r="V741" s="19">
        <f>IF(S741&lt;&gt;1, V740, IF(C741=Ajustes!$B$6, V740+D741+N(O741)+T741, IF(U741&lt;=0, 0, V740-H741*W740)))</f>
        <v/>
      </c>
      <c r="W741" s="21">
        <f>IF(U741&gt;0, V741/U741, 0)</f>
        <v/>
      </c>
      <c r="X741" s="19">
        <f>IF(AND(S741=1, C741=Ajustes!$B$7), D741-N(O741)-T741-H741*W740, "")</f>
        <v/>
      </c>
      <c r="Y741" s="18">
        <f>IF(A741="", "", TRIM(IF(COUNTIFS($N$2:$N$3000,N741,$C$2:$C$3000,C741,$D$2:$D$3000,D741,$H$2:$H$3000,H741)&gt;1, "Orden repetida. ", "")&amp;IF(AND(S741=1, C741=Ajustes!$B$7, U740+0.000001&lt;H741), "Vendes más de lo registrado. ", "")&amp;IF(Q741="texto", "Fecha en texto. ", "")&amp;IF(OR(NOT(ISNUMBER(D741)), NOT(ISNUMBER(H741))), "Número en texto. ", "")&amp;IF(AND(ISNUMBER(Q741), ISNUMBER(Q740), Q741&lt;Q740), "Fuera de orden de fecha. ", "")))</f>
        <v/>
      </c>
      <c r="Z741" s="18">
        <f>IF(AND(S741=1, ISNUMBER(R741)), ROW(), 0)</f>
        <v/>
      </c>
      <c r="AA741" s="18">
        <f>IF(ISNUMBER(R741), R741, 0)</f>
        <v/>
      </c>
    </row>
    <row r="742">
      <c r="A742" s="13" t="n"/>
      <c r="B742" s="13" t="n"/>
      <c r="C742" s="13" t="n"/>
      <c r="D742" s="13" t="n"/>
      <c r="E742" s="13" t="n"/>
      <c r="F742" s="13" t="n"/>
      <c r="G742" s="13" t="n"/>
      <c r="H742" s="13" t="n"/>
      <c r="I742" s="13" t="n"/>
      <c r="J742" s="13" t="n"/>
      <c r="K742" s="13" t="n"/>
      <c r="L742" s="13" t="n"/>
      <c r="M742" s="13" t="n"/>
      <c r="N742" s="13" t="n"/>
      <c r="O742" s="14" t="n"/>
      <c r="P742" s="15" t="n"/>
      <c r="Q742" s="16">
        <f>IF(N742="", "", IF(ISNUMBER(N742), N742, IFERROR(DATEVALUE(LEFT(N742,10))+TIMEVALUE(MID(N742,12,8)), "texto")))</f>
        <v/>
      </c>
      <c r="R742" s="17">
        <f>IF(ISNUMBER(Q742), DATE(YEAR(Q742),MONTH(Q742),1), "")</f>
        <v/>
      </c>
      <c r="S742" s="18">
        <f>IF(A742="", 0, IF(AND(M742=Ajustes!$B$8, E742=Ajustes!$B$5, I742=Ajustes!$B$4, OR(C742=Ajustes!$B$6, C742=Ajustes!$B$7), ISNUMBER(D742), ISNUMBER(H742)), 1, 0))</f>
        <v/>
      </c>
      <c r="T742" s="19">
        <f>IF(S742&lt;&gt;1, 0, IF(N(J742)=0, 0, IF(K742=Ajustes!$B$5, J742, J742*F742)))</f>
        <v/>
      </c>
      <c r="U742" s="20">
        <f>IF(S742&lt;&gt;1, U741, IF(C742=Ajustes!$B$6, U741+H742, U741-H742))</f>
        <v/>
      </c>
      <c r="V742" s="19">
        <f>IF(S742&lt;&gt;1, V741, IF(C742=Ajustes!$B$6, V741+D742+N(O742)+T742, IF(U742&lt;=0, 0, V741-H742*W741)))</f>
        <v/>
      </c>
      <c r="W742" s="21">
        <f>IF(U742&gt;0, V742/U742, 0)</f>
        <v/>
      </c>
      <c r="X742" s="19">
        <f>IF(AND(S742=1, C742=Ajustes!$B$7), D742-N(O742)-T742-H742*W741, "")</f>
        <v/>
      </c>
      <c r="Y742" s="18">
        <f>IF(A742="", "", TRIM(IF(COUNTIFS($N$2:$N$3000,N742,$C$2:$C$3000,C742,$D$2:$D$3000,D742,$H$2:$H$3000,H742)&gt;1, "Orden repetida. ", "")&amp;IF(AND(S742=1, C742=Ajustes!$B$7, U741+0.000001&lt;H742), "Vendes más de lo registrado. ", "")&amp;IF(Q742="texto", "Fecha en texto. ", "")&amp;IF(OR(NOT(ISNUMBER(D742)), NOT(ISNUMBER(H742))), "Número en texto. ", "")&amp;IF(AND(ISNUMBER(Q742), ISNUMBER(Q741), Q742&lt;Q741), "Fuera de orden de fecha. ", "")))</f>
        <v/>
      </c>
      <c r="Z742" s="18">
        <f>IF(AND(S742=1, ISNUMBER(R742)), ROW(), 0)</f>
        <v/>
      </c>
      <c r="AA742" s="18">
        <f>IF(ISNUMBER(R742), R742, 0)</f>
        <v/>
      </c>
    </row>
    <row r="743">
      <c r="A743" s="13" t="n"/>
      <c r="B743" s="13" t="n"/>
      <c r="C743" s="13" t="n"/>
      <c r="D743" s="13" t="n"/>
      <c r="E743" s="13" t="n"/>
      <c r="F743" s="13" t="n"/>
      <c r="G743" s="13" t="n"/>
      <c r="H743" s="13" t="n"/>
      <c r="I743" s="13" t="n"/>
      <c r="J743" s="13" t="n"/>
      <c r="K743" s="13" t="n"/>
      <c r="L743" s="13" t="n"/>
      <c r="M743" s="13" t="n"/>
      <c r="N743" s="13" t="n"/>
      <c r="O743" s="14" t="n"/>
      <c r="P743" s="15" t="n"/>
      <c r="Q743" s="16">
        <f>IF(N743="", "", IF(ISNUMBER(N743), N743, IFERROR(DATEVALUE(LEFT(N743,10))+TIMEVALUE(MID(N743,12,8)), "texto")))</f>
        <v/>
      </c>
      <c r="R743" s="17">
        <f>IF(ISNUMBER(Q743), DATE(YEAR(Q743),MONTH(Q743),1), "")</f>
        <v/>
      </c>
      <c r="S743" s="18">
        <f>IF(A743="", 0, IF(AND(M743=Ajustes!$B$8, E743=Ajustes!$B$5, I743=Ajustes!$B$4, OR(C743=Ajustes!$B$6, C743=Ajustes!$B$7), ISNUMBER(D743), ISNUMBER(H743)), 1, 0))</f>
        <v/>
      </c>
      <c r="T743" s="19">
        <f>IF(S743&lt;&gt;1, 0, IF(N(J743)=0, 0, IF(K743=Ajustes!$B$5, J743, J743*F743)))</f>
        <v/>
      </c>
      <c r="U743" s="20">
        <f>IF(S743&lt;&gt;1, U742, IF(C743=Ajustes!$B$6, U742+H743, U742-H743))</f>
        <v/>
      </c>
      <c r="V743" s="19">
        <f>IF(S743&lt;&gt;1, V742, IF(C743=Ajustes!$B$6, V742+D743+N(O743)+T743, IF(U743&lt;=0, 0, V742-H743*W742)))</f>
        <v/>
      </c>
      <c r="W743" s="21">
        <f>IF(U743&gt;0, V743/U743, 0)</f>
        <v/>
      </c>
      <c r="X743" s="19">
        <f>IF(AND(S743=1, C743=Ajustes!$B$7), D743-N(O743)-T743-H743*W742, "")</f>
        <v/>
      </c>
      <c r="Y743" s="18">
        <f>IF(A743="", "", TRIM(IF(COUNTIFS($N$2:$N$3000,N743,$C$2:$C$3000,C743,$D$2:$D$3000,D743,$H$2:$H$3000,H743)&gt;1, "Orden repetida. ", "")&amp;IF(AND(S743=1, C743=Ajustes!$B$7, U742+0.000001&lt;H743), "Vendes más de lo registrado. ", "")&amp;IF(Q743="texto", "Fecha en texto. ", "")&amp;IF(OR(NOT(ISNUMBER(D743)), NOT(ISNUMBER(H743))), "Número en texto. ", "")&amp;IF(AND(ISNUMBER(Q743), ISNUMBER(Q742), Q743&lt;Q742), "Fuera de orden de fecha. ", "")))</f>
        <v/>
      </c>
      <c r="Z743" s="18">
        <f>IF(AND(S743=1, ISNUMBER(R743)), ROW(), 0)</f>
        <v/>
      </c>
      <c r="AA743" s="18">
        <f>IF(ISNUMBER(R743), R743, 0)</f>
        <v/>
      </c>
    </row>
    <row r="744">
      <c r="A744" s="13" t="n"/>
      <c r="B744" s="13" t="n"/>
      <c r="C744" s="13" t="n"/>
      <c r="D744" s="13" t="n"/>
      <c r="E744" s="13" t="n"/>
      <c r="F744" s="13" t="n"/>
      <c r="G744" s="13" t="n"/>
      <c r="H744" s="13" t="n"/>
      <c r="I744" s="13" t="n"/>
      <c r="J744" s="13" t="n"/>
      <c r="K744" s="13" t="n"/>
      <c r="L744" s="13" t="n"/>
      <c r="M744" s="13" t="n"/>
      <c r="N744" s="13" t="n"/>
      <c r="O744" s="14" t="n"/>
      <c r="P744" s="15" t="n"/>
      <c r="Q744" s="16">
        <f>IF(N744="", "", IF(ISNUMBER(N744), N744, IFERROR(DATEVALUE(LEFT(N744,10))+TIMEVALUE(MID(N744,12,8)), "texto")))</f>
        <v/>
      </c>
      <c r="R744" s="17">
        <f>IF(ISNUMBER(Q744), DATE(YEAR(Q744),MONTH(Q744),1), "")</f>
        <v/>
      </c>
      <c r="S744" s="18">
        <f>IF(A744="", 0, IF(AND(M744=Ajustes!$B$8, E744=Ajustes!$B$5, I744=Ajustes!$B$4, OR(C744=Ajustes!$B$6, C744=Ajustes!$B$7), ISNUMBER(D744), ISNUMBER(H744)), 1, 0))</f>
        <v/>
      </c>
      <c r="T744" s="19">
        <f>IF(S744&lt;&gt;1, 0, IF(N(J744)=0, 0, IF(K744=Ajustes!$B$5, J744, J744*F744)))</f>
        <v/>
      </c>
      <c r="U744" s="20">
        <f>IF(S744&lt;&gt;1, U743, IF(C744=Ajustes!$B$6, U743+H744, U743-H744))</f>
        <v/>
      </c>
      <c r="V744" s="19">
        <f>IF(S744&lt;&gt;1, V743, IF(C744=Ajustes!$B$6, V743+D744+N(O744)+T744, IF(U744&lt;=0, 0, V743-H744*W743)))</f>
        <v/>
      </c>
      <c r="W744" s="21">
        <f>IF(U744&gt;0, V744/U744, 0)</f>
        <v/>
      </c>
      <c r="X744" s="19">
        <f>IF(AND(S744=1, C744=Ajustes!$B$7), D744-N(O744)-T744-H744*W743, "")</f>
        <v/>
      </c>
      <c r="Y744" s="18">
        <f>IF(A744="", "", TRIM(IF(COUNTIFS($N$2:$N$3000,N744,$C$2:$C$3000,C744,$D$2:$D$3000,D744,$H$2:$H$3000,H744)&gt;1, "Orden repetida. ", "")&amp;IF(AND(S744=1, C744=Ajustes!$B$7, U743+0.000001&lt;H744), "Vendes más de lo registrado. ", "")&amp;IF(Q744="texto", "Fecha en texto. ", "")&amp;IF(OR(NOT(ISNUMBER(D744)), NOT(ISNUMBER(H744))), "Número en texto. ", "")&amp;IF(AND(ISNUMBER(Q744), ISNUMBER(Q743), Q744&lt;Q743), "Fuera de orden de fecha. ", "")))</f>
        <v/>
      </c>
      <c r="Z744" s="18">
        <f>IF(AND(S744=1, ISNUMBER(R744)), ROW(), 0)</f>
        <v/>
      </c>
      <c r="AA744" s="18">
        <f>IF(ISNUMBER(R744), R744, 0)</f>
        <v/>
      </c>
    </row>
    <row r="745">
      <c r="A745" s="13" t="n"/>
      <c r="B745" s="13" t="n"/>
      <c r="C745" s="13" t="n"/>
      <c r="D745" s="13" t="n"/>
      <c r="E745" s="13" t="n"/>
      <c r="F745" s="13" t="n"/>
      <c r="G745" s="13" t="n"/>
      <c r="H745" s="13" t="n"/>
      <c r="I745" s="13" t="n"/>
      <c r="J745" s="13" t="n"/>
      <c r="K745" s="13" t="n"/>
      <c r="L745" s="13" t="n"/>
      <c r="M745" s="13" t="n"/>
      <c r="N745" s="13" t="n"/>
      <c r="O745" s="14" t="n"/>
      <c r="P745" s="15" t="n"/>
      <c r="Q745" s="16">
        <f>IF(N745="", "", IF(ISNUMBER(N745), N745, IFERROR(DATEVALUE(LEFT(N745,10))+TIMEVALUE(MID(N745,12,8)), "texto")))</f>
        <v/>
      </c>
      <c r="R745" s="17">
        <f>IF(ISNUMBER(Q745), DATE(YEAR(Q745),MONTH(Q745),1), "")</f>
        <v/>
      </c>
      <c r="S745" s="18">
        <f>IF(A745="", 0, IF(AND(M745=Ajustes!$B$8, E745=Ajustes!$B$5, I745=Ajustes!$B$4, OR(C745=Ajustes!$B$6, C745=Ajustes!$B$7), ISNUMBER(D745), ISNUMBER(H745)), 1, 0))</f>
        <v/>
      </c>
      <c r="T745" s="19">
        <f>IF(S745&lt;&gt;1, 0, IF(N(J745)=0, 0, IF(K745=Ajustes!$B$5, J745, J745*F745)))</f>
        <v/>
      </c>
      <c r="U745" s="20">
        <f>IF(S745&lt;&gt;1, U744, IF(C745=Ajustes!$B$6, U744+H745, U744-H745))</f>
        <v/>
      </c>
      <c r="V745" s="19">
        <f>IF(S745&lt;&gt;1, V744, IF(C745=Ajustes!$B$6, V744+D745+N(O745)+T745, IF(U745&lt;=0, 0, V744-H745*W744)))</f>
        <v/>
      </c>
      <c r="W745" s="21">
        <f>IF(U745&gt;0, V745/U745, 0)</f>
        <v/>
      </c>
      <c r="X745" s="19">
        <f>IF(AND(S745=1, C745=Ajustes!$B$7), D745-N(O745)-T745-H745*W744, "")</f>
        <v/>
      </c>
      <c r="Y745" s="18">
        <f>IF(A745="", "", TRIM(IF(COUNTIFS($N$2:$N$3000,N745,$C$2:$C$3000,C745,$D$2:$D$3000,D745,$H$2:$H$3000,H745)&gt;1, "Orden repetida. ", "")&amp;IF(AND(S745=1, C745=Ajustes!$B$7, U744+0.000001&lt;H745), "Vendes más de lo registrado. ", "")&amp;IF(Q745="texto", "Fecha en texto. ", "")&amp;IF(OR(NOT(ISNUMBER(D745)), NOT(ISNUMBER(H745))), "Número en texto. ", "")&amp;IF(AND(ISNUMBER(Q745), ISNUMBER(Q744), Q745&lt;Q744), "Fuera de orden de fecha. ", "")))</f>
        <v/>
      </c>
      <c r="Z745" s="18">
        <f>IF(AND(S745=1, ISNUMBER(R745)), ROW(), 0)</f>
        <v/>
      </c>
      <c r="AA745" s="18">
        <f>IF(ISNUMBER(R745), R745, 0)</f>
        <v/>
      </c>
    </row>
    <row r="746">
      <c r="A746" s="13" t="n"/>
      <c r="B746" s="13" t="n"/>
      <c r="C746" s="13" t="n"/>
      <c r="D746" s="13" t="n"/>
      <c r="E746" s="13" t="n"/>
      <c r="F746" s="13" t="n"/>
      <c r="G746" s="13" t="n"/>
      <c r="H746" s="13" t="n"/>
      <c r="I746" s="13" t="n"/>
      <c r="J746" s="13" t="n"/>
      <c r="K746" s="13" t="n"/>
      <c r="L746" s="13" t="n"/>
      <c r="M746" s="13" t="n"/>
      <c r="N746" s="13" t="n"/>
      <c r="O746" s="14" t="n"/>
      <c r="P746" s="15" t="n"/>
      <c r="Q746" s="16">
        <f>IF(N746="", "", IF(ISNUMBER(N746), N746, IFERROR(DATEVALUE(LEFT(N746,10))+TIMEVALUE(MID(N746,12,8)), "texto")))</f>
        <v/>
      </c>
      <c r="R746" s="17">
        <f>IF(ISNUMBER(Q746), DATE(YEAR(Q746),MONTH(Q746),1), "")</f>
        <v/>
      </c>
      <c r="S746" s="18">
        <f>IF(A746="", 0, IF(AND(M746=Ajustes!$B$8, E746=Ajustes!$B$5, I746=Ajustes!$B$4, OR(C746=Ajustes!$B$6, C746=Ajustes!$B$7), ISNUMBER(D746), ISNUMBER(H746)), 1, 0))</f>
        <v/>
      </c>
      <c r="T746" s="19">
        <f>IF(S746&lt;&gt;1, 0, IF(N(J746)=0, 0, IF(K746=Ajustes!$B$5, J746, J746*F746)))</f>
        <v/>
      </c>
      <c r="U746" s="20">
        <f>IF(S746&lt;&gt;1, U745, IF(C746=Ajustes!$B$6, U745+H746, U745-H746))</f>
        <v/>
      </c>
      <c r="V746" s="19">
        <f>IF(S746&lt;&gt;1, V745, IF(C746=Ajustes!$B$6, V745+D746+N(O746)+T746, IF(U746&lt;=0, 0, V745-H746*W745)))</f>
        <v/>
      </c>
      <c r="W746" s="21">
        <f>IF(U746&gt;0, V746/U746, 0)</f>
        <v/>
      </c>
      <c r="X746" s="19">
        <f>IF(AND(S746=1, C746=Ajustes!$B$7), D746-N(O746)-T746-H746*W745, "")</f>
        <v/>
      </c>
      <c r="Y746" s="18">
        <f>IF(A746="", "", TRIM(IF(COUNTIFS($N$2:$N$3000,N746,$C$2:$C$3000,C746,$D$2:$D$3000,D746,$H$2:$H$3000,H746)&gt;1, "Orden repetida. ", "")&amp;IF(AND(S746=1, C746=Ajustes!$B$7, U745+0.000001&lt;H746), "Vendes más de lo registrado. ", "")&amp;IF(Q746="texto", "Fecha en texto. ", "")&amp;IF(OR(NOT(ISNUMBER(D746)), NOT(ISNUMBER(H746))), "Número en texto. ", "")&amp;IF(AND(ISNUMBER(Q746), ISNUMBER(Q745), Q746&lt;Q745), "Fuera de orden de fecha. ", "")))</f>
        <v/>
      </c>
      <c r="Z746" s="18">
        <f>IF(AND(S746=1, ISNUMBER(R746)), ROW(), 0)</f>
        <v/>
      </c>
      <c r="AA746" s="18">
        <f>IF(ISNUMBER(R746), R746, 0)</f>
        <v/>
      </c>
    </row>
    <row r="747">
      <c r="A747" s="13" t="n"/>
      <c r="B747" s="13" t="n"/>
      <c r="C747" s="13" t="n"/>
      <c r="D747" s="13" t="n"/>
      <c r="E747" s="13" t="n"/>
      <c r="F747" s="13" t="n"/>
      <c r="G747" s="13" t="n"/>
      <c r="H747" s="13" t="n"/>
      <c r="I747" s="13" t="n"/>
      <c r="J747" s="13" t="n"/>
      <c r="K747" s="13" t="n"/>
      <c r="L747" s="13" t="n"/>
      <c r="M747" s="13" t="n"/>
      <c r="N747" s="13" t="n"/>
      <c r="O747" s="14" t="n"/>
      <c r="P747" s="15" t="n"/>
      <c r="Q747" s="16">
        <f>IF(N747="", "", IF(ISNUMBER(N747), N747, IFERROR(DATEVALUE(LEFT(N747,10))+TIMEVALUE(MID(N747,12,8)), "texto")))</f>
        <v/>
      </c>
      <c r="R747" s="17">
        <f>IF(ISNUMBER(Q747), DATE(YEAR(Q747),MONTH(Q747),1), "")</f>
        <v/>
      </c>
      <c r="S747" s="18">
        <f>IF(A747="", 0, IF(AND(M747=Ajustes!$B$8, E747=Ajustes!$B$5, I747=Ajustes!$B$4, OR(C747=Ajustes!$B$6, C747=Ajustes!$B$7), ISNUMBER(D747), ISNUMBER(H747)), 1, 0))</f>
        <v/>
      </c>
      <c r="T747" s="19">
        <f>IF(S747&lt;&gt;1, 0, IF(N(J747)=0, 0, IF(K747=Ajustes!$B$5, J747, J747*F747)))</f>
        <v/>
      </c>
      <c r="U747" s="20">
        <f>IF(S747&lt;&gt;1, U746, IF(C747=Ajustes!$B$6, U746+H747, U746-H747))</f>
        <v/>
      </c>
      <c r="V747" s="19">
        <f>IF(S747&lt;&gt;1, V746, IF(C747=Ajustes!$B$6, V746+D747+N(O747)+T747, IF(U747&lt;=0, 0, V746-H747*W746)))</f>
        <v/>
      </c>
      <c r="W747" s="21">
        <f>IF(U747&gt;0, V747/U747, 0)</f>
        <v/>
      </c>
      <c r="X747" s="19">
        <f>IF(AND(S747=1, C747=Ajustes!$B$7), D747-N(O747)-T747-H747*W746, "")</f>
        <v/>
      </c>
      <c r="Y747" s="18">
        <f>IF(A747="", "", TRIM(IF(COUNTIFS($N$2:$N$3000,N747,$C$2:$C$3000,C747,$D$2:$D$3000,D747,$H$2:$H$3000,H747)&gt;1, "Orden repetida. ", "")&amp;IF(AND(S747=1, C747=Ajustes!$B$7, U746+0.000001&lt;H747), "Vendes más de lo registrado. ", "")&amp;IF(Q747="texto", "Fecha en texto. ", "")&amp;IF(OR(NOT(ISNUMBER(D747)), NOT(ISNUMBER(H747))), "Número en texto. ", "")&amp;IF(AND(ISNUMBER(Q747), ISNUMBER(Q746), Q747&lt;Q746), "Fuera de orden de fecha. ", "")))</f>
        <v/>
      </c>
      <c r="Z747" s="18">
        <f>IF(AND(S747=1, ISNUMBER(R747)), ROW(), 0)</f>
        <v/>
      </c>
      <c r="AA747" s="18">
        <f>IF(ISNUMBER(R747), R747, 0)</f>
        <v/>
      </c>
    </row>
    <row r="748">
      <c r="A748" s="13" t="n"/>
      <c r="B748" s="13" t="n"/>
      <c r="C748" s="13" t="n"/>
      <c r="D748" s="13" t="n"/>
      <c r="E748" s="13" t="n"/>
      <c r="F748" s="13" t="n"/>
      <c r="G748" s="13" t="n"/>
      <c r="H748" s="13" t="n"/>
      <c r="I748" s="13" t="n"/>
      <c r="J748" s="13" t="n"/>
      <c r="K748" s="13" t="n"/>
      <c r="L748" s="13" t="n"/>
      <c r="M748" s="13" t="n"/>
      <c r="N748" s="13" t="n"/>
      <c r="O748" s="14" t="n"/>
      <c r="P748" s="15" t="n"/>
      <c r="Q748" s="16">
        <f>IF(N748="", "", IF(ISNUMBER(N748), N748, IFERROR(DATEVALUE(LEFT(N748,10))+TIMEVALUE(MID(N748,12,8)), "texto")))</f>
        <v/>
      </c>
      <c r="R748" s="17">
        <f>IF(ISNUMBER(Q748), DATE(YEAR(Q748),MONTH(Q748),1), "")</f>
        <v/>
      </c>
      <c r="S748" s="18">
        <f>IF(A748="", 0, IF(AND(M748=Ajustes!$B$8, E748=Ajustes!$B$5, I748=Ajustes!$B$4, OR(C748=Ajustes!$B$6, C748=Ajustes!$B$7), ISNUMBER(D748), ISNUMBER(H748)), 1, 0))</f>
        <v/>
      </c>
      <c r="T748" s="19">
        <f>IF(S748&lt;&gt;1, 0, IF(N(J748)=0, 0, IF(K748=Ajustes!$B$5, J748, J748*F748)))</f>
        <v/>
      </c>
      <c r="U748" s="20">
        <f>IF(S748&lt;&gt;1, U747, IF(C748=Ajustes!$B$6, U747+H748, U747-H748))</f>
        <v/>
      </c>
      <c r="V748" s="19">
        <f>IF(S748&lt;&gt;1, V747, IF(C748=Ajustes!$B$6, V747+D748+N(O748)+T748, IF(U748&lt;=0, 0, V747-H748*W747)))</f>
        <v/>
      </c>
      <c r="W748" s="21">
        <f>IF(U748&gt;0, V748/U748, 0)</f>
        <v/>
      </c>
      <c r="X748" s="19">
        <f>IF(AND(S748=1, C748=Ajustes!$B$7), D748-N(O748)-T748-H748*W747, "")</f>
        <v/>
      </c>
      <c r="Y748" s="18">
        <f>IF(A748="", "", TRIM(IF(COUNTIFS($N$2:$N$3000,N748,$C$2:$C$3000,C748,$D$2:$D$3000,D748,$H$2:$H$3000,H748)&gt;1, "Orden repetida. ", "")&amp;IF(AND(S748=1, C748=Ajustes!$B$7, U747+0.000001&lt;H748), "Vendes más de lo registrado. ", "")&amp;IF(Q748="texto", "Fecha en texto. ", "")&amp;IF(OR(NOT(ISNUMBER(D748)), NOT(ISNUMBER(H748))), "Número en texto. ", "")&amp;IF(AND(ISNUMBER(Q748), ISNUMBER(Q747), Q748&lt;Q747), "Fuera de orden de fecha. ", "")))</f>
        <v/>
      </c>
      <c r="Z748" s="18">
        <f>IF(AND(S748=1, ISNUMBER(R748)), ROW(), 0)</f>
        <v/>
      </c>
      <c r="AA748" s="18">
        <f>IF(ISNUMBER(R748), R748, 0)</f>
        <v/>
      </c>
    </row>
    <row r="749">
      <c r="A749" s="13" t="n"/>
      <c r="B749" s="13" t="n"/>
      <c r="C749" s="13" t="n"/>
      <c r="D749" s="13" t="n"/>
      <c r="E749" s="13" t="n"/>
      <c r="F749" s="13" t="n"/>
      <c r="G749" s="13" t="n"/>
      <c r="H749" s="13" t="n"/>
      <c r="I749" s="13" t="n"/>
      <c r="J749" s="13" t="n"/>
      <c r="K749" s="13" t="n"/>
      <c r="L749" s="13" t="n"/>
      <c r="M749" s="13" t="n"/>
      <c r="N749" s="13" t="n"/>
      <c r="O749" s="14" t="n"/>
      <c r="P749" s="15" t="n"/>
      <c r="Q749" s="16">
        <f>IF(N749="", "", IF(ISNUMBER(N749), N749, IFERROR(DATEVALUE(LEFT(N749,10))+TIMEVALUE(MID(N749,12,8)), "texto")))</f>
        <v/>
      </c>
      <c r="R749" s="17">
        <f>IF(ISNUMBER(Q749), DATE(YEAR(Q749),MONTH(Q749),1), "")</f>
        <v/>
      </c>
      <c r="S749" s="18">
        <f>IF(A749="", 0, IF(AND(M749=Ajustes!$B$8, E749=Ajustes!$B$5, I749=Ajustes!$B$4, OR(C749=Ajustes!$B$6, C749=Ajustes!$B$7), ISNUMBER(D749), ISNUMBER(H749)), 1, 0))</f>
        <v/>
      </c>
      <c r="T749" s="19">
        <f>IF(S749&lt;&gt;1, 0, IF(N(J749)=0, 0, IF(K749=Ajustes!$B$5, J749, J749*F749)))</f>
        <v/>
      </c>
      <c r="U749" s="20">
        <f>IF(S749&lt;&gt;1, U748, IF(C749=Ajustes!$B$6, U748+H749, U748-H749))</f>
        <v/>
      </c>
      <c r="V749" s="19">
        <f>IF(S749&lt;&gt;1, V748, IF(C749=Ajustes!$B$6, V748+D749+N(O749)+T749, IF(U749&lt;=0, 0, V748-H749*W748)))</f>
        <v/>
      </c>
      <c r="W749" s="21">
        <f>IF(U749&gt;0, V749/U749, 0)</f>
        <v/>
      </c>
      <c r="X749" s="19">
        <f>IF(AND(S749=1, C749=Ajustes!$B$7), D749-N(O749)-T749-H749*W748, "")</f>
        <v/>
      </c>
      <c r="Y749" s="18">
        <f>IF(A749="", "", TRIM(IF(COUNTIFS($N$2:$N$3000,N749,$C$2:$C$3000,C749,$D$2:$D$3000,D749,$H$2:$H$3000,H749)&gt;1, "Orden repetida. ", "")&amp;IF(AND(S749=1, C749=Ajustes!$B$7, U748+0.000001&lt;H749), "Vendes más de lo registrado. ", "")&amp;IF(Q749="texto", "Fecha en texto. ", "")&amp;IF(OR(NOT(ISNUMBER(D749)), NOT(ISNUMBER(H749))), "Número en texto. ", "")&amp;IF(AND(ISNUMBER(Q749), ISNUMBER(Q748), Q749&lt;Q748), "Fuera de orden de fecha. ", "")))</f>
        <v/>
      </c>
      <c r="Z749" s="18">
        <f>IF(AND(S749=1, ISNUMBER(R749)), ROW(), 0)</f>
        <v/>
      </c>
      <c r="AA749" s="18">
        <f>IF(ISNUMBER(R749), R749, 0)</f>
        <v/>
      </c>
    </row>
    <row r="750">
      <c r="A750" s="13" t="n"/>
      <c r="B750" s="13" t="n"/>
      <c r="C750" s="13" t="n"/>
      <c r="D750" s="13" t="n"/>
      <c r="E750" s="13" t="n"/>
      <c r="F750" s="13" t="n"/>
      <c r="G750" s="13" t="n"/>
      <c r="H750" s="13" t="n"/>
      <c r="I750" s="13" t="n"/>
      <c r="J750" s="13" t="n"/>
      <c r="K750" s="13" t="n"/>
      <c r="L750" s="13" t="n"/>
      <c r="M750" s="13" t="n"/>
      <c r="N750" s="13" t="n"/>
      <c r="O750" s="14" t="n"/>
      <c r="P750" s="15" t="n"/>
      <c r="Q750" s="16">
        <f>IF(N750="", "", IF(ISNUMBER(N750), N750, IFERROR(DATEVALUE(LEFT(N750,10))+TIMEVALUE(MID(N750,12,8)), "texto")))</f>
        <v/>
      </c>
      <c r="R750" s="17">
        <f>IF(ISNUMBER(Q750), DATE(YEAR(Q750),MONTH(Q750),1), "")</f>
        <v/>
      </c>
      <c r="S750" s="18">
        <f>IF(A750="", 0, IF(AND(M750=Ajustes!$B$8, E750=Ajustes!$B$5, I750=Ajustes!$B$4, OR(C750=Ajustes!$B$6, C750=Ajustes!$B$7), ISNUMBER(D750), ISNUMBER(H750)), 1, 0))</f>
        <v/>
      </c>
      <c r="T750" s="19">
        <f>IF(S750&lt;&gt;1, 0, IF(N(J750)=0, 0, IF(K750=Ajustes!$B$5, J750, J750*F750)))</f>
        <v/>
      </c>
      <c r="U750" s="20">
        <f>IF(S750&lt;&gt;1, U749, IF(C750=Ajustes!$B$6, U749+H750, U749-H750))</f>
        <v/>
      </c>
      <c r="V750" s="19">
        <f>IF(S750&lt;&gt;1, V749, IF(C750=Ajustes!$B$6, V749+D750+N(O750)+T750, IF(U750&lt;=0, 0, V749-H750*W749)))</f>
        <v/>
      </c>
      <c r="W750" s="21">
        <f>IF(U750&gt;0, V750/U750, 0)</f>
        <v/>
      </c>
      <c r="X750" s="19">
        <f>IF(AND(S750=1, C750=Ajustes!$B$7), D750-N(O750)-T750-H750*W749, "")</f>
        <v/>
      </c>
      <c r="Y750" s="18">
        <f>IF(A750="", "", TRIM(IF(COUNTIFS($N$2:$N$3000,N750,$C$2:$C$3000,C750,$D$2:$D$3000,D750,$H$2:$H$3000,H750)&gt;1, "Orden repetida. ", "")&amp;IF(AND(S750=1, C750=Ajustes!$B$7, U749+0.000001&lt;H750), "Vendes más de lo registrado. ", "")&amp;IF(Q750="texto", "Fecha en texto. ", "")&amp;IF(OR(NOT(ISNUMBER(D750)), NOT(ISNUMBER(H750))), "Número en texto. ", "")&amp;IF(AND(ISNUMBER(Q750), ISNUMBER(Q749), Q750&lt;Q749), "Fuera de orden de fecha. ", "")))</f>
        <v/>
      </c>
      <c r="Z750" s="18">
        <f>IF(AND(S750=1, ISNUMBER(R750)), ROW(), 0)</f>
        <v/>
      </c>
      <c r="AA750" s="18">
        <f>IF(ISNUMBER(R750), R750, 0)</f>
        <v/>
      </c>
    </row>
    <row r="751">
      <c r="A751" s="13" t="n"/>
      <c r="B751" s="13" t="n"/>
      <c r="C751" s="13" t="n"/>
      <c r="D751" s="13" t="n"/>
      <c r="E751" s="13" t="n"/>
      <c r="F751" s="13" t="n"/>
      <c r="G751" s="13" t="n"/>
      <c r="H751" s="13" t="n"/>
      <c r="I751" s="13" t="n"/>
      <c r="J751" s="13" t="n"/>
      <c r="K751" s="13" t="n"/>
      <c r="L751" s="13" t="n"/>
      <c r="M751" s="13" t="n"/>
      <c r="N751" s="13" t="n"/>
      <c r="O751" s="14" t="n"/>
      <c r="P751" s="15" t="n"/>
      <c r="Q751" s="16">
        <f>IF(N751="", "", IF(ISNUMBER(N751), N751, IFERROR(DATEVALUE(LEFT(N751,10))+TIMEVALUE(MID(N751,12,8)), "texto")))</f>
        <v/>
      </c>
      <c r="R751" s="17">
        <f>IF(ISNUMBER(Q751), DATE(YEAR(Q751),MONTH(Q751),1), "")</f>
        <v/>
      </c>
      <c r="S751" s="18">
        <f>IF(A751="", 0, IF(AND(M751=Ajustes!$B$8, E751=Ajustes!$B$5, I751=Ajustes!$B$4, OR(C751=Ajustes!$B$6, C751=Ajustes!$B$7), ISNUMBER(D751), ISNUMBER(H751)), 1, 0))</f>
        <v/>
      </c>
      <c r="T751" s="19">
        <f>IF(S751&lt;&gt;1, 0, IF(N(J751)=0, 0, IF(K751=Ajustes!$B$5, J751, J751*F751)))</f>
        <v/>
      </c>
      <c r="U751" s="20">
        <f>IF(S751&lt;&gt;1, U750, IF(C751=Ajustes!$B$6, U750+H751, U750-H751))</f>
        <v/>
      </c>
      <c r="V751" s="19">
        <f>IF(S751&lt;&gt;1, V750, IF(C751=Ajustes!$B$6, V750+D751+N(O751)+T751, IF(U751&lt;=0, 0, V750-H751*W750)))</f>
        <v/>
      </c>
      <c r="W751" s="21">
        <f>IF(U751&gt;0, V751/U751, 0)</f>
        <v/>
      </c>
      <c r="X751" s="19">
        <f>IF(AND(S751=1, C751=Ajustes!$B$7), D751-N(O751)-T751-H751*W750, "")</f>
        <v/>
      </c>
      <c r="Y751" s="18">
        <f>IF(A751="", "", TRIM(IF(COUNTIFS($N$2:$N$3000,N751,$C$2:$C$3000,C751,$D$2:$D$3000,D751,$H$2:$H$3000,H751)&gt;1, "Orden repetida. ", "")&amp;IF(AND(S751=1, C751=Ajustes!$B$7, U750+0.000001&lt;H751), "Vendes más de lo registrado. ", "")&amp;IF(Q751="texto", "Fecha en texto. ", "")&amp;IF(OR(NOT(ISNUMBER(D751)), NOT(ISNUMBER(H751))), "Número en texto. ", "")&amp;IF(AND(ISNUMBER(Q751), ISNUMBER(Q750), Q751&lt;Q750), "Fuera de orden de fecha. ", "")))</f>
        <v/>
      </c>
      <c r="Z751" s="18">
        <f>IF(AND(S751=1, ISNUMBER(R751)), ROW(), 0)</f>
        <v/>
      </c>
      <c r="AA751" s="18">
        <f>IF(ISNUMBER(R751), R751, 0)</f>
        <v/>
      </c>
    </row>
    <row r="752">
      <c r="A752" s="13" t="n"/>
      <c r="B752" s="13" t="n"/>
      <c r="C752" s="13" t="n"/>
      <c r="D752" s="13" t="n"/>
      <c r="E752" s="13" t="n"/>
      <c r="F752" s="13" t="n"/>
      <c r="G752" s="13" t="n"/>
      <c r="H752" s="13" t="n"/>
      <c r="I752" s="13" t="n"/>
      <c r="J752" s="13" t="n"/>
      <c r="K752" s="13" t="n"/>
      <c r="L752" s="13" t="n"/>
      <c r="M752" s="13" t="n"/>
      <c r="N752" s="13" t="n"/>
      <c r="O752" s="14" t="n"/>
      <c r="P752" s="15" t="n"/>
      <c r="Q752" s="16">
        <f>IF(N752="", "", IF(ISNUMBER(N752), N752, IFERROR(DATEVALUE(LEFT(N752,10))+TIMEVALUE(MID(N752,12,8)), "texto")))</f>
        <v/>
      </c>
      <c r="R752" s="17">
        <f>IF(ISNUMBER(Q752), DATE(YEAR(Q752),MONTH(Q752),1), "")</f>
        <v/>
      </c>
      <c r="S752" s="18">
        <f>IF(A752="", 0, IF(AND(M752=Ajustes!$B$8, E752=Ajustes!$B$5, I752=Ajustes!$B$4, OR(C752=Ajustes!$B$6, C752=Ajustes!$B$7), ISNUMBER(D752), ISNUMBER(H752)), 1, 0))</f>
        <v/>
      </c>
      <c r="T752" s="19">
        <f>IF(S752&lt;&gt;1, 0, IF(N(J752)=0, 0, IF(K752=Ajustes!$B$5, J752, J752*F752)))</f>
        <v/>
      </c>
      <c r="U752" s="20">
        <f>IF(S752&lt;&gt;1, U751, IF(C752=Ajustes!$B$6, U751+H752, U751-H752))</f>
        <v/>
      </c>
      <c r="V752" s="19">
        <f>IF(S752&lt;&gt;1, V751, IF(C752=Ajustes!$B$6, V751+D752+N(O752)+T752, IF(U752&lt;=0, 0, V751-H752*W751)))</f>
        <v/>
      </c>
      <c r="W752" s="21">
        <f>IF(U752&gt;0, V752/U752, 0)</f>
        <v/>
      </c>
      <c r="X752" s="19">
        <f>IF(AND(S752=1, C752=Ajustes!$B$7), D752-N(O752)-T752-H752*W751, "")</f>
        <v/>
      </c>
      <c r="Y752" s="18">
        <f>IF(A752="", "", TRIM(IF(COUNTIFS($N$2:$N$3000,N752,$C$2:$C$3000,C752,$D$2:$D$3000,D752,$H$2:$H$3000,H752)&gt;1, "Orden repetida. ", "")&amp;IF(AND(S752=1, C752=Ajustes!$B$7, U751+0.000001&lt;H752), "Vendes más de lo registrado. ", "")&amp;IF(Q752="texto", "Fecha en texto. ", "")&amp;IF(OR(NOT(ISNUMBER(D752)), NOT(ISNUMBER(H752))), "Número en texto. ", "")&amp;IF(AND(ISNUMBER(Q752), ISNUMBER(Q751), Q752&lt;Q751), "Fuera de orden de fecha. ", "")))</f>
        <v/>
      </c>
      <c r="Z752" s="18">
        <f>IF(AND(S752=1, ISNUMBER(R752)), ROW(), 0)</f>
        <v/>
      </c>
      <c r="AA752" s="18">
        <f>IF(ISNUMBER(R752), R752, 0)</f>
        <v/>
      </c>
    </row>
    <row r="753">
      <c r="A753" s="13" t="n"/>
      <c r="B753" s="13" t="n"/>
      <c r="C753" s="13" t="n"/>
      <c r="D753" s="13" t="n"/>
      <c r="E753" s="13" t="n"/>
      <c r="F753" s="13" t="n"/>
      <c r="G753" s="13" t="n"/>
      <c r="H753" s="13" t="n"/>
      <c r="I753" s="13" t="n"/>
      <c r="J753" s="13" t="n"/>
      <c r="K753" s="13" t="n"/>
      <c r="L753" s="13" t="n"/>
      <c r="M753" s="13" t="n"/>
      <c r="N753" s="13" t="n"/>
      <c r="O753" s="14" t="n"/>
      <c r="P753" s="15" t="n"/>
      <c r="Q753" s="16">
        <f>IF(N753="", "", IF(ISNUMBER(N753), N753, IFERROR(DATEVALUE(LEFT(N753,10))+TIMEVALUE(MID(N753,12,8)), "texto")))</f>
        <v/>
      </c>
      <c r="R753" s="17">
        <f>IF(ISNUMBER(Q753), DATE(YEAR(Q753),MONTH(Q753),1), "")</f>
        <v/>
      </c>
      <c r="S753" s="18">
        <f>IF(A753="", 0, IF(AND(M753=Ajustes!$B$8, E753=Ajustes!$B$5, I753=Ajustes!$B$4, OR(C753=Ajustes!$B$6, C753=Ajustes!$B$7), ISNUMBER(D753), ISNUMBER(H753)), 1, 0))</f>
        <v/>
      </c>
      <c r="T753" s="19">
        <f>IF(S753&lt;&gt;1, 0, IF(N(J753)=0, 0, IF(K753=Ajustes!$B$5, J753, J753*F753)))</f>
        <v/>
      </c>
      <c r="U753" s="20">
        <f>IF(S753&lt;&gt;1, U752, IF(C753=Ajustes!$B$6, U752+H753, U752-H753))</f>
        <v/>
      </c>
      <c r="V753" s="19">
        <f>IF(S753&lt;&gt;1, V752, IF(C753=Ajustes!$B$6, V752+D753+N(O753)+T753, IF(U753&lt;=0, 0, V752-H753*W752)))</f>
        <v/>
      </c>
      <c r="W753" s="21">
        <f>IF(U753&gt;0, V753/U753, 0)</f>
        <v/>
      </c>
      <c r="X753" s="19">
        <f>IF(AND(S753=1, C753=Ajustes!$B$7), D753-N(O753)-T753-H753*W752, "")</f>
        <v/>
      </c>
      <c r="Y753" s="18">
        <f>IF(A753="", "", TRIM(IF(COUNTIFS($N$2:$N$3000,N753,$C$2:$C$3000,C753,$D$2:$D$3000,D753,$H$2:$H$3000,H753)&gt;1, "Orden repetida. ", "")&amp;IF(AND(S753=1, C753=Ajustes!$B$7, U752+0.000001&lt;H753), "Vendes más de lo registrado. ", "")&amp;IF(Q753="texto", "Fecha en texto. ", "")&amp;IF(OR(NOT(ISNUMBER(D753)), NOT(ISNUMBER(H753))), "Número en texto. ", "")&amp;IF(AND(ISNUMBER(Q753), ISNUMBER(Q752), Q753&lt;Q752), "Fuera de orden de fecha. ", "")))</f>
        <v/>
      </c>
      <c r="Z753" s="18">
        <f>IF(AND(S753=1, ISNUMBER(R753)), ROW(), 0)</f>
        <v/>
      </c>
      <c r="AA753" s="18">
        <f>IF(ISNUMBER(R753), R753, 0)</f>
        <v/>
      </c>
    </row>
    <row r="754">
      <c r="A754" s="13" t="n"/>
      <c r="B754" s="13" t="n"/>
      <c r="C754" s="13" t="n"/>
      <c r="D754" s="13" t="n"/>
      <c r="E754" s="13" t="n"/>
      <c r="F754" s="13" t="n"/>
      <c r="G754" s="13" t="n"/>
      <c r="H754" s="13" t="n"/>
      <c r="I754" s="13" t="n"/>
      <c r="J754" s="13" t="n"/>
      <c r="K754" s="13" t="n"/>
      <c r="L754" s="13" t="n"/>
      <c r="M754" s="13" t="n"/>
      <c r="N754" s="13" t="n"/>
      <c r="O754" s="14" t="n"/>
      <c r="P754" s="15" t="n"/>
      <c r="Q754" s="16">
        <f>IF(N754="", "", IF(ISNUMBER(N754), N754, IFERROR(DATEVALUE(LEFT(N754,10))+TIMEVALUE(MID(N754,12,8)), "texto")))</f>
        <v/>
      </c>
      <c r="R754" s="17">
        <f>IF(ISNUMBER(Q754), DATE(YEAR(Q754),MONTH(Q754),1), "")</f>
        <v/>
      </c>
      <c r="S754" s="18">
        <f>IF(A754="", 0, IF(AND(M754=Ajustes!$B$8, E754=Ajustes!$B$5, I754=Ajustes!$B$4, OR(C754=Ajustes!$B$6, C754=Ajustes!$B$7), ISNUMBER(D754), ISNUMBER(H754)), 1, 0))</f>
        <v/>
      </c>
      <c r="T754" s="19">
        <f>IF(S754&lt;&gt;1, 0, IF(N(J754)=0, 0, IF(K754=Ajustes!$B$5, J754, J754*F754)))</f>
        <v/>
      </c>
      <c r="U754" s="20">
        <f>IF(S754&lt;&gt;1, U753, IF(C754=Ajustes!$B$6, U753+H754, U753-H754))</f>
        <v/>
      </c>
      <c r="V754" s="19">
        <f>IF(S754&lt;&gt;1, V753, IF(C754=Ajustes!$B$6, V753+D754+N(O754)+T754, IF(U754&lt;=0, 0, V753-H754*W753)))</f>
        <v/>
      </c>
      <c r="W754" s="21">
        <f>IF(U754&gt;0, V754/U754, 0)</f>
        <v/>
      </c>
      <c r="X754" s="19">
        <f>IF(AND(S754=1, C754=Ajustes!$B$7), D754-N(O754)-T754-H754*W753, "")</f>
        <v/>
      </c>
      <c r="Y754" s="18">
        <f>IF(A754="", "", TRIM(IF(COUNTIFS($N$2:$N$3000,N754,$C$2:$C$3000,C754,$D$2:$D$3000,D754,$H$2:$H$3000,H754)&gt;1, "Orden repetida. ", "")&amp;IF(AND(S754=1, C754=Ajustes!$B$7, U753+0.000001&lt;H754), "Vendes más de lo registrado. ", "")&amp;IF(Q754="texto", "Fecha en texto. ", "")&amp;IF(OR(NOT(ISNUMBER(D754)), NOT(ISNUMBER(H754))), "Número en texto. ", "")&amp;IF(AND(ISNUMBER(Q754), ISNUMBER(Q753), Q754&lt;Q753), "Fuera de orden de fecha. ", "")))</f>
        <v/>
      </c>
      <c r="Z754" s="18">
        <f>IF(AND(S754=1, ISNUMBER(R754)), ROW(), 0)</f>
        <v/>
      </c>
      <c r="AA754" s="18">
        <f>IF(ISNUMBER(R754), R754, 0)</f>
        <v/>
      </c>
    </row>
    <row r="755">
      <c r="A755" s="13" t="n"/>
      <c r="B755" s="13" t="n"/>
      <c r="C755" s="13" t="n"/>
      <c r="D755" s="13" t="n"/>
      <c r="E755" s="13" t="n"/>
      <c r="F755" s="13" t="n"/>
      <c r="G755" s="13" t="n"/>
      <c r="H755" s="13" t="n"/>
      <c r="I755" s="13" t="n"/>
      <c r="J755" s="13" t="n"/>
      <c r="K755" s="13" t="n"/>
      <c r="L755" s="13" t="n"/>
      <c r="M755" s="13" t="n"/>
      <c r="N755" s="13" t="n"/>
      <c r="O755" s="14" t="n"/>
      <c r="P755" s="15" t="n"/>
      <c r="Q755" s="16">
        <f>IF(N755="", "", IF(ISNUMBER(N755), N755, IFERROR(DATEVALUE(LEFT(N755,10))+TIMEVALUE(MID(N755,12,8)), "texto")))</f>
        <v/>
      </c>
      <c r="R755" s="17">
        <f>IF(ISNUMBER(Q755), DATE(YEAR(Q755),MONTH(Q755),1), "")</f>
        <v/>
      </c>
      <c r="S755" s="18">
        <f>IF(A755="", 0, IF(AND(M755=Ajustes!$B$8, E755=Ajustes!$B$5, I755=Ajustes!$B$4, OR(C755=Ajustes!$B$6, C755=Ajustes!$B$7), ISNUMBER(D755), ISNUMBER(H755)), 1, 0))</f>
        <v/>
      </c>
      <c r="T755" s="19">
        <f>IF(S755&lt;&gt;1, 0, IF(N(J755)=0, 0, IF(K755=Ajustes!$B$5, J755, J755*F755)))</f>
        <v/>
      </c>
      <c r="U755" s="20">
        <f>IF(S755&lt;&gt;1, U754, IF(C755=Ajustes!$B$6, U754+H755, U754-H755))</f>
        <v/>
      </c>
      <c r="V755" s="19">
        <f>IF(S755&lt;&gt;1, V754, IF(C755=Ajustes!$B$6, V754+D755+N(O755)+T755, IF(U755&lt;=0, 0, V754-H755*W754)))</f>
        <v/>
      </c>
      <c r="W755" s="21">
        <f>IF(U755&gt;0, V755/U755, 0)</f>
        <v/>
      </c>
      <c r="X755" s="19">
        <f>IF(AND(S755=1, C755=Ajustes!$B$7), D755-N(O755)-T755-H755*W754, "")</f>
        <v/>
      </c>
      <c r="Y755" s="18">
        <f>IF(A755="", "", TRIM(IF(COUNTIFS($N$2:$N$3000,N755,$C$2:$C$3000,C755,$D$2:$D$3000,D755,$H$2:$H$3000,H755)&gt;1, "Orden repetida. ", "")&amp;IF(AND(S755=1, C755=Ajustes!$B$7, U754+0.000001&lt;H755), "Vendes más de lo registrado. ", "")&amp;IF(Q755="texto", "Fecha en texto. ", "")&amp;IF(OR(NOT(ISNUMBER(D755)), NOT(ISNUMBER(H755))), "Número en texto. ", "")&amp;IF(AND(ISNUMBER(Q755), ISNUMBER(Q754), Q755&lt;Q754), "Fuera de orden de fecha. ", "")))</f>
        <v/>
      </c>
      <c r="Z755" s="18">
        <f>IF(AND(S755=1, ISNUMBER(R755)), ROW(), 0)</f>
        <v/>
      </c>
      <c r="AA755" s="18">
        <f>IF(ISNUMBER(R755), R755, 0)</f>
        <v/>
      </c>
    </row>
    <row r="756">
      <c r="A756" s="13" t="n"/>
      <c r="B756" s="13" t="n"/>
      <c r="C756" s="13" t="n"/>
      <c r="D756" s="13" t="n"/>
      <c r="E756" s="13" t="n"/>
      <c r="F756" s="13" t="n"/>
      <c r="G756" s="13" t="n"/>
      <c r="H756" s="13" t="n"/>
      <c r="I756" s="13" t="n"/>
      <c r="J756" s="13" t="n"/>
      <c r="K756" s="13" t="n"/>
      <c r="L756" s="13" t="n"/>
      <c r="M756" s="13" t="n"/>
      <c r="N756" s="13" t="n"/>
      <c r="O756" s="14" t="n"/>
      <c r="P756" s="15" t="n"/>
      <c r="Q756" s="16">
        <f>IF(N756="", "", IF(ISNUMBER(N756), N756, IFERROR(DATEVALUE(LEFT(N756,10))+TIMEVALUE(MID(N756,12,8)), "texto")))</f>
        <v/>
      </c>
      <c r="R756" s="17">
        <f>IF(ISNUMBER(Q756), DATE(YEAR(Q756),MONTH(Q756),1), "")</f>
        <v/>
      </c>
      <c r="S756" s="18">
        <f>IF(A756="", 0, IF(AND(M756=Ajustes!$B$8, E756=Ajustes!$B$5, I756=Ajustes!$B$4, OR(C756=Ajustes!$B$6, C756=Ajustes!$B$7), ISNUMBER(D756), ISNUMBER(H756)), 1, 0))</f>
        <v/>
      </c>
      <c r="T756" s="19">
        <f>IF(S756&lt;&gt;1, 0, IF(N(J756)=0, 0, IF(K756=Ajustes!$B$5, J756, J756*F756)))</f>
        <v/>
      </c>
      <c r="U756" s="20">
        <f>IF(S756&lt;&gt;1, U755, IF(C756=Ajustes!$B$6, U755+H756, U755-H756))</f>
        <v/>
      </c>
      <c r="V756" s="19">
        <f>IF(S756&lt;&gt;1, V755, IF(C756=Ajustes!$B$6, V755+D756+N(O756)+T756, IF(U756&lt;=0, 0, V755-H756*W755)))</f>
        <v/>
      </c>
      <c r="W756" s="21">
        <f>IF(U756&gt;0, V756/U756, 0)</f>
        <v/>
      </c>
      <c r="X756" s="19">
        <f>IF(AND(S756=1, C756=Ajustes!$B$7), D756-N(O756)-T756-H756*W755, "")</f>
        <v/>
      </c>
      <c r="Y756" s="18">
        <f>IF(A756="", "", TRIM(IF(COUNTIFS($N$2:$N$3000,N756,$C$2:$C$3000,C756,$D$2:$D$3000,D756,$H$2:$H$3000,H756)&gt;1, "Orden repetida. ", "")&amp;IF(AND(S756=1, C756=Ajustes!$B$7, U755+0.000001&lt;H756), "Vendes más de lo registrado. ", "")&amp;IF(Q756="texto", "Fecha en texto. ", "")&amp;IF(OR(NOT(ISNUMBER(D756)), NOT(ISNUMBER(H756))), "Número en texto. ", "")&amp;IF(AND(ISNUMBER(Q756), ISNUMBER(Q755), Q756&lt;Q755), "Fuera de orden de fecha. ", "")))</f>
        <v/>
      </c>
      <c r="Z756" s="18">
        <f>IF(AND(S756=1, ISNUMBER(R756)), ROW(), 0)</f>
        <v/>
      </c>
      <c r="AA756" s="18">
        <f>IF(ISNUMBER(R756), R756, 0)</f>
        <v/>
      </c>
    </row>
    <row r="757">
      <c r="A757" s="13" t="n"/>
      <c r="B757" s="13" t="n"/>
      <c r="C757" s="13" t="n"/>
      <c r="D757" s="13" t="n"/>
      <c r="E757" s="13" t="n"/>
      <c r="F757" s="13" t="n"/>
      <c r="G757" s="13" t="n"/>
      <c r="H757" s="13" t="n"/>
      <c r="I757" s="13" t="n"/>
      <c r="J757" s="13" t="n"/>
      <c r="K757" s="13" t="n"/>
      <c r="L757" s="13" t="n"/>
      <c r="M757" s="13" t="n"/>
      <c r="N757" s="13" t="n"/>
      <c r="O757" s="14" t="n"/>
      <c r="P757" s="15" t="n"/>
      <c r="Q757" s="16">
        <f>IF(N757="", "", IF(ISNUMBER(N757), N757, IFERROR(DATEVALUE(LEFT(N757,10))+TIMEVALUE(MID(N757,12,8)), "texto")))</f>
        <v/>
      </c>
      <c r="R757" s="17">
        <f>IF(ISNUMBER(Q757), DATE(YEAR(Q757),MONTH(Q757),1), "")</f>
        <v/>
      </c>
      <c r="S757" s="18">
        <f>IF(A757="", 0, IF(AND(M757=Ajustes!$B$8, E757=Ajustes!$B$5, I757=Ajustes!$B$4, OR(C757=Ajustes!$B$6, C757=Ajustes!$B$7), ISNUMBER(D757), ISNUMBER(H757)), 1, 0))</f>
        <v/>
      </c>
      <c r="T757" s="19">
        <f>IF(S757&lt;&gt;1, 0, IF(N(J757)=0, 0, IF(K757=Ajustes!$B$5, J757, J757*F757)))</f>
        <v/>
      </c>
      <c r="U757" s="20">
        <f>IF(S757&lt;&gt;1, U756, IF(C757=Ajustes!$B$6, U756+H757, U756-H757))</f>
        <v/>
      </c>
      <c r="V757" s="19">
        <f>IF(S757&lt;&gt;1, V756, IF(C757=Ajustes!$B$6, V756+D757+N(O757)+T757, IF(U757&lt;=0, 0, V756-H757*W756)))</f>
        <v/>
      </c>
      <c r="W757" s="21">
        <f>IF(U757&gt;0, V757/U757, 0)</f>
        <v/>
      </c>
      <c r="X757" s="19">
        <f>IF(AND(S757=1, C757=Ajustes!$B$7), D757-N(O757)-T757-H757*W756, "")</f>
        <v/>
      </c>
      <c r="Y757" s="18">
        <f>IF(A757="", "", TRIM(IF(COUNTIFS($N$2:$N$3000,N757,$C$2:$C$3000,C757,$D$2:$D$3000,D757,$H$2:$H$3000,H757)&gt;1, "Orden repetida. ", "")&amp;IF(AND(S757=1, C757=Ajustes!$B$7, U756+0.000001&lt;H757), "Vendes más de lo registrado. ", "")&amp;IF(Q757="texto", "Fecha en texto. ", "")&amp;IF(OR(NOT(ISNUMBER(D757)), NOT(ISNUMBER(H757))), "Número en texto. ", "")&amp;IF(AND(ISNUMBER(Q757), ISNUMBER(Q756), Q757&lt;Q756), "Fuera de orden de fecha. ", "")))</f>
        <v/>
      </c>
      <c r="Z757" s="18">
        <f>IF(AND(S757=1, ISNUMBER(R757)), ROW(), 0)</f>
        <v/>
      </c>
      <c r="AA757" s="18">
        <f>IF(ISNUMBER(R757), R757, 0)</f>
        <v/>
      </c>
    </row>
    <row r="758">
      <c r="A758" s="13" t="n"/>
      <c r="B758" s="13" t="n"/>
      <c r="C758" s="13" t="n"/>
      <c r="D758" s="13" t="n"/>
      <c r="E758" s="13" t="n"/>
      <c r="F758" s="13" t="n"/>
      <c r="G758" s="13" t="n"/>
      <c r="H758" s="13" t="n"/>
      <c r="I758" s="13" t="n"/>
      <c r="J758" s="13" t="n"/>
      <c r="K758" s="13" t="n"/>
      <c r="L758" s="13" t="n"/>
      <c r="M758" s="13" t="n"/>
      <c r="N758" s="13" t="n"/>
      <c r="O758" s="14" t="n"/>
      <c r="P758" s="15" t="n"/>
      <c r="Q758" s="16">
        <f>IF(N758="", "", IF(ISNUMBER(N758), N758, IFERROR(DATEVALUE(LEFT(N758,10))+TIMEVALUE(MID(N758,12,8)), "texto")))</f>
        <v/>
      </c>
      <c r="R758" s="17">
        <f>IF(ISNUMBER(Q758), DATE(YEAR(Q758),MONTH(Q758),1), "")</f>
        <v/>
      </c>
      <c r="S758" s="18">
        <f>IF(A758="", 0, IF(AND(M758=Ajustes!$B$8, E758=Ajustes!$B$5, I758=Ajustes!$B$4, OR(C758=Ajustes!$B$6, C758=Ajustes!$B$7), ISNUMBER(D758), ISNUMBER(H758)), 1, 0))</f>
        <v/>
      </c>
      <c r="T758" s="19">
        <f>IF(S758&lt;&gt;1, 0, IF(N(J758)=0, 0, IF(K758=Ajustes!$B$5, J758, J758*F758)))</f>
        <v/>
      </c>
      <c r="U758" s="20">
        <f>IF(S758&lt;&gt;1, U757, IF(C758=Ajustes!$B$6, U757+H758, U757-H758))</f>
        <v/>
      </c>
      <c r="V758" s="19">
        <f>IF(S758&lt;&gt;1, V757, IF(C758=Ajustes!$B$6, V757+D758+N(O758)+T758, IF(U758&lt;=0, 0, V757-H758*W757)))</f>
        <v/>
      </c>
      <c r="W758" s="21">
        <f>IF(U758&gt;0, V758/U758, 0)</f>
        <v/>
      </c>
      <c r="X758" s="19">
        <f>IF(AND(S758=1, C758=Ajustes!$B$7), D758-N(O758)-T758-H758*W757, "")</f>
        <v/>
      </c>
      <c r="Y758" s="18">
        <f>IF(A758="", "", TRIM(IF(COUNTIFS($N$2:$N$3000,N758,$C$2:$C$3000,C758,$D$2:$D$3000,D758,$H$2:$H$3000,H758)&gt;1, "Orden repetida. ", "")&amp;IF(AND(S758=1, C758=Ajustes!$B$7, U757+0.000001&lt;H758), "Vendes más de lo registrado. ", "")&amp;IF(Q758="texto", "Fecha en texto. ", "")&amp;IF(OR(NOT(ISNUMBER(D758)), NOT(ISNUMBER(H758))), "Número en texto. ", "")&amp;IF(AND(ISNUMBER(Q758), ISNUMBER(Q757), Q758&lt;Q757), "Fuera de orden de fecha. ", "")))</f>
        <v/>
      </c>
      <c r="Z758" s="18">
        <f>IF(AND(S758=1, ISNUMBER(R758)), ROW(), 0)</f>
        <v/>
      </c>
      <c r="AA758" s="18">
        <f>IF(ISNUMBER(R758), R758, 0)</f>
        <v/>
      </c>
    </row>
    <row r="759">
      <c r="A759" s="13" t="n"/>
      <c r="B759" s="13" t="n"/>
      <c r="C759" s="13" t="n"/>
      <c r="D759" s="13" t="n"/>
      <c r="E759" s="13" t="n"/>
      <c r="F759" s="13" t="n"/>
      <c r="G759" s="13" t="n"/>
      <c r="H759" s="13" t="n"/>
      <c r="I759" s="13" t="n"/>
      <c r="J759" s="13" t="n"/>
      <c r="K759" s="13" t="n"/>
      <c r="L759" s="13" t="n"/>
      <c r="M759" s="13" t="n"/>
      <c r="N759" s="13" t="n"/>
      <c r="O759" s="14" t="n"/>
      <c r="P759" s="15" t="n"/>
      <c r="Q759" s="16">
        <f>IF(N759="", "", IF(ISNUMBER(N759), N759, IFERROR(DATEVALUE(LEFT(N759,10))+TIMEVALUE(MID(N759,12,8)), "texto")))</f>
        <v/>
      </c>
      <c r="R759" s="17">
        <f>IF(ISNUMBER(Q759), DATE(YEAR(Q759),MONTH(Q759),1), "")</f>
        <v/>
      </c>
      <c r="S759" s="18">
        <f>IF(A759="", 0, IF(AND(M759=Ajustes!$B$8, E759=Ajustes!$B$5, I759=Ajustes!$B$4, OR(C759=Ajustes!$B$6, C759=Ajustes!$B$7), ISNUMBER(D759), ISNUMBER(H759)), 1, 0))</f>
        <v/>
      </c>
      <c r="T759" s="19">
        <f>IF(S759&lt;&gt;1, 0, IF(N(J759)=0, 0, IF(K759=Ajustes!$B$5, J759, J759*F759)))</f>
        <v/>
      </c>
      <c r="U759" s="20">
        <f>IF(S759&lt;&gt;1, U758, IF(C759=Ajustes!$B$6, U758+H759, U758-H759))</f>
        <v/>
      </c>
      <c r="V759" s="19">
        <f>IF(S759&lt;&gt;1, V758, IF(C759=Ajustes!$B$6, V758+D759+N(O759)+T759, IF(U759&lt;=0, 0, V758-H759*W758)))</f>
        <v/>
      </c>
      <c r="W759" s="21">
        <f>IF(U759&gt;0, V759/U759, 0)</f>
        <v/>
      </c>
      <c r="X759" s="19">
        <f>IF(AND(S759=1, C759=Ajustes!$B$7), D759-N(O759)-T759-H759*W758, "")</f>
        <v/>
      </c>
      <c r="Y759" s="18">
        <f>IF(A759="", "", TRIM(IF(COUNTIFS($N$2:$N$3000,N759,$C$2:$C$3000,C759,$D$2:$D$3000,D759,$H$2:$H$3000,H759)&gt;1, "Orden repetida. ", "")&amp;IF(AND(S759=1, C759=Ajustes!$B$7, U758+0.000001&lt;H759), "Vendes más de lo registrado. ", "")&amp;IF(Q759="texto", "Fecha en texto. ", "")&amp;IF(OR(NOT(ISNUMBER(D759)), NOT(ISNUMBER(H759))), "Número en texto. ", "")&amp;IF(AND(ISNUMBER(Q759), ISNUMBER(Q758), Q759&lt;Q758), "Fuera de orden de fecha. ", "")))</f>
        <v/>
      </c>
      <c r="Z759" s="18">
        <f>IF(AND(S759=1, ISNUMBER(R759)), ROW(), 0)</f>
        <v/>
      </c>
      <c r="AA759" s="18">
        <f>IF(ISNUMBER(R759), R759, 0)</f>
        <v/>
      </c>
    </row>
    <row r="760">
      <c r="A760" s="13" t="n"/>
      <c r="B760" s="13" t="n"/>
      <c r="C760" s="13" t="n"/>
      <c r="D760" s="13" t="n"/>
      <c r="E760" s="13" t="n"/>
      <c r="F760" s="13" t="n"/>
      <c r="G760" s="13" t="n"/>
      <c r="H760" s="13" t="n"/>
      <c r="I760" s="13" t="n"/>
      <c r="J760" s="13" t="n"/>
      <c r="K760" s="13" t="n"/>
      <c r="L760" s="13" t="n"/>
      <c r="M760" s="13" t="n"/>
      <c r="N760" s="13" t="n"/>
      <c r="O760" s="14" t="n"/>
      <c r="P760" s="15" t="n"/>
      <c r="Q760" s="16">
        <f>IF(N760="", "", IF(ISNUMBER(N760), N760, IFERROR(DATEVALUE(LEFT(N760,10))+TIMEVALUE(MID(N760,12,8)), "texto")))</f>
        <v/>
      </c>
      <c r="R760" s="17">
        <f>IF(ISNUMBER(Q760), DATE(YEAR(Q760),MONTH(Q760),1), "")</f>
        <v/>
      </c>
      <c r="S760" s="18">
        <f>IF(A760="", 0, IF(AND(M760=Ajustes!$B$8, E760=Ajustes!$B$5, I760=Ajustes!$B$4, OR(C760=Ajustes!$B$6, C760=Ajustes!$B$7), ISNUMBER(D760), ISNUMBER(H760)), 1, 0))</f>
        <v/>
      </c>
      <c r="T760" s="19">
        <f>IF(S760&lt;&gt;1, 0, IF(N(J760)=0, 0, IF(K760=Ajustes!$B$5, J760, J760*F760)))</f>
        <v/>
      </c>
      <c r="U760" s="20">
        <f>IF(S760&lt;&gt;1, U759, IF(C760=Ajustes!$B$6, U759+H760, U759-H760))</f>
        <v/>
      </c>
      <c r="V760" s="19">
        <f>IF(S760&lt;&gt;1, V759, IF(C760=Ajustes!$B$6, V759+D760+N(O760)+T760, IF(U760&lt;=0, 0, V759-H760*W759)))</f>
        <v/>
      </c>
      <c r="W760" s="21">
        <f>IF(U760&gt;0, V760/U760, 0)</f>
        <v/>
      </c>
      <c r="X760" s="19">
        <f>IF(AND(S760=1, C760=Ajustes!$B$7), D760-N(O760)-T760-H760*W759, "")</f>
        <v/>
      </c>
      <c r="Y760" s="18">
        <f>IF(A760="", "", TRIM(IF(COUNTIFS($N$2:$N$3000,N760,$C$2:$C$3000,C760,$D$2:$D$3000,D760,$H$2:$H$3000,H760)&gt;1, "Orden repetida. ", "")&amp;IF(AND(S760=1, C760=Ajustes!$B$7, U759+0.000001&lt;H760), "Vendes más de lo registrado. ", "")&amp;IF(Q760="texto", "Fecha en texto. ", "")&amp;IF(OR(NOT(ISNUMBER(D760)), NOT(ISNUMBER(H760))), "Número en texto. ", "")&amp;IF(AND(ISNUMBER(Q760), ISNUMBER(Q759), Q760&lt;Q759), "Fuera de orden de fecha. ", "")))</f>
        <v/>
      </c>
      <c r="Z760" s="18">
        <f>IF(AND(S760=1, ISNUMBER(R760)), ROW(), 0)</f>
        <v/>
      </c>
      <c r="AA760" s="18">
        <f>IF(ISNUMBER(R760), R760, 0)</f>
        <v/>
      </c>
    </row>
    <row r="761">
      <c r="A761" s="13" t="n"/>
      <c r="B761" s="13" t="n"/>
      <c r="C761" s="13" t="n"/>
      <c r="D761" s="13" t="n"/>
      <c r="E761" s="13" t="n"/>
      <c r="F761" s="13" t="n"/>
      <c r="G761" s="13" t="n"/>
      <c r="H761" s="13" t="n"/>
      <c r="I761" s="13" t="n"/>
      <c r="J761" s="13" t="n"/>
      <c r="K761" s="13" t="n"/>
      <c r="L761" s="13" t="n"/>
      <c r="M761" s="13" t="n"/>
      <c r="N761" s="13" t="n"/>
      <c r="O761" s="14" t="n"/>
      <c r="P761" s="15" t="n"/>
      <c r="Q761" s="16">
        <f>IF(N761="", "", IF(ISNUMBER(N761), N761, IFERROR(DATEVALUE(LEFT(N761,10))+TIMEVALUE(MID(N761,12,8)), "texto")))</f>
        <v/>
      </c>
      <c r="R761" s="17">
        <f>IF(ISNUMBER(Q761), DATE(YEAR(Q761),MONTH(Q761),1), "")</f>
        <v/>
      </c>
      <c r="S761" s="18">
        <f>IF(A761="", 0, IF(AND(M761=Ajustes!$B$8, E761=Ajustes!$B$5, I761=Ajustes!$B$4, OR(C761=Ajustes!$B$6, C761=Ajustes!$B$7), ISNUMBER(D761), ISNUMBER(H761)), 1, 0))</f>
        <v/>
      </c>
      <c r="T761" s="19">
        <f>IF(S761&lt;&gt;1, 0, IF(N(J761)=0, 0, IF(K761=Ajustes!$B$5, J761, J761*F761)))</f>
        <v/>
      </c>
      <c r="U761" s="20">
        <f>IF(S761&lt;&gt;1, U760, IF(C761=Ajustes!$B$6, U760+H761, U760-H761))</f>
        <v/>
      </c>
      <c r="V761" s="19">
        <f>IF(S761&lt;&gt;1, V760, IF(C761=Ajustes!$B$6, V760+D761+N(O761)+T761, IF(U761&lt;=0, 0, V760-H761*W760)))</f>
        <v/>
      </c>
      <c r="W761" s="21">
        <f>IF(U761&gt;0, V761/U761, 0)</f>
        <v/>
      </c>
      <c r="X761" s="19">
        <f>IF(AND(S761=1, C761=Ajustes!$B$7), D761-N(O761)-T761-H761*W760, "")</f>
        <v/>
      </c>
      <c r="Y761" s="18">
        <f>IF(A761="", "", TRIM(IF(COUNTIFS($N$2:$N$3000,N761,$C$2:$C$3000,C761,$D$2:$D$3000,D761,$H$2:$H$3000,H761)&gt;1, "Orden repetida. ", "")&amp;IF(AND(S761=1, C761=Ajustes!$B$7, U760+0.000001&lt;H761), "Vendes más de lo registrado. ", "")&amp;IF(Q761="texto", "Fecha en texto. ", "")&amp;IF(OR(NOT(ISNUMBER(D761)), NOT(ISNUMBER(H761))), "Número en texto. ", "")&amp;IF(AND(ISNUMBER(Q761), ISNUMBER(Q760), Q761&lt;Q760), "Fuera de orden de fecha. ", "")))</f>
        <v/>
      </c>
      <c r="Z761" s="18">
        <f>IF(AND(S761=1, ISNUMBER(R761)), ROW(), 0)</f>
        <v/>
      </c>
      <c r="AA761" s="18">
        <f>IF(ISNUMBER(R761), R761, 0)</f>
        <v/>
      </c>
    </row>
    <row r="762">
      <c r="A762" s="13" t="n"/>
      <c r="B762" s="13" t="n"/>
      <c r="C762" s="13" t="n"/>
      <c r="D762" s="13" t="n"/>
      <c r="E762" s="13" t="n"/>
      <c r="F762" s="13" t="n"/>
      <c r="G762" s="13" t="n"/>
      <c r="H762" s="13" t="n"/>
      <c r="I762" s="13" t="n"/>
      <c r="J762" s="13" t="n"/>
      <c r="K762" s="13" t="n"/>
      <c r="L762" s="13" t="n"/>
      <c r="M762" s="13" t="n"/>
      <c r="N762" s="13" t="n"/>
      <c r="O762" s="14" t="n"/>
      <c r="P762" s="15" t="n"/>
      <c r="Q762" s="16">
        <f>IF(N762="", "", IF(ISNUMBER(N762), N762, IFERROR(DATEVALUE(LEFT(N762,10))+TIMEVALUE(MID(N762,12,8)), "texto")))</f>
        <v/>
      </c>
      <c r="R762" s="17">
        <f>IF(ISNUMBER(Q762), DATE(YEAR(Q762),MONTH(Q762),1), "")</f>
        <v/>
      </c>
      <c r="S762" s="18">
        <f>IF(A762="", 0, IF(AND(M762=Ajustes!$B$8, E762=Ajustes!$B$5, I762=Ajustes!$B$4, OR(C762=Ajustes!$B$6, C762=Ajustes!$B$7), ISNUMBER(D762), ISNUMBER(H762)), 1, 0))</f>
        <v/>
      </c>
      <c r="T762" s="19">
        <f>IF(S762&lt;&gt;1, 0, IF(N(J762)=0, 0, IF(K762=Ajustes!$B$5, J762, J762*F762)))</f>
        <v/>
      </c>
      <c r="U762" s="20">
        <f>IF(S762&lt;&gt;1, U761, IF(C762=Ajustes!$B$6, U761+H762, U761-H762))</f>
        <v/>
      </c>
      <c r="V762" s="19">
        <f>IF(S762&lt;&gt;1, V761, IF(C762=Ajustes!$B$6, V761+D762+N(O762)+T762, IF(U762&lt;=0, 0, V761-H762*W761)))</f>
        <v/>
      </c>
      <c r="W762" s="21">
        <f>IF(U762&gt;0, V762/U762, 0)</f>
        <v/>
      </c>
      <c r="X762" s="19">
        <f>IF(AND(S762=1, C762=Ajustes!$B$7), D762-N(O762)-T762-H762*W761, "")</f>
        <v/>
      </c>
      <c r="Y762" s="18">
        <f>IF(A762="", "", TRIM(IF(COUNTIFS($N$2:$N$3000,N762,$C$2:$C$3000,C762,$D$2:$D$3000,D762,$H$2:$H$3000,H762)&gt;1, "Orden repetida. ", "")&amp;IF(AND(S762=1, C762=Ajustes!$B$7, U761+0.000001&lt;H762), "Vendes más de lo registrado. ", "")&amp;IF(Q762="texto", "Fecha en texto. ", "")&amp;IF(OR(NOT(ISNUMBER(D762)), NOT(ISNUMBER(H762))), "Número en texto. ", "")&amp;IF(AND(ISNUMBER(Q762), ISNUMBER(Q761), Q762&lt;Q761), "Fuera de orden de fecha. ", "")))</f>
        <v/>
      </c>
      <c r="Z762" s="18">
        <f>IF(AND(S762=1, ISNUMBER(R762)), ROW(), 0)</f>
        <v/>
      </c>
      <c r="AA762" s="18">
        <f>IF(ISNUMBER(R762), R762, 0)</f>
        <v/>
      </c>
    </row>
    <row r="763">
      <c r="A763" s="13" t="n"/>
      <c r="B763" s="13" t="n"/>
      <c r="C763" s="13" t="n"/>
      <c r="D763" s="13" t="n"/>
      <c r="E763" s="13" t="n"/>
      <c r="F763" s="13" t="n"/>
      <c r="G763" s="13" t="n"/>
      <c r="H763" s="13" t="n"/>
      <c r="I763" s="13" t="n"/>
      <c r="J763" s="13" t="n"/>
      <c r="K763" s="13" t="n"/>
      <c r="L763" s="13" t="n"/>
      <c r="M763" s="13" t="n"/>
      <c r="N763" s="13" t="n"/>
      <c r="O763" s="14" t="n"/>
      <c r="P763" s="15" t="n"/>
      <c r="Q763" s="16">
        <f>IF(N763="", "", IF(ISNUMBER(N763), N763, IFERROR(DATEVALUE(LEFT(N763,10))+TIMEVALUE(MID(N763,12,8)), "texto")))</f>
        <v/>
      </c>
      <c r="R763" s="17">
        <f>IF(ISNUMBER(Q763), DATE(YEAR(Q763),MONTH(Q763),1), "")</f>
        <v/>
      </c>
      <c r="S763" s="18">
        <f>IF(A763="", 0, IF(AND(M763=Ajustes!$B$8, E763=Ajustes!$B$5, I763=Ajustes!$B$4, OR(C763=Ajustes!$B$6, C763=Ajustes!$B$7), ISNUMBER(D763), ISNUMBER(H763)), 1, 0))</f>
        <v/>
      </c>
      <c r="T763" s="19">
        <f>IF(S763&lt;&gt;1, 0, IF(N(J763)=0, 0, IF(K763=Ajustes!$B$5, J763, J763*F763)))</f>
        <v/>
      </c>
      <c r="U763" s="20">
        <f>IF(S763&lt;&gt;1, U762, IF(C763=Ajustes!$B$6, U762+H763, U762-H763))</f>
        <v/>
      </c>
      <c r="V763" s="19">
        <f>IF(S763&lt;&gt;1, V762, IF(C763=Ajustes!$B$6, V762+D763+N(O763)+T763, IF(U763&lt;=0, 0, V762-H763*W762)))</f>
        <v/>
      </c>
      <c r="W763" s="21">
        <f>IF(U763&gt;0, V763/U763, 0)</f>
        <v/>
      </c>
      <c r="X763" s="19">
        <f>IF(AND(S763=1, C763=Ajustes!$B$7), D763-N(O763)-T763-H763*W762, "")</f>
        <v/>
      </c>
      <c r="Y763" s="18">
        <f>IF(A763="", "", TRIM(IF(COUNTIFS($N$2:$N$3000,N763,$C$2:$C$3000,C763,$D$2:$D$3000,D763,$H$2:$H$3000,H763)&gt;1, "Orden repetida. ", "")&amp;IF(AND(S763=1, C763=Ajustes!$B$7, U762+0.000001&lt;H763), "Vendes más de lo registrado. ", "")&amp;IF(Q763="texto", "Fecha en texto. ", "")&amp;IF(OR(NOT(ISNUMBER(D763)), NOT(ISNUMBER(H763))), "Número en texto. ", "")&amp;IF(AND(ISNUMBER(Q763), ISNUMBER(Q762), Q763&lt;Q762), "Fuera de orden de fecha. ", "")))</f>
        <v/>
      </c>
      <c r="Z763" s="18">
        <f>IF(AND(S763=1, ISNUMBER(R763)), ROW(), 0)</f>
        <v/>
      </c>
      <c r="AA763" s="18">
        <f>IF(ISNUMBER(R763), R763, 0)</f>
        <v/>
      </c>
    </row>
    <row r="764">
      <c r="A764" s="13" t="n"/>
      <c r="B764" s="13" t="n"/>
      <c r="C764" s="13" t="n"/>
      <c r="D764" s="13" t="n"/>
      <c r="E764" s="13" t="n"/>
      <c r="F764" s="13" t="n"/>
      <c r="G764" s="13" t="n"/>
      <c r="H764" s="13" t="n"/>
      <c r="I764" s="13" t="n"/>
      <c r="J764" s="13" t="n"/>
      <c r="K764" s="13" t="n"/>
      <c r="L764" s="13" t="n"/>
      <c r="M764" s="13" t="n"/>
      <c r="N764" s="13" t="n"/>
      <c r="O764" s="14" t="n"/>
      <c r="P764" s="15" t="n"/>
      <c r="Q764" s="16">
        <f>IF(N764="", "", IF(ISNUMBER(N764), N764, IFERROR(DATEVALUE(LEFT(N764,10))+TIMEVALUE(MID(N764,12,8)), "texto")))</f>
        <v/>
      </c>
      <c r="R764" s="17">
        <f>IF(ISNUMBER(Q764), DATE(YEAR(Q764),MONTH(Q764),1), "")</f>
        <v/>
      </c>
      <c r="S764" s="18">
        <f>IF(A764="", 0, IF(AND(M764=Ajustes!$B$8, E764=Ajustes!$B$5, I764=Ajustes!$B$4, OR(C764=Ajustes!$B$6, C764=Ajustes!$B$7), ISNUMBER(D764), ISNUMBER(H764)), 1, 0))</f>
        <v/>
      </c>
      <c r="T764" s="19">
        <f>IF(S764&lt;&gt;1, 0, IF(N(J764)=0, 0, IF(K764=Ajustes!$B$5, J764, J764*F764)))</f>
        <v/>
      </c>
      <c r="U764" s="20">
        <f>IF(S764&lt;&gt;1, U763, IF(C764=Ajustes!$B$6, U763+H764, U763-H764))</f>
        <v/>
      </c>
      <c r="V764" s="19">
        <f>IF(S764&lt;&gt;1, V763, IF(C764=Ajustes!$B$6, V763+D764+N(O764)+T764, IF(U764&lt;=0, 0, V763-H764*W763)))</f>
        <v/>
      </c>
      <c r="W764" s="21">
        <f>IF(U764&gt;0, V764/U764, 0)</f>
        <v/>
      </c>
      <c r="X764" s="19">
        <f>IF(AND(S764=1, C764=Ajustes!$B$7), D764-N(O764)-T764-H764*W763, "")</f>
        <v/>
      </c>
      <c r="Y764" s="18">
        <f>IF(A764="", "", TRIM(IF(COUNTIFS($N$2:$N$3000,N764,$C$2:$C$3000,C764,$D$2:$D$3000,D764,$H$2:$H$3000,H764)&gt;1, "Orden repetida. ", "")&amp;IF(AND(S764=1, C764=Ajustes!$B$7, U763+0.000001&lt;H764), "Vendes más de lo registrado. ", "")&amp;IF(Q764="texto", "Fecha en texto. ", "")&amp;IF(OR(NOT(ISNUMBER(D764)), NOT(ISNUMBER(H764))), "Número en texto. ", "")&amp;IF(AND(ISNUMBER(Q764), ISNUMBER(Q763), Q764&lt;Q763), "Fuera de orden de fecha. ", "")))</f>
        <v/>
      </c>
      <c r="Z764" s="18">
        <f>IF(AND(S764=1, ISNUMBER(R764)), ROW(), 0)</f>
        <v/>
      </c>
      <c r="AA764" s="18">
        <f>IF(ISNUMBER(R764), R764, 0)</f>
        <v/>
      </c>
    </row>
    <row r="765">
      <c r="A765" s="13" t="n"/>
      <c r="B765" s="13" t="n"/>
      <c r="C765" s="13" t="n"/>
      <c r="D765" s="13" t="n"/>
      <c r="E765" s="13" t="n"/>
      <c r="F765" s="13" t="n"/>
      <c r="G765" s="13" t="n"/>
      <c r="H765" s="13" t="n"/>
      <c r="I765" s="13" t="n"/>
      <c r="J765" s="13" t="n"/>
      <c r="K765" s="13" t="n"/>
      <c r="L765" s="13" t="n"/>
      <c r="M765" s="13" t="n"/>
      <c r="N765" s="13" t="n"/>
      <c r="O765" s="14" t="n"/>
      <c r="P765" s="15" t="n"/>
      <c r="Q765" s="16">
        <f>IF(N765="", "", IF(ISNUMBER(N765), N765, IFERROR(DATEVALUE(LEFT(N765,10))+TIMEVALUE(MID(N765,12,8)), "texto")))</f>
        <v/>
      </c>
      <c r="R765" s="17">
        <f>IF(ISNUMBER(Q765), DATE(YEAR(Q765),MONTH(Q765),1), "")</f>
        <v/>
      </c>
      <c r="S765" s="18">
        <f>IF(A765="", 0, IF(AND(M765=Ajustes!$B$8, E765=Ajustes!$B$5, I765=Ajustes!$B$4, OR(C765=Ajustes!$B$6, C765=Ajustes!$B$7), ISNUMBER(D765), ISNUMBER(H765)), 1, 0))</f>
        <v/>
      </c>
      <c r="T765" s="19">
        <f>IF(S765&lt;&gt;1, 0, IF(N(J765)=0, 0, IF(K765=Ajustes!$B$5, J765, J765*F765)))</f>
        <v/>
      </c>
      <c r="U765" s="20">
        <f>IF(S765&lt;&gt;1, U764, IF(C765=Ajustes!$B$6, U764+H765, U764-H765))</f>
        <v/>
      </c>
      <c r="V765" s="19">
        <f>IF(S765&lt;&gt;1, V764, IF(C765=Ajustes!$B$6, V764+D765+N(O765)+T765, IF(U765&lt;=0, 0, V764-H765*W764)))</f>
        <v/>
      </c>
      <c r="W765" s="21">
        <f>IF(U765&gt;0, V765/U765, 0)</f>
        <v/>
      </c>
      <c r="X765" s="19">
        <f>IF(AND(S765=1, C765=Ajustes!$B$7), D765-N(O765)-T765-H765*W764, "")</f>
        <v/>
      </c>
      <c r="Y765" s="18">
        <f>IF(A765="", "", TRIM(IF(COUNTIFS($N$2:$N$3000,N765,$C$2:$C$3000,C765,$D$2:$D$3000,D765,$H$2:$H$3000,H765)&gt;1, "Orden repetida. ", "")&amp;IF(AND(S765=1, C765=Ajustes!$B$7, U764+0.000001&lt;H765), "Vendes más de lo registrado. ", "")&amp;IF(Q765="texto", "Fecha en texto. ", "")&amp;IF(OR(NOT(ISNUMBER(D765)), NOT(ISNUMBER(H765))), "Número en texto. ", "")&amp;IF(AND(ISNUMBER(Q765), ISNUMBER(Q764), Q765&lt;Q764), "Fuera de orden de fecha. ", "")))</f>
        <v/>
      </c>
      <c r="Z765" s="18">
        <f>IF(AND(S765=1, ISNUMBER(R765)), ROW(), 0)</f>
        <v/>
      </c>
      <c r="AA765" s="18">
        <f>IF(ISNUMBER(R765), R765, 0)</f>
        <v/>
      </c>
    </row>
    <row r="766">
      <c r="A766" s="13" t="n"/>
      <c r="B766" s="13" t="n"/>
      <c r="C766" s="13" t="n"/>
      <c r="D766" s="13" t="n"/>
      <c r="E766" s="13" t="n"/>
      <c r="F766" s="13" t="n"/>
      <c r="G766" s="13" t="n"/>
      <c r="H766" s="13" t="n"/>
      <c r="I766" s="13" t="n"/>
      <c r="J766" s="13" t="n"/>
      <c r="K766" s="13" t="n"/>
      <c r="L766" s="13" t="n"/>
      <c r="M766" s="13" t="n"/>
      <c r="N766" s="13" t="n"/>
      <c r="O766" s="14" t="n"/>
      <c r="P766" s="15" t="n"/>
      <c r="Q766" s="16">
        <f>IF(N766="", "", IF(ISNUMBER(N766), N766, IFERROR(DATEVALUE(LEFT(N766,10))+TIMEVALUE(MID(N766,12,8)), "texto")))</f>
        <v/>
      </c>
      <c r="R766" s="17">
        <f>IF(ISNUMBER(Q766), DATE(YEAR(Q766),MONTH(Q766),1), "")</f>
        <v/>
      </c>
      <c r="S766" s="18">
        <f>IF(A766="", 0, IF(AND(M766=Ajustes!$B$8, E766=Ajustes!$B$5, I766=Ajustes!$B$4, OR(C766=Ajustes!$B$6, C766=Ajustes!$B$7), ISNUMBER(D766), ISNUMBER(H766)), 1, 0))</f>
        <v/>
      </c>
      <c r="T766" s="19">
        <f>IF(S766&lt;&gt;1, 0, IF(N(J766)=0, 0, IF(K766=Ajustes!$B$5, J766, J766*F766)))</f>
        <v/>
      </c>
      <c r="U766" s="20">
        <f>IF(S766&lt;&gt;1, U765, IF(C766=Ajustes!$B$6, U765+H766, U765-H766))</f>
        <v/>
      </c>
      <c r="V766" s="19">
        <f>IF(S766&lt;&gt;1, V765, IF(C766=Ajustes!$B$6, V765+D766+N(O766)+T766, IF(U766&lt;=0, 0, V765-H766*W765)))</f>
        <v/>
      </c>
      <c r="W766" s="21">
        <f>IF(U766&gt;0, V766/U766, 0)</f>
        <v/>
      </c>
      <c r="X766" s="19">
        <f>IF(AND(S766=1, C766=Ajustes!$B$7), D766-N(O766)-T766-H766*W765, "")</f>
        <v/>
      </c>
      <c r="Y766" s="18">
        <f>IF(A766="", "", TRIM(IF(COUNTIFS($N$2:$N$3000,N766,$C$2:$C$3000,C766,$D$2:$D$3000,D766,$H$2:$H$3000,H766)&gt;1, "Orden repetida. ", "")&amp;IF(AND(S766=1, C766=Ajustes!$B$7, U765+0.000001&lt;H766), "Vendes más de lo registrado. ", "")&amp;IF(Q766="texto", "Fecha en texto. ", "")&amp;IF(OR(NOT(ISNUMBER(D766)), NOT(ISNUMBER(H766))), "Número en texto. ", "")&amp;IF(AND(ISNUMBER(Q766), ISNUMBER(Q765), Q766&lt;Q765), "Fuera de orden de fecha. ", "")))</f>
        <v/>
      </c>
      <c r="Z766" s="18">
        <f>IF(AND(S766=1, ISNUMBER(R766)), ROW(), 0)</f>
        <v/>
      </c>
      <c r="AA766" s="18">
        <f>IF(ISNUMBER(R766), R766, 0)</f>
        <v/>
      </c>
    </row>
    <row r="767">
      <c r="A767" s="13" t="n"/>
      <c r="B767" s="13" t="n"/>
      <c r="C767" s="13" t="n"/>
      <c r="D767" s="13" t="n"/>
      <c r="E767" s="13" t="n"/>
      <c r="F767" s="13" t="n"/>
      <c r="G767" s="13" t="n"/>
      <c r="H767" s="13" t="n"/>
      <c r="I767" s="13" t="n"/>
      <c r="J767" s="13" t="n"/>
      <c r="K767" s="13" t="n"/>
      <c r="L767" s="13" t="n"/>
      <c r="M767" s="13" t="n"/>
      <c r="N767" s="13" t="n"/>
      <c r="O767" s="14" t="n"/>
      <c r="P767" s="15" t="n"/>
      <c r="Q767" s="16">
        <f>IF(N767="", "", IF(ISNUMBER(N767), N767, IFERROR(DATEVALUE(LEFT(N767,10))+TIMEVALUE(MID(N767,12,8)), "texto")))</f>
        <v/>
      </c>
      <c r="R767" s="17">
        <f>IF(ISNUMBER(Q767), DATE(YEAR(Q767),MONTH(Q767),1), "")</f>
        <v/>
      </c>
      <c r="S767" s="18">
        <f>IF(A767="", 0, IF(AND(M767=Ajustes!$B$8, E767=Ajustes!$B$5, I767=Ajustes!$B$4, OR(C767=Ajustes!$B$6, C767=Ajustes!$B$7), ISNUMBER(D767), ISNUMBER(H767)), 1, 0))</f>
        <v/>
      </c>
      <c r="T767" s="19">
        <f>IF(S767&lt;&gt;1, 0, IF(N(J767)=0, 0, IF(K767=Ajustes!$B$5, J767, J767*F767)))</f>
        <v/>
      </c>
      <c r="U767" s="20">
        <f>IF(S767&lt;&gt;1, U766, IF(C767=Ajustes!$B$6, U766+H767, U766-H767))</f>
        <v/>
      </c>
      <c r="V767" s="19">
        <f>IF(S767&lt;&gt;1, V766, IF(C767=Ajustes!$B$6, V766+D767+N(O767)+T767, IF(U767&lt;=0, 0, V766-H767*W766)))</f>
        <v/>
      </c>
      <c r="W767" s="21">
        <f>IF(U767&gt;0, V767/U767, 0)</f>
        <v/>
      </c>
      <c r="X767" s="19">
        <f>IF(AND(S767=1, C767=Ajustes!$B$7), D767-N(O767)-T767-H767*W766, "")</f>
        <v/>
      </c>
      <c r="Y767" s="18">
        <f>IF(A767="", "", TRIM(IF(COUNTIFS($N$2:$N$3000,N767,$C$2:$C$3000,C767,$D$2:$D$3000,D767,$H$2:$H$3000,H767)&gt;1, "Orden repetida. ", "")&amp;IF(AND(S767=1, C767=Ajustes!$B$7, U766+0.000001&lt;H767), "Vendes más de lo registrado. ", "")&amp;IF(Q767="texto", "Fecha en texto. ", "")&amp;IF(OR(NOT(ISNUMBER(D767)), NOT(ISNUMBER(H767))), "Número en texto. ", "")&amp;IF(AND(ISNUMBER(Q767), ISNUMBER(Q766), Q767&lt;Q766), "Fuera de orden de fecha. ", "")))</f>
        <v/>
      </c>
      <c r="Z767" s="18">
        <f>IF(AND(S767=1, ISNUMBER(R767)), ROW(), 0)</f>
        <v/>
      </c>
      <c r="AA767" s="18">
        <f>IF(ISNUMBER(R767), R767, 0)</f>
        <v/>
      </c>
    </row>
    <row r="768">
      <c r="A768" s="13" t="n"/>
      <c r="B768" s="13" t="n"/>
      <c r="C768" s="13" t="n"/>
      <c r="D768" s="13" t="n"/>
      <c r="E768" s="13" t="n"/>
      <c r="F768" s="13" t="n"/>
      <c r="G768" s="13" t="n"/>
      <c r="H768" s="13" t="n"/>
      <c r="I768" s="13" t="n"/>
      <c r="J768" s="13" t="n"/>
      <c r="K768" s="13" t="n"/>
      <c r="L768" s="13" t="n"/>
      <c r="M768" s="13" t="n"/>
      <c r="N768" s="13" t="n"/>
      <c r="O768" s="14" t="n"/>
      <c r="P768" s="15" t="n"/>
      <c r="Q768" s="16">
        <f>IF(N768="", "", IF(ISNUMBER(N768), N768, IFERROR(DATEVALUE(LEFT(N768,10))+TIMEVALUE(MID(N768,12,8)), "texto")))</f>
        <v/>
      </c>
      <c r="R768" s="17">
        <f>IF(ISNUMBER(Q768), DATE(YEAR(Q768),MONTH(Q768),1), "")</f>
        <v/>
      </c>
      <c r="S768" s="18">
        <f>IF(A768="", 0, IF(AND(M768=Ajustes!$B$8, E768=Ajustes!$B$5, I768=Ajustes!$B$4, OR(C768=Ajustes!$B$6, C768=Ajustes!$B$7), ISNUMBER(D768), ISNUMBER(H768)), 1, 0))</f>
        <v/>
      </c>
      <c r="T768" s="19">
        <f>IF(S768&lt;&gt;1, 0, IF(N(J768)=0, 0, IF(K768=Ajustes!$B$5, J768, J768*F768)))</f>
        <v/>
      </c>
      <c r="U768" s="20">
        <f>IF(S768&lt;&gt;1, U767, IF(C768=Ajustes!$B$6, U767+H768, U767-H768))</f>
        <v/>
      </c>
      <c r="V768" s="19">
        <f>IF(S768&lt;&gt;1, V767, IF(C768=Ajustes!$B$6, V767+D768+N(O768)+T768, IF(U768&lt;=0, 0, V767-H768*W767)))</f>
        <v/>
      </c>
      <c r="W768" s="21">
        <f>IF(U768&gt;0, V768/U768, 0)</f>
        <v/>
      </c>
      <c r="X768" s="19">
        <f>IF(AND(S768=1, C768=Ajustes!$B$7), D768-N(O768)-T768-H768*W767, "")</f>
        <v/>
      </c>
      <c r="Y768" s="18">
        <f>IF(A768="", "", TRIM(IF(COUNTIFS($N$2:$N$3000,N768,$C$2:$C$3000,C768,$D$2:$D$3000,D768,$H$2:$H$3000,H768)&gt;1, "Orden repetida. ", "")&amp;IF(AND(S768=1, C768=Ajustes!$B$7, U767+0.000001&lt;H768), "Vendes más de lo registrado. ", "")&amp;IF(Q768="texto", "Fecha en texto. ", "")&amp;IF(OR(NOT(ISNUMBER(D768)), NOT(ISNUMBER(H768))), "Número en texto. ", "")&amp;IF(AND(ISNUMBER(Q768), ISNUMBER(Q767), Q768&lt;Q767), "Fuera de orden de fecha. ", "")))</f>
        <v/>
      </c>
      <c r="Z768" s="18">
        <f>IF(AND(S768=1, ISNUMBER(R768)), ROW(), 0)</f>
        <v/>
      </c>
      <c r="AA768" s="18">
        <f>IF(ISNUMBER(R768), R768, 0)</f>
        <v/>
      </c>
    </row>
    <row r="769">
      <c r="A769" s="13" t="n"/>
      <c r="B769" s="13" t="n"/>
      <c r="C769" s="13" t="n"/>
      <c r="D769" s="13" t="n"/>
      <c r="E769" s="13" t="n"/>
      <c r="F769" s="13" t="n"/>
      <c r="G769" s="13" t="n"/>
      <c r="H769" s="13" t="n"/>
      <c r="I769" s="13" t="n"/>
      <c r="J769" s="13" t="n"/>
      <c r="K769" s="13" t="n"/>
      <c r="L769" s="13" t="n"/>
      <c r="M769" s="13" t="n"/>
      <c r="N769" s="13" t="n"/>
      <c r="O769" s="14" t="n"/>
      <c r="P769" s="15" t="n"/>
      <c r="Q769" s="16">
        <f>IF(N769="", "", IF(ISNUMBER(N769), N769, IFERROR(DATEVALUE(LEFT(N769,10))+TIMEVALUE(MID(N769,12,8)), "texto")))</f>
        <v/>
      </c>
      <c r="R769" s="17">
        <f>IF(ISNUMBER(Q769), DATE(YEAR(Q769),MONTH(Q769),1), "")</f>
        <v/>
      </c>
      <c r="S769" s="18">
        <f>IF(A769="", 0, IF(AND(M769=Ajustes!$B$8, E769=Ajustes!$B$5, I769=Ajustes!$B$4, OR(C769=Ajustes!$B$6, C769=Ajustes!$B$7), ISNUMBER(D769), ISNUMBER(H769)), 1, 0))</f>
        <v/>
      </c>
      <c r="T769" s="19">
        <f>IF(S769&lt;&gt;1, 0, IF(N(J769)=0, 0, IF(K769=Ajustes!$B$5, J769, J769*F769)))</f>
        <v/>
      </c>
      <c r="U769" s="20">
        <f>IF(S769&lt;&gt;1, U768, IF(C769=Ajustes!$B$6, U768+H769, U768-H769))</f>
        <v/>
      </c>
      <c r="V769" s="19">
        <f>IF(S769&lt;&gt;1, V768, IF(C769=Ajustes!$B$6, V768+D769+N(O769)+T769, IF(U769&lt;=0, 0, V768-H769*W768)))</f>
        <v/>
      </c>
      <c r="W769" s="21">
        <f>IF(U769&gt;0, V769/U769, 0)</f>
        <v/>
      </c>
      <c r="X769" s="19">
        <f>IF(AND(S769=1, C769=Ajustes!$B$7), D769-N(O769)-T769-H769*W768, "")</f>
        <v/>
      </c>
      <c r="Y769" s="18">
        <f>IF(A769="", "", TRIM(IF(COUNTIFS($N$2:$N$3000,N769,$C$2:$C$3000,C769,$D$2:$D$3000,D769,$H$2:$H$3000,H769)&gt;1, "Orden repetida. ", "")&amp;IF(AND(S769=1, C769=Ajustes!$B$7, U768+0.000001&lt;H769), "Vendes más de lo registrado. ", "")&amp;IF(Q769="texto", "Fecha en texto. ", "")&amp;IF(OR(NOT(ISNUMBER(D769)), NOT(ISNUMBER(H769))), "Número en texto. ", "")&amp;IF(AND(ISNUMBER(Q769), ISNUMBER(Q768), Q769&lt;Q768), "Fuera de orden de fecha. ", "")))</f>
        <v/>
      </c>
      <c r="Z769" s="18">
        <f>IF(AND(S769=1, ISNUMBER(R769)), ROW(), 0)</f>
        <v/>
      </c>
      <c r="AA769" s="18">
        <f>IF(ISNUMBER(R769), R769, 0)</f>
        <v/>
      </c>
    </row>
    <row r="770">
      <c r="A770" s="13" t="n"/>
      <c r="B770" s="13" t="n"/>
      <c r="C770" s="13" t="n"/>
      <c r="D770" s="13" t="n"/>
      <c r="E770" s="13" t="n"/>
      <c r="F770" s="13" t="n"/>
      <c r="G770" s="13" t="n"/>
      <c r="H770" s="13" t="n"/>
      <c r="I770" s="13" t="n"/>
      <c r="J770" s="13" t="n"/>
      <c r="K770" s="13" t="n"/>
      <c r="L770" s="13" t="n"/>
      <c r="M770" s="13" t="n"/>
      <c r="N770" s="13" t="n"/>
      <c r="O770" s="14" t="n"/>
      <c r="P770" s="15" t="n"/>
      <c r="Q770" s="16">
        <f>IF(N770="", "", IF(ISNUMBER(N770), N770, IFERROR(DATEVALUE(LEFT(N770,10))+TIMEVALUE(MID(N770,12,8)), "texto")))</f>
        <v/>
      </c>
      <c r="R770" s="17">
        <f>IF(ISNUMBER(Q770), DATE(YEAR(Q770),MONTH(Q770),1), "")</f>
        <v/>
      </c>
      <c r="S770" s="18">
        <f>IF(A770="", 0, IF(AND(M770=Ajustes!$B$8, E770=Ajustes!$B$5, I770=Ajustes!$B$4, OR(C770=Ajustes!$B$6, C770=Ajustes!$B$7), ISNUMBER(D770), ISNUMBER(H770)), 1, 0))</f>
        <v/>
      </c>
      <c r="T770" s="19">
        <f>IF(S770&lt;&gt;1, 0, IF(N(J770)=0, 0, IF(K770=Ajustes!$B$5, J770, J770*F770)))</f>
        <v/>
      </c>
      <c r="U770" s="20">
        <f>IF(S770&lt;&gt;1, U769, IF(C770=Ajustes!$B$6, U769+H770, U769-H770))</f>
        <v/>
      </c>
      <c r="V770" s="19">
        <f>IF(S770&lt;&gt;1, V769, IF(C770=Ajustes!$B$6, V769+D770+N(O770)+T770, IF(U770&lt;=0, 0, V769-H770*W769)))</f>
        <v/>
      </c>
      <c r="W770" s="21">
        <f>IF(U770&gt;0, V770/U770, 0)</f>
        <v/>
      </c>
      <c r="X770" s="19">
        <f>IF(AND(S770=1, C770=Ajustes!$B$7), D770-N(O770)-T770-H770*W769, "")</f>
        <v/>
      </c>
      <c r="Y770" s="18">
        <f>IF(A770="", "", TRIM(IF(COUNTIFS($N$2:$N$3000,N770,$C$2:$C$3000,C770,$D$2:$D$3000,D770,$H$2:$H$3000,H770)&gt;1, "Orden repetida. ", "")&amp;IF(AND(S770=1, C770=Ajustes!$B$7, U769+0.000001&lt;H770), "Vendes más de lo registrado. ", "")&amp;IF(Q770="texto", "Fecha en texto. ", "")&amp;IF(OR(NOT(ISNUMBER(D770)), NOT(ISNUMBER(H770))), "Número en texto. ", "")&amp;IF(AND(ISNUMBER(Q770), ISNUMBER(Q769), Q770&lt;Q769), "Fuera de orden de fecha. ", "")))</f>
        <v/>
      </c>
      <c r="Z770" s="18">
        <f>IF(AND(S770=1, ISNUMBER(R770)), ROW(), 0)</f>
        <v/>
      </c>
      <c r="AA770" s="18">
        <f>IF(ISNUMBER(R770), R770, 0)</f>
        <v/>
      </c>
    </row>
    <row r="771">
      <c r="A771" s="13" t="n"/>
      <c r="B771" s="13" t="n"/>
      <c r="C771" s="13" t="n"/>
      <c r="D771" s="13" t="n"/>
      <c r="E771" s="13" t="n"/>
      <c r="F771" s="13" t="n"/>
      <c r="G771" s="13" t="n"/>
      <c r="H771" s="13" t="n"/>
      <c r="I771" s="13" t="n"/>
      <c r="J771" s="13" t="n"/>
      <c r="K771" s="13" t="n"/>
      <c r="L771" s="13" t="n"/>
      <c r="M771" s="13" t="n"/>
      <c r="N771" s="13" t="n"/>
      <c r="O771" s="14" t="n"/>
      <c r="P771" s="15" t="n"/>
      <c r="Q771" s="16">
        <f>IF(N771="", "", IF(ISNUMBER(N771), N771, IFERROR(DATEVALUE(LEFT(N771,10))+TIMEVALUE(MID(N771,12,8)), "texto")))</f>
        <v/>
      </c>
      <c r="R771" s="17">
        <f>IF(ISNUMBER(Q771), DATE(YEAR(Q771),MONTH(Q771),1), "")</f>
        <v/>
      </c>
      <c r="S771" s="18">
        <f>IF(A771="", 0, IF(AND(M771=Ajustes!$B$8, E771=Ajustes!$B$5, I771=Ajustes!$B$4, OR(C771=Ajustes!$B$6, C771=Ajustes!$B$7), ISNUMBER(D771), ISNUMBER(H771)), 1, 0))</f>
        <v/>
      </c>
      <c r="T771" s="19">
        <f>IF(S771&lt;&gt;1, 0, IF(N(J771)=0, 0, IF(K771=Ajustes!$B$5, J771, J771*F771)))</f>
        <v/>
      </c>
      <c r="U771" s="20">
        <f>IF(S771&lt;&gt;1, U770, IF(C771=Ajustes!$B$6, U770+H771, U770-H771))</f>
        <v/>
      </c>
      <c r="V771" s="19">
        <f>IF(S771&lt;&gt;1, V770, IF(C771=Ajustes!$B$6, V770+D771+N(O771)+T771, IF(U771&lt;=0, 0, V770-H771*W770)))</f>
        <v/>
      </c>
      <c r="W771" s="21">
        <f>IF(U771&gt;0, V771/U771, 0)</f>
        <v/>
      </c>
      <c r="X771" s="19">
        <f>IF(AND(S771=1, C771=Ajustes!$B$7), D771-N(O771)-T771-H771*W770, "")</f>
        <v/>
      </c>
      <c r="Y771" s="18">
        <f>IF(A771="", "", TRIM(IF(COUNTIFS($N$2:$N$3000,N771,$C$2:$C$3000,C771,$D$2:$D$3000,D771,$H$2:$H$3000,H771)&gt;1, "Orden repetida. ", "")&amp;IF(AND(S771=1, C771=Ajustes!$B$7, U770+0.000001&lt;H771), "Vendes más de lo registrado. ", "")&amp;IF(Q771="texto", "Fecha en texto. ", "")&amp;IF(OR(NOT(ISNUMBER(D771)), NOT(ISNUMBER(H771))), "Número en texto. ", "")&amp;IF(AND(ISNUMBER(Q771), ISNUMBER(Q770), Q771&lt;Q770), "Fuera de orden de fecha. ", "")))</f>
        <v/>
      </c>
      <c r="Z771" s="18">
        <f>IF(AND(S771=1, ISNUMBER(R771)), ROW(), 0)</f>
        <v/>
      </c>
      <c r="AA771" s="18">
        <f>IF(ISNUMBER(R771), R771, 0)</f>
        <v/>
      </c>
    </row>
    <row r="772">
      <c r="A772" s="13" t="n"/>
      <c r="B772" s="13" t="n"/>
      <c r="C772" s="13" t="n"/>
      <c r="D772" s="13" t="n"/>
      <c r="E772" s="13" t="n"/>
      <c r="F772" s="13" t="n"/>
      <c r="G772" s="13" t="n"/>
      <c r="H772" s="13" t="n"/>
      <c r="I772" s="13" t="n"/>
      <c r="J772" s="13" t="n"/>
      <c r="K772" s="13" t="n"/>
      <c r="L772" s="13" t="n"/>
      <c r="M772" s="13" t="n"/>
      <c r="N772" s="13" t="n"/>
      <c r="O772" s="14" t="n"/>
      <c r="P772" s="15" t="n"/>
      <c r="Q772" s="16">
        <f>IF(N772="", "", IF(ISNUMBER(N772), N772, IFERROR(DATEVALUE(LEFT(N772,10))+TIMEVALUE(MID(N772,12,8)), "texto")))</f>
        <v/>
      </c>
      <c r="R772" s="17">
        <f>IF(ISNUMBER(Q772), DATE(YEAR(Q772),MONTH(Q772),1), "")</f>
        <v/>
      </c>
      <c r="S772" s="18">
        <f>IF(A772="", 0, IF(AND(M772=Ajustes!$B$8, E772=Ajustes!$B$5, I772=Ajustes!$B$4, OR(C772=Ajustes!$B$6, C772=Ajustes!$B$7), ISNUMBER(D772), ISNUMBER(H772)), 1, 0))</f>
        <v/>
      </c>
      <c r="T772" s="19">
        <f>IF(S772&lt;&gt;1, 0, IF(N(J772)=0, 0, IF(K772=Ajustes!$B$5, J772, J772*F772)))</f>
        <v/>
      </c>
      <c r="U772" s="20">
        <f>IF(S772&lt;&gt;1, U771, IF(C772=Ajustes!$B$6, U771+H772, U771-H772))</f>
        <v/>
      </c>
      <c r="V772" s="19">
        <f>IF(S772&lt;&gt;1, V771, IF(C772=Ajustes!$B$6, V771+D772+N(O772)+T772, IF(U772&lt;=0, 0, V771-H772*W771)))</f>
        <v/>
      </c>
      <c r="W772" s="21">
        <f>IF(U772&gt;0, V772/U772, 0)</f>
        <v/>
      </c>
      <c r="X772" s="19">
        <f>IF(AND(S772=1, C772=Ajustes!$B$7), D772-N(O772)-T772-H772*W771, "")</f>
        <v/>
      </c>
      <c r="Y772" s="18">
        <f>IF(A772="", "", TRIM(IF(COUNTIFS($N$2:$N$3000,N772,$C$2:$C$3000,C772,$D$2:$D$3000,D772,$H$2:$H$3000,H772)&gt;1, "Orden repetida. ", "")&amp;IF(AND(S772=1, C772=Ajustes!$B$7, U771+0.000001&lt;H772), "Vendes más de lo registrado. ", "")&amp;IF(Q772="texto", "Fecha en texto. ", "")&amp;IF(OR(NOT(ISNUMBER(D772)), NOT(ISNUMBER(H772))), "Número en texto. ", "")&amp;IF(AND(ISNUMBER(Q772), ISNUMBER(Q771), Q772&lt;Q771), "Fuera de orden de fecha. ", "")))</f>
        <v/>
      </c>
      <c r="Z772" s="18">
        <f>IF(AND(S772=1, ISNUMBER(R772)), ROW(), 0)</f>
        <v/>
      </c>
      <c r="AA772" s="18">
        <f>IF(ISNUMBER(R772), R772, 0)</f>
        <v/>
      </c>
    </row>
    <row r="773">
      <c r="A773" s="13" t="n"/>
      <c r="B773" s="13" t="n"/>
      <c r="C773" s="13" t="n"/>
      <c r="D773" s="13" t="n"/>
      <c r="E773" s="13" t="n"/>
      <c r="F773" s="13" t="n"/>
      <c r="G773" s="13" t="n"/>
      <c r="H773" s="13" t="n"/>
      <c r="I773" s="13" t="n"/>
      <c r="J773" s="13" t="n"/>
      <c r="K773" s="13" t="n"/>
      <c r="L773" s="13" t="n"/>
      <c r="M773" s="13" t="n"/>
      <c r="N773" s="13" t="n"/>
      <c r="O773" s="14" t="n"/>
      <c r="P773" s="15" t="n"/>
      <c r="Q773" s="16">
        <f>IF(N773="", "", IF(ISNUMBER(N773), N773, IFERROR(DATEVALUE(LEFT(N773,10))+TIMEVALUE(MID(N773,12,8)), "texto")))</f>
        <v/>
      </c>
      <c r="R773" s="17">
        <f>IF(ISNUMBER(Q773), DATE(YEAR(Q773),MONTH(Q773),1), "")</f>
        <v/>
      </c>
      <c r="S773" s="18">
        <f>IF(A773="", 0, IF(AND(M773=Ajustes!$B$8, E773=Ajustes!$B$5, I773=Ajustes!$B$4, OR(C773=Ajustes!$B$6, C773=Ajustes!$B$7), ISNUMBER(D773), ISNUMBER(H773)), 1, 0))</f>
        <v/>
      </c>
      <c r="T773" s="19">
        <f>IF(S773&lt;&gt;1, 0, IF(N(J773)=0, 0, IF(K773=Ajustes!$B$5, J773, J773*F773)))</f>
        <v/>
      </c>
      <c r="U773" s="20">
        <f>IF(S773&lt;&gt;1, U772, IF(C773=Ajustes!$B$6, U772+H773, U772-H773))</f>
        <v/>
      </c>
      <c r="V773" s="19">
        <f>IF(S773&lt;&gt;1, V772, IF(C773=Ajustes!$B$6, V772+D773+N(O773)+T773, IF(U773&lt;=0, 0, V772-H773*W772)))</f>
        <v/>
      </c>
      <c r="W773" s="21">
        <f>IF(U773&gt;0, V773/U773, 0)</f>
        <v/>
      </c>
      <c r="X773" s="19">
        <f>IF(AND(S773=1, C773=Ajustes!$B$7), D773-N(O773)-T773-H773*W772, "")</f>
        <v/>
      </c>
      <c r="Y773" s="18">
        <f>IF(A773="", "", TRIM(IF(COUNTIFS($N$2:$N$3000,N773,$C$2:$C$3000,C773,$D$2:$D$3000,D773,$H$2:$H$3000,H773)&gt;1, "Orden repetida. ", "")&amp;IF(AND(S773=1, C773=Ajustes!$B$7, U772+0.000001&lt;H773), "Vendes más de lo registrado. ", "")&amp;IF(Q773="texto", "Fecha en texto. ", "")&amp;IF(OR(NOT(ISNUMBER(D773)), NOT(ISNUMBER(H773))), "Número en texto. ", "")&amp;IF(AND(ISNUMBER(Q773), ISNUMBER(Q772), Q773&lt;Q772), "Fuera de orden de fecha. ", "")))</f>
        <v/>
      </c>
      <c r="Z773" s="18">
        <f>IF(AND(S773=1, ISNUMBER(R773)), ROW(), 0)</f>
        <v/>
      </c>
      <c r="AA773" s="18">
        <f>IF(ISNUMBER(R773), R773, 0)</f>
        <v/>
      </c>
    </row>
    <row r="774">
      <c r="A774" s="13" t="n"/>
      <c r="B774" s="13" t="n"/>
      <c r="C774" s="13" t="n"/>
      <c r="D774" s="13" t="n"/>
      <c r="E774" s="13" t="n"/>
      <c r="F774" s="13" t="n"/>
      <c r="G774" s="13" t="n"/>
      <c r="H774" s="13" t="n"/>
      <c r="I774" s="13" t="n"/>
      <c r="J774" s="13" t="n"/>
      <c r="K774" s="13" t="n"/>
      <c r="L774" s="13" t="n"/>
      <c r="M774" s="13" t="n"/>
      <c r="N774" s="13" t="n"/>
      <c r="O774" s="14" t="n"/>
      <c r="P774" s="15" t="n"/>
      <c r="Q774" s="16">
        <f>IF(N774="", "", IF(ISNUMBER(N774), N774, IFERROR(DATEVALUE(LEFT(N774,10))+TIMEVALUE(MID(N774,12,8)), "texto")))</f>
        <v/>
      </c>
      <c r="R774" s="17">
        <f>IF(ISNUMBER(Q774), DATE(YEAR(Q774),MONTH(Q774),1), "")</f>
        <v/>
      </c>
      <c r="S774" s="18">
        <f>IF(A774="", 0, IF(AND(M774=Ajustes!$B$8, E774=Ajustes!$B$5, I774=Ajustes!$B$4, OR(C774=Ajustes!$B$6, C774=Ajustes!$B$7), ISNUMBER(D774), ISNUMBER(H774)), 1, 0))</f>
        <v/>
      </c>
      <c r="T774" s="19">
        <f>IF(S774&lt;&gt;1, 0, IF(N(J774)=0, 0, IF(K774=Ajustes!$B$5, J774, J774*F774)))</f>
        <v/>
      </c>
      <c r="U774" s="20">
        <f>IF(S774&lt;&gt;1, U773, IF(C774=Ajustes!$B$6, U773+H774, U773-H774))</f>
        <v/>
      </c>
      <c r="V774" s="19">
        <f>IF(S774&lt;&gt;1, V773, IF(C774=Ajustes!$B$6, V773+D774+N(O774)+T774, IF(U774&lt;=0, 0, V773-H774*W773)))</f>
        <v/>
      </c>
      <c r="W774" s="21">
        <f>IF(U774&gt;0, V774/U774, 0)</f>
        <v/>
      </c>
      <c r="X774" s="19">
        <f>IF(AND(S774=1, C774=Ajustes!$B$7), D774-N(O774)-T774-H774*W773, "")</f>
        <v/>
      </c>
      <c r="Y774" s="18">
        <f>IF(A774="", "", TRIM(IF(COUNTIFS($N$2:$N$3000,N774,$C$2:$C$3000,C774,$D$2:$D$3000,D774,$H$2:$H$3000,H774)&gt;1, "Orden repetida. ", "")&amp;IF(AND(S774=1, C774=Ajustes!$B$7, U773+0.000001&lt;H774), "Vendes más de lo registrado. ", "")&amp;IF(Q774="texto", "Fecha en texto. ", "")&amp;IF(OR(NOT(ISNUMBER(D774)), NOT(ISNUMBER(H774))), "Número en texto. ", "")&amp;IF(AND(ISNUMBER(Q774), ISNUMBER(Q773), Q774&lt;Q773), "Fuera de orden de fecha. ", "")))</f>
        <v/>
      </c>
      <c r="Z774" s="18">
        <f>IF(AND(S774=1, ISNUMBER(R774)), ROW(), 0)</f>
        <v/>
      </c>
      <c r="AA774" s="18">
        <f>IF(ISNUMBER(R774), R774, 0)</f>
        <v/>
      </c>
    </row>
    <row r="775">
      <c r="A775" s="13" t="n"/>
      <c r="B775" s="13" t="n"/>
      <c r="C775" s="13" t="n"/>
      <c r="D775" s="13" t="n"/>
      <c r="E775" s="13" t="n"/>
      <c r="F775" s="13" t="n"/>
      <c r="G775" s="13" t="n"/>
      <c r="H775" s="13" t="n"/>
      <c r="I775" s="13" t="n"/>
      <c r="J775" s="13" t="n"/>
      <c r="K775" s="13" t="n"/>
      <c r="L775" s="13" t="n"/>
      <c r="M775" s="13" t="n"/>
      <c r="N775" s="13" t="n"/>
      <c r="O775" s="14" t="n"/>
      <c r="P775" s="15" t="n"/>
      <c r="Q775" s="16">
        <f>IF(N775="", "", IF(ISNUMBER(N775), N775, IFERROR(DATEVALUE(LEFT(N775,10))+TIMEVALUE(MID(N775,12,8)), "texto")))</f>
        <v/>
      </c>
      <c r="R775" s="17">
        <f>IF(ISNUMBER(Q775), DATE(YEAR(Q775),MONTH(Q775),1), "")</f>
        <v/>
      </c>
      <c r="S775" s="18">
        <f>IF(A775="", 0, IF(AND(M775=Ajustes!$B$8, E775=Ajustes!$B$5, I775=Ajustes!$B$4, OR(C775=Ajustes!$B$6, C775=Ajustes!$B$7), ISNUMBER(D775), ISNUMBER(H775)), 1, 0))</f>
        <v/>
      </c>
      <c r="T775" s="19">
        <f>IF(S775&lt;&gt;1, 0, IF(N(J775)=0, 0, IF(K775=Ajustes!$B$5, J775, J775*F775)))</f>
        <v/>
      </c>
      <c r="U775" s="20">
        <f>IF(S775&lt;&gt;1, U774, IF(C775=Ajustes!$B$6, U774+H775, U774-H775))</f>
        <v/>
      </c>
      <c r="V775" s="19">
        <f>IF(S775&lt;&gt;1, V774, IF(C775=Ajustes!$B$6, V774+D775+N(O775)+T775, IF(U775&lt;=0, 0, V774-H775*W774)))</f>
        <v/>
      </c>
      <c r="W775" s="21">
        <f>IF(U775&gt;0, V775/U775, 0)</f>
        <v/>
      </c>
      <c r="X775" s="19">
        <f>IF(AND(S775=1, C775=Ajustes!$B$7), D775-N(O775)-T775-H775*W774, "")</f>
        <v/>
      </c>
      <c r="Y775" s="18">
        <f>IF(A775="", "", TRIM(IF(COUNTIFS($N$2:$N$3000,N775,$C$2:$C$3000,C775,$D$2:$D$3000,D775,$H$2:$H$3000,H775)&gt;1, "Orden repetida. ", "")&amp;IF(AND(S775=1, C775=Ajustes!$B$7, U774+0.000001&lt;H775), "Vendes más de lo registrado. ", "")&amp;IF(Q775="texto", "Fecha en texto. ", "")&amp;IF(OR(NOT(ISNUMBER(D775)), NOT(ISNUMBER(H775))), "Número en texto. ", "")&amp;IF(AND(ISNUMBER(Q775), ISNUMBER(Q774), Q775&lt;Q774), "Fuera de orden de fecha. ", "")))</f>
        <v/>
      </c>
      <c r="Z775" s="18">
        <f>IF(AND(S775=1, ISNUMBER(R775)), ROW(), 0)</f>
        <v/>
      </c>
      <c r="AA775" s="18">
        <f>IF(ISNUMBER(R775), R775, 0)</f>
        <v/>
      </c>
    </row>
    <row r="776">
      <c r="A776" s="13" t="n"/>
      <c r="B776" s="13" t="n"/>
      <c r="C776" s="13" t="n"/>
      <c r="D776" s="13" t="n"/>
      <c r="E776" s="13" t="n"/>
      <c r="F776" s="13" t="n"/>
      <c r="G776" s="13" t="n"/>
      <c r="H776" s="13" t="n"/>
      <c r="I776" s="13" t="n"/>
      <c r="J776" s="13" t="n"/>
      <c r="K776" s="13" t="n"/>
      <c r="L776" s="13" t="n"/>
      <c r="M776" s="13" t="n"/>
      <c r="N776" s="13" t="n"/>
      <c r="O776" s="14" t="n"/>
      <c r="P776" s="15" t="n"/>
      <c r="Q776" s="16">
        <f>IF(N776="", "", IF(ISNUMBER(N776), N776, IFERROR(DATEVALUE(LEFT(N776,10))+TIMEVALUE(MID(N776,12,8)), "texto")))</f>
        <v/>
      </c>
      <c r="R776" s="17">
        <f>IF(ISNUMBER(Q776), DATE(YEAR(Q776),MONTH(Q776),1), "")</f>
        <v/>
      </c>
      <c r="S776" s="18">
        <f>IF(A776="", 0, IF(AND(M776=Ajustes!$B$8, E776=Ajustes!$B$5, I776=Ajustes!$B$4, OR(C776=Ajustes!$B$6, C776=Ajustes!$B$7), ISNUMBER(D776), ISNUMBER(H776)), 1, 0))</f>
        <v/>
      </c>
      <c r="T776" s="19">
        <f>IF(S776&lt;&gt;1, 0, IF(N(J776)=0, 0, IF(K776=Ajustes!$B$5, J776, J776*F776)))</f>
        <v/>
      </c>
      <c r="U776" s="20">
        <f>IF(S776&lt;&gt;1, U775, IF(C776=Ajustes!$B$6, U775+H776, U775-H776))</f>
        <v/>
      </c>
      <c r="V776" s="19">
        <f>IF(S776&lt;&gt;1, V775, IF(C776=Ajustes!$B$6, V775+D776+N(O776)+T776, IF(U776&lt;=0, 0, V775-H776*W775)))</f>
        <v/>
      </c>
      <c r="W776" s="21">
        <f>IF(U776&gt;0, V776/U776, 0)</f>
        <v/>
      </c>
      <c r="X776" s="19">
        <f>IF(AND(S776=1, C776=Ajustes!$B$7), D776-N(O776)-T776-H776*W775, "")</f>
        <v/>
      </c>
      <c r="Y776" s="18">
        <f>IF(A776="", "", TRIM(IF(COUNTIFS($N$2:$N$3000,N776,$C$2:$C$3000,C776,$D$2:$D$3000,D776,$H$2:$H$3000,H776)&gt;1, "Orden repetida. ", "")&amp;IF(AND(S776=1, C776=Ajustes!$B$7, U775+0.000001&lt;H776), "Vendes más de lo registrado. ", "")&amp;IF(Q776="texto", "Fecha en texto. ", "")&amp;IF(OR(NOT(ISNUMBER(D776)), NOT(ISNUMBER(H776))), "Número en texto. ", "")&amp;IF(AND(ISNUMBER(Q776), ISNUMBER(Q775), Q776&lt;Q775), "Fuera de orden de fecha. ", "")))</f>
        <v/>
      </c>
      <c r="Z776" s="18">
        <f>IF(AND(S776=1, ISNUMBER(R776)), ROW(), 0)</f>
        <v/>
      </c>
      <c r="AA776" s="18">
        <f>IF(ISNUMBER(R776), R776, 0)</f>
        <v/>
      </c>
    </row>
    <row r="777">
      <c r="A777" s="13" t="n"/>
      <c r="B777" s="13" t="n"/>
      <c r="C777" s="13" t="n"/>
      <c r="D777" s="13" t="n"/>
      <c r="E777" s="13" t="n"/>
      <c r="F777" s="13" t="n"/>
      <c r="G777" s="13" t="n"/>
      <c r="H777" s="13" t="n"/>
      <c r="I777" s="13" t="n"/>
      <c r="J777" s="13" t="n"/>
      <c r="K777" s="13" t="n"/>
      <c r="L777" s="13" t="n"/>
      <c r="M777" s="13" t="n"/>
      <c r="N777" s="13" t="n"/>
      <c r="O777" s="14" t="n"/>
      <c r="P777" s="15" t="n"/>
      <c r="Q777" s="16">
        <f>IF(N777="", "", IF(ISNUMBER(N777), N777, IFERROR(DATEVALUE(LEFT(N777,10))+TIMEVALUE(MID(N777,12,8)), "texto")))</f>
        <v/>
      </c>
      <c r="R777" s="17">
        <f>IF(ISNUMBER(Q777), DATE(YEAR(Q777),MONTH(Q777),1), "")</f>
        <v/>
      </c>
      <c r="S777" s="18">
        <f>IF(A777="", 0, IF(AND(M777=Ajustes!$B$8, E777=Ajustes!$B$5, I777=Ajustes!$B$4, OR(C777=Ajustes!$B$6, C777=Ajustes!$B$7), ISNUMBER(D777), ISNUMBER(H777)), 1, 0))</f>
        <v/>
      </c>
      <c r="T777" s="19">
        <f>IF(S777&lt;&gt;1, 0, IF(N(J777)=0, 0, IF(K777=Ajustes!$B$5, J777, J777*F777)))</f>
        <v/>
      </c>
      <c r="U777" s="20">
        <f>IF(S777&lt;&gt;1, U776, IF(C777=Ajustes!$B$6, U776+H777, U776-H777))</f>
        <v/>
      </c>
      <c r="V777" s="19">
        <f>IF(S777&lt;&gt;1, V776, IF(C777=Ajustes!$B$6, V776+D777+N(O777)+T777, IF(U777&lt;=0, 0, V776-H777*W776)))</f>
        <v/>
      </c>
      <c r="W777" s="21">
        <f>IF(U777&gt;0, V777/U777, 0)</f>
        <v/>
      </c>
      <c r="X777" s="19">
        <f>IF(AND(S777=1, C777=Ajustes!$B$7), D777-N(O777)-T777-H777*W776, "")</f>
        <v/>
      </c>
      <c r="Y777" s="18">
        <f>IF(A777="", "", TRIM(IF(COUNTIFS($N$2:$N$3000,N777,$C$2:$C$3000,C777,$D$2:$D$3000,D777,$H$2:$H$3000,H777)&gt;1, "Orden repetida. ", "")&amp;IF(AND(S777=1, C777=Ajustes!$B$7, U776+0.000001&lt;H777), "Vendes más de lo registrado. ", "")&amp;IF(Q777="texto", "Fecha en texto. ", "")&amp;IF(OR(NOT(ISNUMBER(D777)), NOT(ISNUMBER(H777))), "Número en texto. ", "")&amp;IF(AND(ISNUMBER(Q777), ISNUMBER(Q776), Q777&lt;Q776), "Fuera de orden de fecha. ", "")))</f>
        <v/>
      </c>
      <c r="Z777" s="18">
        <f>IF(AND(S777=1, ISNUMBER(R777)), ROW(), 0)</f>
        <v/>
      </c>
      <c r="AA777" s="18">
        <f>IF(ISNUMBER(R777), R777, 0)</f>
        <v/>
      </c>
    </row>
    <row r="778">
      <c r="A778" s="13" t="n"/>
      <c r="B778" s="13" t="n"/>
      <c r="C778" s="13" t="n"/>
      <c r="D778" s="13" t="n"/>
      <c r="E778" s="13" t="n"/>
      <c r="F778" s="13" t="n"/>
      <c r="G778" s="13" t="n"/>
      <c r="H778" s="13" t="n"/>
      <c r="I778" s="13" t="n"/>
      <c r="J778" s="13" t="n"/>
      <c r="K778" s="13" t="n"/>
      <c r="L778" s="13" t="n"/>
      <c r="M778" s="13" t="n"/>
      <c r="N778" s="13" t="n"/>
      <c r="O778" s="14" t="n"/>
      <c r="P778" s="15" t="n"/>
      <c r="Q778" s="16">
        <f>IF(N778="", "", IF(ISNUMBER(N778), N778, IFERROR(DATEVALUE(LEFT(N778,10))+TIMEVALUE(MID(N778,12,8)), "texto")))</f>
        <v/>
      </c>
      <c r="R778" s="17">
        <f>IF(ISNUMBER(Q778), DATE(YEAR(Q778),MONTH(Q778),1), "")</f>
        <v/>
      </c>
      <c r="S778" s="18">
        <f>IF(A778="", 0, IF(AND(M778=Ajustes!$B$8, E778=Ajustes!$B$5, I778=Ajustes!$B$4, OR(C778=Ajustes!$B$6, C778=Ajustes!$B$7), ISNUMBER(D778), ISNUMBER(H778)), 1, 0))</f>
        <v/>
      </c>
      <c r="T778" s="19">
        <f>IF(S778&lt;&gt;1, 0, IF(N(J778)=0, 0, IF(K778=Ajustes!$B$5, J778, J778*F778)))</f>
        <v/>
      </c>
      <c r="U778" s="20">
        <f>IF(S778&lt;&gt;1, U777, IF(C778=Ajustes!$B$6, U777+H778, U777-H778))</f>
        <v/>
      </c>
      <c r="V778" s="19">
        <f>IF(S778&lt;&gt;1, V777, IF(C778=Ajustes!$B$6, V777+D778+N(O778)+T778, IF(U778&lt;=0, 0, V777-H778*W777)))</f>
        <v/>
      </c>
      <c r="W778" s="21">
        <f>IF(U778&gt;0, V778/U778, 0)</f>
        <v/>
      </c>
      <c r="X778" s="19">
        <f>IF(AND(S778=1, C778=Ajustes!$B$7), D778-N(O778)-T778-H778*W777, "")</f>
        <v/>
      </c>
      <c r="Y778" s="18">
        <f>IF(A778="", "", TRIM(IF(COUNTIFS($N$2:$N$3000,N778,$C$2:$C$3000,C778,$D$2:$D$3000,D778,$H$2:$H$3000,H778)&gt;1, "Orden repetida. ", "")&amp;IF(AND(S778=1, C778=Ajustes!$B$7, U777+0.000001&lt;H778), "Vendes más de lo registrado. ", "")&amp;IF(Q778="texto", "Fecha en texto. ", "")&amp;IF(OR(NOT(ISNUMBER(D778)), NOT(ISNUMBER(H778))), "Número en texto. ", "")&amp;IF(AND(ISNUMBER(Q778), ISNUMBER(Q777), Q778&lt;Q777), "Fuera de orden de fecha. ", "")))</f>
        <v/>
      </c>
      <c r="Z778" s="18">
        <f>IF(AND(S778=1, ISNUMBER(R778)), ROW(), 0)</f>
        <v/>
      </c>
      <c r="AA778" s="18">
        <f>IF(ISNUMBER(R778), R778, 0)</f>
        <v/>
      </c>
    </row>
    <row r="779">
      <c r="A779" s="13" t="n"/>
      <c r="B779" s="13" t="n"/>
      <c r="C779" s="13" t="n"/>
      <c r="D779" s="13" t="n"/>
      <c r="E779" s="13" t="n"/>
      <c r="F779" s="13" t="n"/>
      <c r="G779" s="13" t="n"/>
      <c r="H779" s="13" t="n"/>
      <c r="I779" s="13" t="n"/>
      <c r="J779" s="13" t="n"/>
      <c r="K779" s="13" t="n"/>
      <c r="L779" s="13" t="n"/>
      <c r="M779" s="13" t="n"/>
      <c r="N779" s="13" t="n"/>
      <c r="O779" s="14" t="n"/>
      <c r="P779" s="15" t="n"/>
      <c r="Q779" s="16">
        <f>IF(N779="", "", IF(ISNUMBER(N779), N779, IFERROR(DATEVALUE(LEFT(N779,10))+TIMEVALUE(MID(N779,12,8)), "texto")))</f>
        <v/>
      </c>
      <c r="R779" s="17">
        <f>IF(ISNUMBER(Q779), DATE(YEAR(Q779),MONTH(Q779),1), "")</f>
        <v/>
      </c>
      <c r="S779" s="18">
        <f>IF(A779="", 0, IF(AND(M779=Ajustes!$B$8, E779=Ajustes!$B$5, I779=Ajustes!$B$4, OR(C779=Ajustes!$B$6, C779=Ajustes!$B$7), ISNUMBER(D779), ISNUMBER(H779)), 1, 0))</f>
        <v/>
      </c>
      <c r="T779" s="19">
        <f>IF(S779&lt;&gt;1, 0, IF(N(J779)=0, 0, IF(K779=Ajustes!$B$5, J779, J779*F779)))</f>
        <v/>
      </c>
      <c r="U779" s="20">
        <f>IF(S779&lt;&gt;1, U778, IF(C779=Ajustes!$B$6, U778+H779, U778-H779))</f>
        <v/>
      </c>
      <c r="V779" s="19">
        <f>IF(S779&lt;&gt;1, V778, IF(C779=Ajustes!$B$6, V778+D779+N(O779)+T779, IF(U779&lt;=0, 0, V778-H779*W778)))</f>
        <v/>
      </c>
      <c r="W779" s="21">
        <f>IF(U779&gt;0, V779/U779, 0)</f>
        <v/>
      </c>
      <c r="X779" s="19">
        <f>IF(AND(S779=1, C779=Ajustes!$B$7), D779-N(O779)-T779-H779*W778, "")</f>
        <v/>
      </c>
      <c r="Y779" s="18">
        <f>IF(A779="", "", TRIM(IF(COUNTIFS($N$2:$N$3000,N779,$C$2:$C$3000,C779,$D$2:$D$3000,D779,$H$2:$H$3000,H779)&gt;1, "Orden repetida. ", "")&amp;IF(AND(S779=1, C779=Ajustes!$B$7, U778+0.000001&lt;H779), "Vendes más de lo registrado. ", "")&amp;IF(Q779="texto", "Fecha en texto. ", "")&amp;IF(OR(NOT(ISNUMBER(D779)), NOT(ISNUMBER(H779))), "Número en texto. ", "")&amp;IF(AND(ISNUMBER(Q779), ISNUMBER(Q778), Q779&lt;Q778), "Fuera de orden de fecha. ", "")))</f>
        <v/>
      </c>
      <c r="Z779" s="18">
        <f>IF(AND(S779=1, ISNUMBER(R779)), ROW(), 0)</f>
        <v/>
      </c>
      <c r="AA779" s="18">
        <f>IF(ISNUMBER(R779), R779, 0)</f>
        <v/>
      </c>
    </row>
    <row r="780">
      <c r="A780" s="13" t="n"/>
      <c r="B780" s="13" t="n"/>
      <c r="C780" s="13" t="n"/>
      <c r="D780" s="13" t="n"/>
      <c r="E780" s="13" t="n"/>
      <c r="F780" s="13" t="n"/>
      <c r="G780" s="13" t="n"/>
      <c r="H780" s="13" t="n"/>
      <c r="I780" s="13" t="n"/>
      <c r="J780" s="13" t="n"/>
      <c r="K780" s="13" t="n"/>
      <c r="L780" s="13" t="n"/>
      <c r="M780" s="13" t="n"/>
      <c r="N780" s="13" t="n"/>
      <c r="O780" s="14" t="n"/>
      <c r="P780" s="15" t="n"/>
      <c r="Q780" s="16">
        <f>IF(N780="", "", IF(ISNUMBER(N780), N780, IFERROR(DATEVALUE(LEFT(N780,10))+TIMEVALUE(MID(N780,12,8)), "texto")))</f>
        <v/>
      </c>
      <c r="R780" s="17">
        <f>IF(ISNUMBER(Q780), DATE(YEAR(Q780),MONTH(Q780),1), "")</f>
        <v/>
      </c>
      <c r="S780" s="18">
        <f>IF(A780="", 0, IF(AND(M780=Ajustes!$B$8, E780=Ajustes!$B$5, I780=Ajustes!$B$4, OR(C780=Ajustes!$B$6, C780=Ajustes!$B$7), ISNUMBER(D780), ISNUMBER(H780)), 1, 0))</f>
        <v/>
      </c>
      <c r="T780" s="19">
        <f>IF(S780&lt;&gt;1, 0, IF(N(J780)=0, 0, IF(K780=Ajustes!$B$5, J780, J780*F780)))</f>
        <v/>
      </c>
      <c r="U780" s="20">
        <f>IF(S780&lt;&gt;1, U779, IF(C780=Ajustes!$B$6, U779+H780, U779-H780))</f>
        <v/>
      </c>
      <c r="V780" s="19">
        <f>IF(S780&lt;&gt;1, V779, IF(C780=Ajustes!$B$6, V779+D780+N(O780)+T780, IF(U780&lt;=0, 0, V779-H780*W779)))</f>
        <v/>
      </c>
      <c r="W780" s="21">
        <f>IF(U780&gt;0, V780/U780, 0)</f>
        <v/>
      </c>
      <c r="X780" s="19">
        <f>IF(AND(S780=1, C780=Ajustes!$B$7), D780-N(O780)-T780-H780*W779, "")</f>
        <v/>
      </c>
      <c r="Y780" s="18">
        <f>IF(A780="", "", TRIM(IF(COUNTIFS($N$2:$N$3000,N780,$C$2:$C$3000,C780,$D$2:$D$3000,D780,$H$2:$H$3000,H780)&gt;1, "Orden repetida. ", "")&amp;IF(AND(S780=1, C780=Ajustes!$B$7, U779+0.000001&lt;H780), "Vendes más de lo registrado. ", "")&amp;IF(Q780="texto", "Fecha en texto. ", "")&amp;IF(OR(NOT(ISNUMBER(D780)), NOT(ISNUMBER(H780))), "Número en texto. ", "")&amp;IF(AND(ISNUMBER(Q780), ISNUMBER(Q779), Q780&lt;Q779), "Fuera de orden de fecha. ", "")))</f>
        <v/>
      </c>
      <c r="Z780" s="18">
        <f>IF(AND(S780=1, ISNUMBER(R780)), ROW(), 0)</f>
        <v/>
      </c>
      <c r="AA780" s="18">
        <f>IF(ISNUMBER(R780), R780, 0)</f>
        <v/>
      </c>
    </row>
    <row r="781">
      <c r="A781" s="13" t="n"/>
      <c r="B781" s="13" t="n"/>
      <c r="C781" s="13" t="n"/>
      <c r="D781" s="13" t="n"/>
      <c r="E781" s="13" t="n"/>
      <c r="F781" s="13" t="n"/>
      <c r="G781" s="13" t="n"/>
      <c r="H781" s="13" t="n"/>
      <c r="I781" s="13" t="n"/>
      <c r="J781" s="13" t="n"/>
      <c r="K781" s="13" t="n"/>
      <c r="L781" s="13" t="n"/>
      <c r="M781" s="13" t="n"/>
      <c r="N781" s="13" t="n"/>
      <c r="O781" s="14" t="n"/>
      <c r="P781" s="15" t="n"/>
      <c r="Q781" s="16">
        <f>IF(N781="", "", IF(ISNUMBER(N781), N781, IFERROR(DATEVALUE(LEFT(N781,10))+TIMEVALUE(MID(N781,12,8)), "texto")))</f>
        <v/>
      </c>
      <c r="R781" s="17">
        <f>IF(ISNUMBER(Q781), DATE(YEAR(Q781),MONTH(Q781),1), "")</f>
        <v/>
      </c>
      <c r="S781" s="18">
        <f>IF(A781="", 0, IF(AND(M781=Ajustes!$B$8, E781=Ajustes!$B$5, I781=Ajustes!$B$4, OR(C781=Ajustes!$B$6, C781=Ajustes!$B$7), ISNUMBER(D781), ISNUMBER(H781)), 1, 0))</f>
        <v/>
      </c>
      <c r="T781" s="19">
        <f>IF(S781&lt;&gt;1, 0, IF(N(J781)=0, 0, IF(K781=Ajustes!$B$5, J781, J781*F781)))</f>
        <v/>
      </c>
      <c r="U781" s="20">
        <f>IF(S781&lt;&gt;1, U780, IF(C781=Ajustes!$B$6, U780+H781, U780-H781))</f>
        <v/>
      </c>
      <c r="V781" s="19">
        <f>IF(S781&lt;&gt;1, V780, IF(C781=Ajustes!$B$6, V780+D781+N(O781)+T781, IF(U781&lt;=0, 0, V780-H781*W780)))</f>
        <v/>
      </c>
      <c r="W781" s="21">
        <f>IF(U781&gt;0, V781/U781, 0)</f>
        <v/>
      </c>
      <c r="X781" s="19">
        <f>IF(AND(S781=1, C781=Ajustes!$B$7), D781-N(O781)-T781-H781*W780, "")</f>
        <v/>
      </c>
      <c r="Y781" s="18">
        <f>IF(A781="", "", TRIM(IF(COUNTIFS($N$2:$N$3000,N781,$C$2:$C$3000,C781,$D$2:$D$3000,D781,$H$2:$H$3000,H781)&gt;1, "Orden repetida. ", "")&amp;IF(AND(S781=1, C781=Ajustes!$B$7, U780+0.000001&lt;H781), "Vendes más de lo registrado. ", "")&amp;IF(Q781="texto", "Fecha en texto. ", "")&amp;IF(OR(NOT(ISNUMBER(D781)), NOT(ISNUMBER(H781))), "Número en texto. ", "")&amp;IF(AND(ISNUMBER(Q781), ISNUMBER(Q780), Q781&lt;Q780), "Fuera de orden de fecha. ", "")))</f>
        <v/>
      </c>
      <c r="Z781" s="18">
        <f>IF(AND(S781=1, ISNUMBER(R781)), ROW(), 0)</f>
        <v/>
      </c>
      <c r="AA781" s="18">
        <f>IF(ISNUMBER(R781), R781, 0)</f>
        <v/>
      </c>
    </row>
    <row r="782">
      <c r="A782" s="13" t="n"/>
      <c r="B782" s="13" t="n"/>
      <c r="C782" s="13" t="n"/>
      <c r="D782" s="13" t="n"/>
      <c r="E782" s="13" t="n"/>
      <c r="F782" s="13" t="n"/>
      <c r="G782" s="13" t="n"/>
      <c r="H782" s="13" t="n"/>
      <c r="I782" s="13" t="n"/>
      <c r="J782" s="13" t="n"/>
      <c r="K782" s="13" t="n"/>
      <c r="L782" s="13" t="n"/>
      <c r="M782" s="13" t="n"/>
      <c r="N782" s="13" t="n"/>
      <c r="O782" s="14" t="n"/>
      <c r="P782" s="15" t="n"/>
      <c r="Q782" s="16">
        <f>IF(N782="", "", IF(ISNUMBER(N782), N782, IFERROR(DATEVALUE(LEFT(N782,10))+TIMEVALUE(MID(N782,12,8)), "texto")))</f>
        <v/>
      </c>
      <c r="R782" s="17">
        <f>IF(ISNUMBER(Q782), DATE(YEAR(Q782),MONTH(Q782),1), "")</f>
        <v/>
      </c>
      <c r="S782" s="18">
        <f>IF(A782="", 0, IF(AND(M782=Ajustes!$B$8, E782=Ajustes!$B$5, I782=Ajustes!$B$4, OR(C782=Ajustes!$B$6, C782=Ajustes!$B$7), ISNUMBER(D782), ISNUMBER(H782)), 1, 0))</f>
        <v/>
      </c>
      <c r="T782" s="19">
        <f>IF(S782&lt;&gt;1, 0, IF(N(J782)=0, 0, IF(K782=Ajustes!$B$5, J782, J782*F782)))</f>
        <v/>
      </c>
      <c r="U782" s="20">
        <f>IF(S782&lt;&gt;1, U781, IF(C782=Ajustes!$B$6, U781+H782, U781-H782))</f>
        <v/>
      </c>
      <c r="V782" s="19">
        <f>IF(S782&lt;&gt;1, V781, IF(C782=Ajustes!$B$6, V781+D782+N(O782)+T782, IF(U782&lt;=0, 0, V781-H782*W781)))</f>
        <v/>
      </c>
      <c r="W782" s="21">
        <f>IF(U782&gt;0, V782/U782, 0)</f>
        <v/>
      </c>
      <c r="X782" s="19">
        <f>IF(AND(S782=1, C782=Ajustes!$B$7), D782-N(O782)-T782-H782*W781, "")</f>
        <v/>
      </c>
      <c r="Y782" s="18">
        <f>IF(A782="", "", TRIM(IF(COUNTIFS($N$2:$N$3000,N782,$C$2:$C$3000,C782,$D$2:$D$3000,D782,$H$2:$H$3000,H782)&gt;1, "Orden repetida. ", "")&amp;IF(AND(S782=1, C782=Ajustes!$B$7, U781+0.000001&lt;H782), "Vendes más de lo registrado. ", "")&amp;IF(Q782="texto", "Fecha en texto. ", "")&amp;IF(OR(NOT(ISNUMBER(D782)), NOT(ISNUMBER(H782))), "Número en texto. ", "")&amp;IF(AND(ISNUMBER(Q782), ISNUMBER(Q781), Q782&lt;Q781), "Fuera de orden de fecha. ", "")))</f>
        <v/>
      </c>
      <c r="Z782" s="18">
        <f>IF(AND(S782=1, ISNUMBER(R782)), ROW(), 0)</f>
        <v/>
      </c>
      <c r="AA782" s="18">
        <f>IF(ISNUMBER(R782), R782, 0)</f>
        <v/>
      </c>
    </row>
    <row r="783">
      <c r="A783" s="13" t="n"/>
      <c r="B783" s="13" t="n"/>
      <c r="C783" s="13" t="n"/>
      <c r="D783" s="13" t="n"/>
      <c r="E783" s="13" t="n"/>
      <c r="F783" s="13" t="n"/>
      <c r="G783" s="13" t="n"/>
      <c r="H783" s="13" t="n"/>
      <c r="I783" s="13" t="n"/>
      <c r="J783" s="13" t="n"/>
      <c r="K783" s="13" t="n"/>
      <c r="L783" s="13" t="n"/>
      <c r="M783" s="13" t="n"/>
      <c r="N783" s="13" t="n"/>
      <c r="O783" s="14" t="n"/>
      <c r="P783" s="15" t="n"/>
      <c r="Q783" s="16">
        <f>IF(N783="", "", IF(ISNUMBER(N783), N783, IFERROR(DATEVALUE(LEFT(N783,10))+TIMEVALUE(MID(N783,12,8)), "texto")))</f>
        <v/>
      </c>
      <c r="R783" s="17">
        <f>IF(ISNUMBER(Q783), DATE(YEAR(Q783),MONTH(Q783),1), "")</f>
        <v/>
      </c>
      <c r="S783" s="18">
        <f>IF(A783="", 0, IF(AND(M783=Ajustes!$B$8, E783=Ajustes!$B$5, I783=Ajustes!$B$4, OR(C783=Ajustes!$B$6, C783=Ajustes!$B$7), ISNUMBER(D783), ISNUMBER(H783)), 1, 0))</f>
        <v/>
      </c>
      <c r="T783" s="19">
        <f>IF(S783&lt;&gt;1, 0, IF(N(J783)=0, 0, IF(K783=Ajustes!$B$5, J783, J783*F783)))</f>
        <v/>
      </c>
      <c r="U783" s="20">
        <f>IF(S783&lt;&gt;1, U782, IF(C783=Ajustes!$B$6, U782+H783, U782-H783))</f>
        <v/>
      </c>
      <c r="V783" s="19">
        <f>IF(S783&lt;&gt;1, V782, IF(C783=Ajustes!$B$6, V782+D783+N(O783)+T783, IF(U783&lt;=0, 0, V782-H783*W782)))</f>
        <v/>
      </c>
      <c r="W783" s="21">
        <f>IF(U783&gt;0, V783/U783, 0)</f>
        <v/>
      </c>
      <c r="X783" s="19">
        <f>IF(AND(S783=1, C783=Ajustes!$B$7), D783-N(O783)-T783-H783*W782, "")</f>
        <v/>
      </c>
      <c r="Y783" s="18">
        <f>IF(A783="", "", TRIM(IF(COUNTIFS($N$2:$N$3000,N783,$C$2:$C$3000,C783,$D$2:$D$3000,D783,$H$2:$H$3000,H783)&gt;1, "Orden repetida. ", "")&amp;IF(AND(S783=1, C783=Ajustes!$B$7, U782+0.000001&lt;H783), "Vendes más de lo registrado. ", "")&amp;IF(Q783="texto", "Fecha en texto. ", "")&amp;IF(OR(NOT(ISNUMBER(D783)), NOT(ISNUMBER(H783))), "Número en texto. ", "")&amp;IF(AND(ISNUMBER(Q783), ISNUMBER(Q782), Q783&lt;Q782), "Fuera de orden de fecha. ", "")))</f>
        <v/>
      </c>
      <c r="Z783" s="18">
        <f>IF(AND(S783=1, ISNUMBER(R783)), ROW(), 0)</f>
        <v/>
      </c>
      <c r="AA783" s="18">
        <f>IF(ISNUMBER(R783), R783, 0)</f>
        <v/>
      </c>
    </row>
    <row r="784">
      <c r="A784" s="13" t="n"/>
      <c r="B784" s="13" t="n"/>
      <c r="C784" s="13" t="n"/>
      <c r="D784" s="13" t="n"/>
      <c r="E784" s="13" t="n"/>
      <c r="F784" s="13" t="n"/>
      <c r="G784" s="13" t="n"/>
      <c r="H784" s="13" t="n"/>
      <c r="I784" s="13" t="n"/>
      <c r="J784" s="13" t="n"/>
      <c r="K784" s="13" t="n"/>
      <c r="L784" s="13" t="n"/>
      <c r="M784" s="13" t="n"/>
      <c r="N784" s="13" t="n"/>
      <c r="O784" s="14" t="n"/>
      <c r="P784" s="15" t="n"/>
      <c r="Q784" s="16">
        <f>IF(N784="", "", IF(ISNUMBER(N784), N784, IFERROR(DATEVALUE(LEFT(N784,10))+TIMEVALUE(MID(N784,12,8)), "texto")))</f>
        <v/>
      </c>
      <c r="R784" s="17">
        <f>IF(ISNUMBER(Q784), DATE(YEAR(Q784),MONTH(Q784),1), "")</f>
        <v/>
      </c>
      <c r="S784" s="18">
        <f>IF(A784="", 0, IF(AND(M784=Ajustes!$B$8, E784=Ajustes!$B$5, I784=Ajustes!$B$4, OR(C784=Ajustes!$B$6, C784=Ajustes!$B$7), ISNUMBER(D784), ISNUMBER(H784)), 1, 0))</f>
        <v/>
      </c>
      <c r="T784" s="19">
        <f>IF(S784&lt;&gt;1, 0, IF(N(J784)=0, 0, IF(K784=Ajustes!$B$5, J784, J784*F784)))</f>
        <v/>
      </c>
      <c r="U784" s="20">
        <f>IF(S784&lt;&gt;1, U783, IF(C784=Ajustes!$B$6, U783+H784, U783-H784))</f>
        <v/>
      </c>
      <c r="V784" s="19">
        <f>IF(S784&lt;&gt;1, V783, IF(C784=Ajustes!$B$6, V783+D784+N(O784)+T784, IF(U784&lt;=0, 0, V783-H784*W783)))</f>
        <v/>
      </c>
      <c r="W784" s="21">
        <f>IF(U784&gt;0, V784/U784, 0)</f>
        <v/>
      </c>
      <c r="X784" s="19">
        <f>IF(AND(S784=1, C784=Ajustes!$B$7), D784-N(O784)-T784-H784*W783, "")</f>
        <v/>
      </c>
      <c r="Y784" s="18">
        <f>IF(A784="", "", TRIM(IF(COUNTIFS($N$2:$N$3000,N784,$C$2:$C$3000,C784,$D$2:$D$3000,D784,$H$2:$H$3000,H784)&gt;1, "Orden repetida. ", "")&amp;IF(AND(S784=1, C784=Ajustes!$B$7, U783+0.000001&lt;H784), "Vendes más de lo registrado. ", "")&amp;IF(Q784="texto", "Fecha en texto. ", "")&amp;IF(OR(NOT(ISNUMBER(D784)), NOT(ISNUMBER(H784))), "Número en texto. ", "")&amp;IF(AND(ISNUMBER(Q784), ISNUMBER(Q783), Q784&lt;Q783), "Fuera de orden de fecha. ", "")))</f>
        <v/>
      </c>
      <c r="Z784" s="18">
        <f>IF(AND(S784=1, ISNUMBER(R784)), ROW(), 0)</f>
        <v/>
      </c>
      <c r="AA784" s="18">
        <f>IF(ISNUMBER(R784), R784, 0)</f>
        <v/>
      </c>
    </row>
    <row r="785">
      <c r="A785" s="13" t="n"/>
      <c r="B785" s="13" t="n"/>
      <c r="C785" s="13" t="n"/>
      <c r="D785" s="13" t="n"/>
      <c r="E785" s="13" t="n"/>
      <c r="F785" s="13" t="n"/>
      <c r="G785" s="13" t="n"/>
      <c r="H785" s="13" t="n"/>
      <c r="I785" s="13" t="n"/>
      <c r="J785" s="13" t="n"/>
      <c r="K785" s="13" t="n"/>
      <c r="L785" s="13" t="n"/>
      <c r="M785" s="13" t="n"/>
      <c r="N785" s="13" t="n"/>
      <c r="O785" s="14" t="n"/>
      <c r="P785" s="15" t="n"/>
      <c r="Q785" s="16">
        <f>IF(N785="", "", IF(ISNUMBER(N785), N785, IFERROR(DATEVALUE(LEFT(N785,10))+TIMEVALUE(MID(N785,12,8)), "texto")))</f>
        <v/>
      </c>
      <c r="R785" s="17">
        <f>IF(ISNUMBER(Q785), DATE(YEAR(Q785),MONTH(Q785),1), "")</f>
        <v/>
      </c>
      <c r="S785" s="18">
        <f>IF(A785="", 0, IF(AND(M785=Ajustes!$B$8, E785=Ajustes!$B$5, I785=Ajustes!$B$4, OR(C785=Ajustes!$B$6, C785=Ajustes!$B$7), ISNUMBER(D785), ISNUMBER(H785)), 1, 0))</f>
        <v/>
      </c>
      <c r="T785" s="19">
        <f>IF(S785&lt;&gt;1, 0, IF(N(J785)=0, 0, IF(K785=Ajustes!$B$5, J785, J785*F785)))</f>
        <v/>
      </c>
      <c r="U785" s="20">
        <f>IF(S785&lt;&gt;1, U784, IF(C785=Ajustes!$B$6, U784+H785, U784-H785))</f>
        <v/>
      </c>
      <c r="V785" s="19">
        <f>IF(S785&lt;&gt;1, V784, IF(C785=Ajustes!$B$6, V784+D785+N(O785)+T785, IF(U785&lt;=0, 0, V784-H785*W784)))</f>
        <v/>
      </c>
      <c r="W785" s="21">
        <f>IF(U785&gt;0, V785/U785, 0)</f>
        <v/>
      </c>
      <c r="X785" s="19">
        <f>IF(AND(S785=1, C785=Ajustes!$B$7), D785-N(O785)-T785-H785*W784, "")</f>
        <v/>
      </c>
      <c r="Y785" s="18">
        <f>IF(A785="", "", TRIM(IF(COUNTIFS($N$2:$N$3000,N785,$C$2:$C$3000,C785,$D$2:$D$3000,D785,$H$2:$H$3000,H785)&gt;1, "Orden repetida. ", "")&amp;IF(AND(S785=1, C785=Ajustes!$B$7, U784+0.000001&lt;H785), "Vendes más de lo registrado. ", "")&amp;IF(Q785="texto", "Fecha en texto. ", "")&amp;IF(OR(NOT(ISNUMBER(D785)), NOT(ISNUMBER(H785))), "Número en texto. ", "")&amp;IF(AND(ISNUMBER(Q785), ISNUMBER(Q784), Q785&lt;Q784), "Fuera de orden de fecha. ", "")))</f>
        <v/>
      </c>
      <c r="Z785" s="18">
        <f>IF(AND(S785=1, ISNUMBER(R785)), ROW(), 0)</f>
        <v/>
      </c>
      <c r="AA785" s="18">
        <f>IF(ISNUMBER(R785), R785, 0)</f>
        <v/>
      </c>
    </row>
    <row r="786">
      <c r="A786" s="13" t="n"/>
      <c r="B786" s="13" t="n"/>
      <c r="C786" s="13" t="n"/>
      <c r="D786" s="13" t="n"/>
      <c r="E786" s="13" t="n"/>
      <c r="F786" s="13" t="n"/>
      <c r="G786" s="13" t="n"/>
      <c r="H786" s="13" t="n"/>
      <c r="I786" s="13" t="n"/>
      <c r="J786" s="13" t="n"/>
      <c r="K786" s="13" t="n"/>
      <c r="L786" s="13" t="n"/>
      <c r="M786" s="13" t="n"/>
      <c r="N786" s="13" t="n"/>
      <c r="O786" s="14" t="n"/>
      <c r="P786" s="15" t="n"/>
      <c r="Q786" s="16">
        <f>IF(N786="", "", IF(ISNUMBER(N786), N786, IFERROR(DATEVALUE(LEFT(N786,10))+TIMEVALUE(MID(N786,12,8)), "texto")))</f>
        <v/>
      </c>
      <c r="R786" s="17">
        <f>IF(ISNUMBER(Q786), DATE(YEAR(Q786),MONTH(Q786),1), "")</f>
        <v/>
      </c>
      <c r="S786" s="18">
        <f>IF(A786="", 0, IF(AND(M786=Ajustes!$B$8, E786=Ajustes!$B$5, I786=Ajustes!$B$4, OR(C786=Ajustes!$B$6, C786=Ajustes!$B$7), ISNUMBER(D786), ISNUMBER(H786)), 1, 0))</f>
        <v/>
      </c>
      <c r="T786" s="19">
        <f>IF(S786&lt;&gt;1, 0, IF(N(J786)=0, 0, IF(K786=Ajustes!$B$5, J786, J786*F786)))</f>
        <v/>
      </c>
      <c r="U786" s="20">
        <f>IF(S786&lt;&gt;1, U785, IF(C786=Ajustes!$B$6, U785+H786, U785-H786))</f>
        <v/>
      </c>
      <c r="V786" s="19">
        <f>IF(S786&lt;&gt;1, V785, IF(C786=Ajustes!$B$6, V785+D786+N(O786)+T786, IF(U786&lt;=0, 0, V785-H786*W785)))</f>
        <v/>
      </c>
      <c r="W786" s="21">
        <f>IF(U786&gt;0, V786/U786, 0)</f>
        <v/>
      </c>
      <c r="X786" s="19">
        <f>IF(AND(S786=1, C786=Ajustes!$B$7), D786-N(O786)-T786-H786*W785, "")</f>
        <v/>
      </c>
      <c r="Y786" s="18">
        <f>IF(A786="", "", TRIM(IF(COUNTIFS($N$2:$N$3000,N786,$C$2:$C$3000,C786,$D$2:$D$3000,D786,$H$2:$H$3000,H786)&gt;1, "Orden repetida. ", "")&amp;IF(AND(S786=1, C786=Ajustes!$B$7, U785+0.000001&lt;H786), "Vendes más de lo registrado. ", "")&amp;IF(Q786="texto", "Fecha en texto. ", "")&amp;IF(OR(NOT(ISNUMBER(D786)), NOT(ISNUMBER(H786))), "Número en texto. ", "")&amp;IF(AND(ISNUMBER(Q786), ISNUMBER(Q785), Q786&lt;Q785), "Fuera de orden de fecha. ", "")))</f>
        <v/>
      </c>
      <c r="Z786" s="18">
        <f>IF(AND(S786=1, ISNUMBER(R786)), ROW(), 0)</f>
        <v/>
      </c>
      <c r="AA786" s="18">
        <f>IF(ISNUMBER(R786), R786, 0)</f>
        <v/>
      </c>
    </row>
    <row r="787">
      <c r="A787" s="13" t="n"/>
      <c r="B787" s="13" t="n"/>
      <c r="C787" s="13" t="n"/>
      <c r="D787" s="13" t="n"/>
      <c r="E787" s="13" t="n"/>
      <c r="F787" s="13" t="n"/>
      <c r="G787" s="13" t="n"/>
      <c r="H787" s="13" t="n"/>
      <c r="I787" s="13" t="n"/>
      <c r="J787" s="13" t="n"/>
      <c r="K787" s="13" t="n"/>
      <c r="L787" s="13" t="n"/>
      <c r="M787" s="13" t="n"/>
      <c r="N787" s="13" t="n"/>
      <c r="O787" s="14" t="n"/>
      <c r="P787" s="15" t="n"/>
      <c r="Q787" s="16">
        <f>IF(N787="", "", IF(ISNUMBER(N787), N787, IFERROR(DATEVALUE(LEFT(N787,10))+TIMEVALUE(MID(N787,12,8)), "texto")))</f>
        <v/>
      </c>
      <c r="R787" s="17">
        <f>IF(ISNUMBER(Q787), DATE(YEAR(Q787),MONTH(Q787),1), "")</f>
        <v/>
      </c>
      <c r="S787" s="18">
        <f>IF(A787="", 0, IF(AND(M787=Ajustes!$B$8, E787=Ajustes!$B$5, I787=Ajustes!$B$4, OR(C787=Ajustes!$B$6, C787=Ajustes!$B$7), ISNUMBER(D787), ISNUMBER(H787)), 1, 0))</f>
        <v/>
      </c>
      <c r="T787" s="19">
        <f>IF(S787&lt;&gt;1, 0, IF(N(J787)=0, 0, IF(K787=Ajustes!$B$5, J787, J787*F787)))</f>
        <v/>
      </c>
      <c r="U787" s="20">
        <f>IF(S787&lt;&gt;1, U786, IF(C787=Ajustes!$B$6, U786+H787, U786-H787))</f>
        <v/>
      </c>
      <c r="V787" s="19">
        <f>IF(S787&lt;&gt;1, V786, IF(C787=Ajustes!$B$6, V786+D787+N(O787)+T787, IF(U787&lt;=0, 0, V786-H787*W786)))</f>
        <v/>
      </c>
      <c r="W787" s="21">
        <f>IF(U787&gt;0, V787/U787, 0)</f>
        <v/>
      </c>
      <c r="X787" s="19">
        <f>IF(AND(S787=1, C787=Ajustes!$B$7), D787-N(O787)-T787-H787*W786, "")</f>
        <v/>
      </c>
      <c r="Y787" s="18">
        <f>IF(A787="", "", TRIM(IF(COUNTIFS($N$2:$N$3000,N787,$C$2:$C$3000,C787,$D$2:$D$3000,D787,$H$2:$H$3000,H787)&gt;1, "Orden repetida. ", "")&amp;IF(AND(S787=1, C787=Ajustes!$B$7, U786+0.000001&lt;H787), "Vendes más de lo registrado. ", "")&amp;IF(Q787="texto", "Fecha en texto. ", "")&amp;IF(OR(NOT(ISNUMBER(D787)), NOT(ISNUMBER(H787))), "Número en texto. ", "")&amp;IF(AND(ISNUMBER(Q787), ISNUMBER(Q786), Q787&lt;Q786), "Fuera de orden de fecha. ", "")))</f>
        <v/>
      </c>
      <c r="Z787" s="18">
        <f>IF(AND(S787=1, ISNUMBER(R787)), ROW(), 0)</f>
        <v/>
      </c>
      <c r="AA787" s="18">
        <f>IF(ISNUMBER(R787), R787, 0)</f>
        <v/>
      </c>
    </row>
    <row r="788">
      <c r="A788" s="13" t="n"/>
      <c r="B788" s="13" t="n"/>
      <c r="C788" s="13" t="n"/>
      <c r="D788" s="13" t="n"/>
      <c r="E788" s="13" t="n"/>
      <c r="F788" s="13" t="n"/>
      <c r="G788" s="13" t="n"/>
      <c r="H788" s="13" t="n"/>
      <c r="I788" s="13" t="n"/>
      <c r="J788" s="13" t="n"/>
      <c r="K788" s="13" t="n"/>
      <c r="L788" s="13" t="n"/>
      <c r="M788" s="13" t="n"/>
      <c r="N788" s="13" t="n"/>
      <c r="O788" s="14" t="n"/>
      <c r="P788" s="15" t="n"/>
      <c r="Q788" s="16">
        <f>IF(N788="", "", IF(ISNUMBER(N788), N788, IFERROR(DATEVALUE(LEFT(N788,10))+TIMEVALUE(MID(N788,12,8)), "texto")))</f>
        <v/>
      </c>
      <c r="R788" s="17">
        <f>IF(ISNUMBER(Q788), DATE(YEAR(Q788),MONTH(Q788),1), "")</f>
        <v/>
      </c>
      <c r="S788" s="18">
        <f>IF(A788="", 0, IF(AND(M788=Ajustes!$B$8, E788=Ajustes!$B$5, I788=Ajustes!$B$4, OR(C788=Ajustes!$B$6, C788=Ajustes!$B$7), ISNUMBER(D788), ISNUMBER(H788)), 1, 0))</f>
        <v/>
      </c>
      <c r="T788" s="19">
        <f>IF(S788&lt;&gt;1, 0, IF(N(J788)=0, 0, IF(K788=Ajustes!$B$5, J788, J788*F788)))</f>
        <v/>
      </c>
      <c r="U788" s="20">
        <f>IF(S788&lt;&gt;1, U787, IF(C788=Ajustes!$B$6, U787+H788, U787-H788))</f>
        <v/>
      </c>
      <c r="V788" s="19">
        <f>IF(S788&lt;&gt;1, V787, IF(C788=Ajustes!$B$6, V787+D788+N(O788)+T788, IF(U788&lt;=0, 0, V787-H788*W787)))</f>
        <v/>
      </c>
      <c r="W788" s="21">
        <f>IF(U788&gt;0, V788/U788, 0)</f>
        <v/>
      </c>
      <c r="X788" s="19">
        <f>IF(AND(S788=1, C788=Ajustes!$B$7), D788-N(O788)-T788-H788*W787, "")</f>
        <v/>
      </c>
      <c r="Y788" s="18">
        <f>IF(A788="", "", TRIM(IF(COUNTIFS($N$2:$N$3000,N788,$C$2:$C$3000,C788,$D$2:$D$3000,D788,$H$2:$H$3000,H788)&gt;1, "Orden repetida. ", "")&amp;IF(AND(S788=1, C788=Ajustes!$B$7, U787+0.000001&lt;H788), "Vendes más de lo registrado. ", "")&amp;IF(Q788="texto", "Fecha en texto. ", "")&amp;IF(OR(NOT(ISNUMBER(D788)), NOT(ISNUMBER(H788))), "Número en texto. ", "")&amp;IF(AND(ISNUMBER(Q788), ISNUMBER(Q787), Q788&lt;Q787), "Fuera de orden de fecha. ", "")))</f>
        <v/>
      </c>
      <c r="Z788" s="18">
        <f>IF(AND(S788=1, ISNUMBER(R788)), ROW(), 0)</f>
        <v/>
      </c>
      <c r="AA788" s="18">
        <f>IF(ISNUMBER(R788), R788, 0)</f>
        <v/>
      </c>
    </row>
    <row r="789">
      <c r="A789" s="13" t="n"/>
      <c r="B789" s="13" t="n"/>
      <c r="C789" s="13" t="n"/>
      <c r="D789" s="13" t="n"/>
      <c r="E789" s="13" t="n"/>
      <c r="F789" s="13" t="n"/>
      <c r="G789" s="13" t="n"/>
      <c r="H789" s="13" t="n"/>
      <c r="I789" s="13" t="n"/>
      <c r="J789" s="13" t="n"/>
      <c r="K789" s="13" t="n"/>
      <c r="L789" s="13" t="n"/>
      <c r="M789" s="13" t="n"/>
      <c r="N789" s="13" t="n"/>
      <c r="O789" s="14" t="n"/>
      <c r="P789" s="15" t="n"/>
      <c r="Q789" s="16">
        <f>IF(N789="", "", IF(ISNUMBER(N789), N789, IFERROR(DATEVALUE(LEFT(N789,10))+TIMEVALUE(MID(N789,12,8)), "texto")))</f>
        <v/>
      </c>
      <c r="R789" s="17">
        <f>IF(ISNUMBER(Q789), DATE(YEAR(Q789),MONTH(Q789),1), "")</f>
        <v/>
      </c>
      <c r="S789" s="18">
        <f>IF(A789="", 0, IF(AND(M789=Ajustes!$B$8, E789=Ajustes!$B$5, I789=Ajustes!$B$4, OR(C789=Ajustes!$B$6, C789=Ajustes!$B$7), ISNUMBER(D789), ISNUMBER(H789)), 1, 0))</f>
        <v/>
      </c>
      <c r="T789" s="19">
        <f>IF(S789&lt;&gt;1, 0, IF(N(J789)=0, 0, IF(K789=Ajustes!$B$5, J789, J789*F789)))</f>
        <v/>
      </c>
      <c r="U789" s="20">
        <f>IF(S789&lt;&gt;1, U788, IF(C789=Ajustes!$B$6, U788+H789, U788-H789))</f>
        <v/>
      </c>
      <c r="V789" s="19">
        <f>IF(S789&lt;&gt;1, V788, IF(C789=Ajustes!$B$6, V788+D789+N(O789)+T789, IF(U789&lt;=0, 0, V788-H789*W788)))</f>
        <v/>
      </c>
      <c r="W789" s="21">
        <f>IF(U789&gt;0, V789/U789, 0)</f>
        <v/>
      </c>
      <c r="X789" s="19">
        <f>IF(AND(S789=1, C789=Ajustes!$B$7), D789-N(O789)-T789-H789*W788, "")</f>
        <v/>
      </c>
      <c r="Y789" s="18">
        <f>IF(A789="", "", TRIM(IF(COUNTIFS($N$2:$N$3000,N789,$C$2:$C$3000,C789,$D$2:$D$3000,D789,$H$2:$H$3000,H789)&gt;1, "Orden repetida. ", "")&amp;IF(AND(S789=1, C789=Ajustes!$B$7, U788+0.000001&lt;H789), "Vendes más de lo registrado. ", "")&amp;IF(Q789="texto", "Fecha en texto. ", "")&amp;IF(OR(NOT(ISNUMBER(D789)), NOT(ISNUMBER(H789))), "Número en texto. ", "")&amp;IF(AND(ISNUMBER(Q789), ISNUMBER(Q788), Q789&lt;Q788), "Fuera de orden de fecha. ", "")))</f>
        <v/>
      </c>
      <c r="Z789" s="18">
        <f>IF(AND(S789=1, ISNUMBER(R789)), ROW(), 0)</f>
        <v/>
      </c>
      <c r="AA789" s="18">
        <f>IF(ISNUMBER(R789), R789, 0)</f>
        <v/>
      </c>
    </row>
    <row r="790">
      <c r="A790" s="13" t="n"/>
      <c r="B790" s="13" t="n"/>
      <c r="C790" s="13" t="n"/>
      <c r="D790" s="13" t="n"/>
      <c r="E790" s="13" t="n"/>
      <c r="F790" s="13" t="n"/>
      <c r="G790" s="13" t="n"/>
      <c r="H790" s="13" t="n"/>
      <c r="I790" s="13" t="n"/>
      <c r="J790" s="13" t="n"/>
      <c r="K790" s="13" t="n"/>
      <c r="L790" s="13" t="n"/>
      <c r="M790" s="13" t="n"/>
      <c r="N790" s="13" t="n"/>
      <c r="O790" s="14" t="n"/>
      <c r="P790" s="15" t="n"/>
      <c r="Q790" s="16">
        <f>IF(N790="", "", IF(ISNUMBER(N790), N790, IFERROR(DATEVALUE(LEFT(N790,10))+TIMEVALUE(MID(N790,12,8)), "texto")))</f>
        <v/>
      </c>
      <c r="R790" s="17">
        <f>IF(ISNUMBER(Q790), DATE(YEAR(Q790),MONTH(Q790),1), "")</f>
        <v/>
      </c>
      <c r="S790" s="18">
        <f>IF(A790="", 0, IF(AND(M790=Ajustes!$B$8, E790=Ajustes!$B$5, I790=Ajustes!$B$4, OR(C790=Ajustes!$B$6, C790=Ajustes!$B$7), ISNUMBER(D790), ISNUMBER(H790)), 1, 0))</f>
        <v/>
      </c>
      <c r="T790" s="19">
        <f>IF(S790&lt;&gt;1, 0, IF(N(J790)=0, 0, IF(K790=Ajustes!$B$5, J790, J790*F790)))</f>
        <v/>
      </c>
      <c r="U790" s="20">
        <f>IF(S790&lt;&gt;1, U789, IF(C790=Ajustes!$B$6, U789+H790, U789-H790))</f>
        <v/>
      </c>
      <c r="V790" s="19">
        <f>IF(S790&lt;&gt;1, V789, IF(C790=Ajustes!$B$6, V789+D790+N(O790)+T790, IF(U790&lt;=0, 0, V789-H790*W789)))</f>
        <v/>
      </c>
      <c r="W790" s="21">
        <f>IF(U790&gt;0, V790/U790, 0)</f>
        <v/>
      </c>
      <c r="X790" s="19">
        <f>IF(AND(S790=1, C790=Ajustes!$B$7), D790-N(O790)-T790-H790*W789, "")</f>
        <v/>
      </c>
      <c r="Y790" s="18">
        <f>IF(A790="", "", TRIM(IF(COUNTIFS($N$2:$N$3000,N790,$C$2:$C$3000,C790,$D$2:$D$3000,D790,$H$2:$H$3000,H790)&gt;1, "Orden repetida. ", "")&amp;IF(AND(S790=1, C790=Ajustes!$B$7, U789+0.000001&lt;H790), "Vendes más de lo registrado. ", "")&amp;IF(Q790="texto", "Fecha en texto. ", "")&amp;IF(OR(NOT(ISNUMBER(D790)), NOT(ISNUMBER(H790))), "Número en texto. ", "")&amp;IF(AND(ISNUMBER(Q790), ISNUMBER(Q789), Q790&lt;Q789), "Fuera de orden de fecha. ", "")))</f>
        <v/>
      </c>
      <c r="Z790" s="18">
        <f>IF(AND(S790=1, ISNUMBER(R790)), ROW(), 0)</f>
        <v/>
      </c>
      <c r="AA790" s="18">
        <f>IF(ISNUMBER(R790), R790, 0)</f>
        <v/>
      </c>
    </row>
    <row r="791">
      <c r="A791" s="13" t="n"/>
      <c r="B791" s="13" t="n"/>
      <c r="C791" s="13" t="n"/>
      <c r="D791" s="13" t="n"/>
      <c r="E791" s="13" t="n"/>
      <c r="F791" s="13" t="n"/>
      <c r="G791" s="13" t="n"/>
      <c r="H791" s="13" t="n"/>
      <c r="I791" s="13" t="n"/>
      <c r="J791" s="13" t="n"/>
      <c r="K791" s="13" t="n"/>
      <c r="L791" s="13" t="n"/>
      <c r="M791" s="13" t="n"/>
      <c r="N791" s="13" t="n"/>
      <c r="O791" s="14" t="n"/>
      <c r="P791" s="15" t="n"/>
      <c r="Q791" s="16">
        <f>IF(N791="", "", IF(ISNUMBER(N791), N791, IFERROR(DATEVALUE(LEFT(N791,10))+TIMEVALUE(MID(N791,12,8)), "texto")))</f>
        <v/>
      </c>
      <c r="R791" s="17">
        <f>IF(ISNUMBER(Q791), DATE(YEAR(Q791),MONTH(Q791),1), "")</f>
        <v/>
      </c>
      <c r="S791" s="18">
        <f>IF(A791="", 0, IF(AND(M791=Ajustes!$B$8, E791=Ajustes!$B$5, I791=Ajustes!$B$4, OR(C791=Ajustes!$B$6, C791=Ajustes!$B$7), ISNUMBER(D791), ISNUMBER(H791)), 1, 0))</f>
        <v/>
      </c>
      <c r="T791" s="19">
        <f>IF(S791&lt;&gt;1, 0, IF(N(J791)=0, 0, IF(K791=Ajustes!$B$5, J791, J791*F791)))</f>
        <v/>
      </c>
      <c r="U791" s="20">
        <f>IF(S791&lt;&gt;1, U790, IF(C791=Ajustes!$B$6, U790+H791, U790-H791))</f>
        <v/>
      </c>
      <c r="V791" s="19">
        <f>IF(S791&lt;&gt;1, V790, IF(C791=Ajustes!$B$6, V790+D791+N(O791)+T791, IF(U791&lt;=0, 0, V790-H791*W790)))</f>
        <v/>
      </c>
      <c r="W791" s="21">
        <f>IF(U791&gt;0, V791/U791, 0)</f>
        <v/>
      </c>
      <c r="X791" s="19">
        <f>IF(AND(S791=1, C791=Ajustes!$B$7), D791-N(O791)-T791-H791*W790, "")</f>
        <v/>
      </c>
      <c r="Y791" s="18">
        <f>IF(A791="", "", TRIM(IF(COUNTIFS($N$2:$N$3000,N791,$C$2:$C$3000,C791,$D$2:$D$3000,D791,$H$2:$H$3000,H791)&gt;1, "Orden repetida. ", "")&amp;IF(AND(S791=1, C791=Ajustes!$B$7, U790+0.000001&lt;H791), "Vendes más de lo registrado. ", "")&amp;IF(Q791="texto", "Fecha en texto. ", "")&amp;IF(OR(NOT(ISNUMBER(D791)), NOT(ISNUMBER(H791))), "Número en texto. ", "")&amp;IF(AND(ISNUMBER(Q791), ISNUMBER(Q790), Q791&lt;Q790), "Fuera de orden de fecha. ", "")))</f>
        <v/>
      </c>
      <c r="Z791" s="18">
        <f>IF(AND(S791=1, ISNUMBER(R791)), ROW(), 0)</f>
        <v/>
      </c>
      <c r="AA791" s="18">
        <f>IF(ISNUMBER(R791), R791, 0)</f>
        <v/>
      </c>
    </row>
    <row r="792">
      <c r="A792" s="13" t="n"/>
      <c r="B792" s="13" t="n"/>
      <c r="C792" s="13" t="n"/>
      <c r="D792" s="13" t="n"/>
      <c r="E792" s="13" t="n"/>
      <c r="F792" s="13" t="n"/>
      <c r="G792" s="13" t="n"/>
      <c r="H792" s="13" t="n"/>
      <c r="I792" s="13" t="n"/>
      <c r="J792" s="13" t="n"/>
      <c r="K792" s="13" t="n"/>
      <c r="L792" s="13" t="n"/>
      <c r="M792" s="13" t="n"/>
      <c r="N792" s="13" t="n"/>
      <c r="O792" s="14" t="n"/>
      <c r="P792" s="15" t="n"/>
      <c r="Q792" s="16">
        <f>IF(N792="", "", IF(ISNUMBER(N792), N792, IFERROR(DATEVALUE(LEFT(N792,10))+TIMEVALUE(MID(N792,12,8)), "texto")))</f>
        <v/>
      </c>
      <c r="R792" s="17">
        <f>IF(ISNUMBER(Q792), DATE(YEAR(Q792),MONTH(Q792),1), "")</f>
        <v/>
      </c>
      <c r="S792" s="18">
        <f>IF(A792="", 0, IF(AND(M792=Ajustes!$B$8, E792=Ajustes!$B$5, I792=Ajustes!$B$4, OR(C792=Ajustes!$B$6, C792=Ajustes!$B$7), ISNUMBER(D792), ISNUMBER(H792)), 1, 0))</f>
        <v/>
      </c>
      <c r="T792" s="19">
        <f>IF(S792&lt;&gt;1, 0, IF(N(J792)=0, 0, IF(K792=Ajustes!$B$5, J792, J792*F792)))</f>
        <v/>
      </c>
      <c r="U792" s="20">
        <f>IF(S792&lt;&gt;1, U791, IF(C792=Ajustes!$B$6, U791+H792, U791-H792))</f>
        <v/>
      </c>
      <c r="V792" s="19">
        <f>IF(S792&lt;&gt;1, V791, IF(C792=Ajustes!$B$6, V791+D792+N(O792)+T792, IF(U792&lt;=0, 0, V791-H792*W791)))</f>
        <v/>
      </c>
      <c r="W792" s="21">
        <f>IF(U792&gt;0, V792/U792, 0)</f>
        <v/>
      </c>
      <c r="X792" s="19">
        <f>IF(AND(S792=1, C792=Ajustes!$B$7), D792-N(O792)-T792-H792*W791, "")</f>
        <v/>
      </c>
      <c r="Y792" s="18">
        <f>IF(A792="", "", TRIM(IF(COUNTIFS($N$2:$N$3000,N792,$C$2:$C$3000,C792,$D$2:$D$3000,D792,$H$2:$H$3000,H792)&gt;1, "Orden repetida. ", "")&amp;IF(AND(S792=1, C792=Ajustes!$B$7, U791+0.000001&lt;H792), "Vendes más de lo registrado. ", "")&amp;IF(Q792="texto", "Fecha en texto. ", "")&amp;IF(OR(NOT(ISNUMBER(D792)), NOT(ISNUMBER(H792))), "Número en texto. ", "")&amp;IF(AND(ISNUMBER(Q792), ISNUMBER(Q791), Q792&lt;Q791), "Fuera de orden de fecha. ", "")))</f>
        <v/>
      </c>
      <c r="Z792" s="18">
        <f>IF(AND(S792=1, ISNUMBER(R792)), ROW(), 0)</f>
        <v/>
      </c>
      <c r="AA792" s="18">
        <f>IF(ISNUMBER(R792), R792, 0)</f>
        <v/>
      </c>
    </row>
    <row r="793">
      <c r="A793" s="13" t="n"/>
      <c r="B793" s="13" t="n"/>
      <c r="C793" s="13" t="n"/>
      <c r="D793" s="13" t="n"/>
      <c r="E793" s="13" t="n"/>
      <c r="F793" s="13" t="n"/>
      <c r="G793" s="13" t="n"/>
      <c r="H793" s="13" t="n"/>
      <c r="I793" s="13" t="n"/>
      <c r="J793" s="13" t="n"/>
      <c r="K793" s="13" t="n"/>
      <c r="L793" s="13" t="n"/>
      <c r="M793" s="13" t="n"/>
      <c r="N793" s="13" t="n"/>
      <c r="O793" s="14" t="n"/>
      <c r="P793" s="15" t="n"/>
      <c r="Q793" s="16">
        <f>IF(N793="", "", IF(ISNUMBER(N793), N793, IFERROR(DATEVALUE(LEFT(N793,10))+TIMEVALUE(MID(N793,12,8)), "texto")))</f>
        <v/>
      </c>
      <c r="R793" s="17">
        <f>IF(ISNUMBER(Q793), DATE(YEAR(Q793),MONTH(Q793),1), "")</f>
        <v/>
      </c>
      <c r="S793" s="18">
        <f>IF(A793="", 0, IF(AND(M793=Ajustes!$B$8, E793=Ajustes!$B$5, I793=Ajustes!$B$4, OR(C793=Ajustes!$B$6, C793=Ajustes!$B$7), ISNUMBER(D793), ISNUMBER(H793)), 1, 0))</f>
        <v/>
      </c>
      <c r="T793" s="19">
        <f>IF(S793&lt;&gt;1, 0, IF(N(J793)=0, 0, IF(K793=Ajustes!$B$5, J793, J793*F793)))</f>
        <v/>
      </c>
      <c r="U793" s="20">
        <f>IF(S793&lt;&gt;1, U792, IF(C793=Ajustes!$B$6, U792+H793, U792-H793))</f>
        <v/>
      </c>
      <c r="V793" s="19">
        <f>IF(S793&lt;&gt;1, V792, IF(C793=Ajustes!$B$6, V792+D793+N(O793)+T793, IF(U793&lt;=0, 0, V792-H793*W792)))</f>
        <v/>
      </c>
      <c r="W793" s="21">
        <f>IF(U793&gt;0, V793/U793, 0)</f>
        <v/>
      </c>
      <c r="X793" s="19">
        <f>IF(AND(S793=1, C793=Ajustes!$B$7), D793-N(O793)-T793-H793*W792, "")</f>
        <v/>
      </c>
      <c r="Y793" s="18">
        <f>IF(A793="", "", TRIM(IF(COUNTIFS($N$2:$N$3000,N793,$C$2:$C$3000,C793,$D$2:$D$3000,D793,$H$2:$H$3000,H793)&gt;1, "Orden repetida. ", "")&amp;IF(AND(S793=1, C793=Ajustes!$B$7, U792+0.000001&lt;H793), "Vendes más de lo registrado. ", "")&amp;IF(Q793="texto", "Fecha en texto. ", "")&amp;IF(OR(NOT(ISNUMBER(D793)), NOT(ISNUMBER(H793))), "Número en texto. ", "")&amp;IF(AND(ISNUMBER(Q793), ISNUMBER(Q792), Q793&lt;Q792), "Fuera de orden de fecha. ", "")))</f>
        <v/>
      </c>
      <c r="Z793" s="18">
        <f>IF(AND(S793=1, ISNUMBER(R793)), ROW(), 0)</f>
        <v/>
      </c>
      <c r="AA793" s="18">
        <f>IF(ISNUMBER(R793), R793, 0)</f>
        <v/>
      </c>
    </row>
    <row r="794">
      <c r="A794" s="13" t="n"/>
      <c r="B794" s="13" t="n"/>
      <c r="C794" s="13" t="n"/>
      <c r="D794" s="13" t="n"/>
      <c r="E794" s="13" t="n"/>
      <c r="F794" s="13" t="n"/>
      <c r="G794" s="13" t="n"/>
      <c r="H794" s="13" t="n"/>
      <c r="I794" s="13" t="n"/>
      <c r="J794" s="13" t="n"/>
      <c r="K794" s="13" t="n"/>
      <c r="L794" s="13" t="n"/>
      <c r="M794" s="13" t="n"/>
      <c r="N794" s="13" t="n"/>
      <c r="O794" s="14" t="n"/>
      <c r="P794" s="15" t="n"/>
      <c r="Q794" s="16">
        <f>IF(N794="", "", IF(ISNUMBER(N794), N794, IFERROR(DATEVALUE(LEFT(N794,10))+TIMEVALUE(MID(N794,12,8)), "texto")))</f>
        <v/>
      </c>
      <c r="R794" s="17">
        <f>IF(ISNUMBER(Q794), DATE(YEAR(Q794),MONTH(Q794),1), "")</f>
        <v/>
      </c>
      <c r="S794" s="18">
        <f>IF(A794="", 0, IF(AND(M794=Ajustes!$B$8, E794=Ajustes!$B$5, I794=Ajustes!$B$4, OR(C794=Ajustes!$B$6, C794=Ajustes!$B$7), ISNUMBER(D794), ISNUMBER(H794)), 1, 0))</f>
        <v/>
      </c>
      <c r="T794" s="19">
        <f>IF(S794&lt;&gt;1, 0, IF(N(J794)=0, 0, IF(K794=Ajustes!$B$5, J794, J794*F794)))</f>
        <v/>
      </c>
      <c r="U794" s="20">
        <f>IF(S794&lt;&gt;1, U793, IF(C794=Ajustes!$B$6, U793+H794, U793-H794))</f>
        <v/>
      </c>
      <c r="V794" s="19">
        <f>IF(S794&lt;&gt;1, V793, IF(C794=Ajustes!$B$6, V793+D794+N(O794)+T794, IF(U794&lt;=0, 0, V793-H794*W793)))</f>
        <v/>
      </c>
      <c r="W794" s="21">
        <f>IF(U794&gt;0, V794/U794, 0)</f>
        <v/>
      </c>
      <c r="X794" s="19">
        <f>IF(AND(S794=1, C794=Ajustes!$B$7), D794-N(O794)-T794-H794*W793, "")</f>
        <v/>
      </c>
      <c r="Y794" s="18">
        <f>IF(A794="", "", TRIM(IF(COUNTIFS($N$2:$N$3000,N794,$C$2:$C$3000,C794,$D$2:$D$3000,D794,$H$2:$H$3000,H794)&gt;1, "Orden repetida. ", "")&amp;IF(AND(S794=1, C794=Ajustes!$B$7, U793+0.000001&lt;H794), "Vendes más de lo registrado. ", "")&amp;IF(Q794="texto", "Fecha en texto. ", "")&amp;IF(OR(NOT(ISNUMBER(D794)), NOT(ISNUMBER(H794))), "Número en texto. ", "")&amp;IF(AND(ISNUMBER(Q794), ISNUMBER(Q793), Q794&lt;Q793), "Fuera de orden de fecha. ", "")))</f>
        <v/>
      </c>
      <c r="Z794" s="18">
        <f>IF(AND(S794=1, ISNUMBER(R794)), ROW(), 0)</f>
        <v/>
      </c>
      <c r="AA794" s="18">
        <f>IF(ISNUMBER(R794), R794, 0)</f>
        <v/>
      </c>
    </row>
    <row r="795">
      <c r="A795" s="13" t="n"/>
      <c r="B795" s="13" t="n"/>
      <c r="C795" s="13" t="n"/>
      <c r="D795" s="13" t="n"/>
      <c r="E795" s="13" t="n"/>
      <c r="F795" s="13" t="n"/>
      <c r="G795" s="13" t="n"/>
      <c r="H795" s="13" t="n"/>
      <c r="I795" s="13" t="n"/>
      <c r="J795" s="13" t="n"/>
      <c r="K795" s="13" t="n"/>
      <c r="L795" s="13" t="n"/>
      <c r="M795" s="13" t="n"/>
      <c r="N795" s="13" t="n"/>
      <c r="O795" s="14" t="n"/>
      <c r="P795" s="15" t="n"/>
      <c r="Q795" s="16">
        <f>IF(N795="", "", IF(ISNUMBER(N795), N795, IFERROR(DATEVALUE(LEFT(N795,10))+TIMEVALUE(MID(N795,12,8)), "texto")))</f>
        <v/>
      </c>
      <c r="R795" s="17">
        <f>IF(ISNUMBER(Q795), DATE(YEAR(Q795),MONTH(Q795),1), "")</f>
        <v/>
      </c>
      <c r="S795" s="18">
        <f>IF(A795="", 0, IF(AND(M795=Ajustes!$B$8, E795=Ajustes!$B$5, I795=Ajustes!$B$4, OR(C795=Ajustes!$B$6, C795=Ajustes!$B$7), ISNUMBER(D795), ISNUMBER(H795)), 1, 0))</f>
        <v/>
      </c>
      <c r="T795" s="19">
        <f>IF(S795&lt;&gt;1, 0, IF(N(J795)=0, 0, IF(K795=Ajustes!$B$5, J795, J795*F795)))</f>
        <v/>
      </c>
      <c r="U795" s="20">
        <f>IF(S795&lt;&gt;1, U794, IF(C795=Ajustes!$B$6, U794+H795, U794-H795))</f>
        <v/>
      </c>
      <c r="V795" s="19">
        <f>IF(S795&lt;&gt;1, V794, IF(C795=Ajustes!$B$6, V794+D795+N(O795)+T795, IF(U795&lt;=0, 0, V794-H795*W794)))</f>
        <v/>
      </c>
      <c r="W795" s="21">
        <f>IF(U795&gt;0, V795/U795, 0)</f>
        <v/>
      </c>
      <c r="X795" s="19">
        <f>IF(AND(S795=1, C795=Ajustes!$B$7), D795-N(O795)-T795-H795*W794, "")</f>
        <v/>
      </c>
      <c r="Y795" s="18">
        <f>IF(A795="", "", TRIM(IF(COUNTIFS($N$2:$N$3000,N795,$C$2:$C$3000,C795,$D$2:$D$3000,D795,$H$2:$H$3000,H795)&gt;1, "Orden repetida. ", "")&amp;IF(AND(S795=1, C795=Ajustes!$B$7, U794+0.000001&lt;H795), "Vendes más de lo registrado. ", "")&amp;IF(Q795="texto", "Fecha en texto. ", "")&amp;IF(OR(NOT(ISNUMBER(D795)), NOT(ISNUMBER(H795))), "Número en texto. ", "")&amp;IF(AND(ISNUMBER(Q795), ISNUMBER(Q794), Q795&lt;Q794), "Fuera de orden de fecha. ", "")))</f>
        <v/>
      </c>
      <c r="Z795" s="18">
        <f>IF(AND(S795=1, ISNUMBER(R795)), ROW(), 0)</f>
        <v/>
      </c>
      <c r="AA795" s="18">
        <f>IF(ISNUMBER(R795), R795, 0)</f>
        <v/>
      </c>
    </row>
    <row r="796">
      <c r="A796" s="13" t="n"/>
      <c r="B796" s="13" t="n"/>
      <c r="C796" s="13" t="n"/>
      <c r="D796" s="13" t="n"/>
      <c r="E796" s="13" t="n"/>
      <c r="F796" s="13" t="n"/>
      <c r="G796" s="13" t="n"/>
      <c r="H796" s="13" t="n"/>
      <c r="I796" s="13" t="n"/>
      <c r="J796" s="13" t="n"/>
      <c r="K796" s="13" t="n"/>
      <c r="L796" s="13" t="n"/>
      <c r="M796" s="13" t="n"/>
      <c r="N796" s="13" t="n"/>
      <c r="O796" s="14" t="n"/>
      <c r="P796" s="15" t="n"/>
      <c r="Q796" s="16">
        <f>IF(N796="", "", IF(ISNUMBER(N796), N796, IFERROR(DATEVALUE(LEFT(N796,10))+TIMEVALUE(MID(N796,12,8)), "texto")))</f>
        <v/>
      </c>
      <c r="R796" s="17">
        <f>IF(ISNUMBER(Q796), DATE(YEAR(Q796),MONTH(Q796),1), "")</f>
        <v/>
      </c>
      <c r="S796" s="18">
        <f>IF(A796="", 0, IF(AND(M796=Ajustes!$B$8, E796=Ajustes!$B$5, I796=Ajustes!$B$4, OR(C796=Ajustes!$B$6, C796=Ajustes!$B$7), ISNUMBER(D796), ISNUMBER(H796)), 1, 0))</f>
        <v/>
      </c>
      <c r="T796" s="19">
        <f>IF(S796&lt;&gt;1, 0, IF(N(J796)=0, 0, IF(K796=Ajustes!$B$5, J796, J796*F796)))</f>
        <v/>
      </c>
      <c r="U796" s="20">
        <f>IF(S796&lt;&gt;1, U795, IF(C796=Ajustes!$B$6, U795+H796, U795-H796))</f>
        <v/>
      </c>
      <c r="V796" s="19">
        <f>IF(S796&lt;&gt;1, V795, IF(C796=Ajustes!$B$6, V795+D796+N(O796)+T796, IF(U796&lt;=0, 0, V795-H796*W795)))</f>
        <v/>
      </c>
      <c r="W796" s="21">
        <f>IF(U796&gt;0, V796/U796, 0)</f>
        <v/>
      </c>
      <c r="X796" s="19">
        <f>IF(AND(S796=1, C796=Ajustes!$B$7), D796-N(O796)-T796-H796*W795, "")</f>
        <v/>
      </c>
      <c r="Y796" s="18">
        <f>IF(A796="", "", TRIM(IF(COUNTIFS($N$2:$N$3000,N796,$C$2:$C$3000,C796,$D$2:$D$3000,D796,$H$2:$H$3000,H796)&gt;1, "Orden repetida. ", "")&amp;IF(AND(S796=1, C796=Ajustes!$B$7, U795+0.000001&lt;H796), "Vendes más de lo registrado. ", "")&amp;IF(Q796="texto", "Fecha en texto. ", "")&amp;IF(OR(NOT(ISNUMBER(D796)), NOT(ISNUMBER(H796))), "Número en texto. ", "")&amp;IF(AND(ISNUMBER(Q796), ISNUMBER(Q795), Q796&lt;Q795), "Fuera de orden de fecha. ", "")))</f>
        <v/>
      </c>
      <c r="Z796" s="18">
        <f>IF(AND(S796=1, ISNUMBER(R796)), ROW(), 0)</f>
        <v/>
      </c>
      <c r="AA796" s="18">
        <f>IF(ISNUMBER(R796), R796, 0)</f>
        <v/>
      </c>
    </row>
    <row r="797">
      <c r="A797" s="13" t="n"/>
      <c r="B797" s="13" t="n"/>
      <c r="C797" s="13" t="n"/>
      <c r="D797" s="13" t="n"/>
      <c r="E797" s="13" t="n"/>
      <c r="F797" s="13" t="n"/>
      <c r="G797" s="13" t="n"/>
      <c r="H797" s="13" t="n"/>
      <c r="I797" s="13" t="n"/>
      <c r="J797" s="13" t="n"/>
      <c r="K797" s="13" t="n"/>
      <c r="L797" s="13" t="n"/>
      <c r="M797" s="13" t="n"/>
      <c r="N797" s="13" t="n"/>
      <c r="O797" s="14" t="n"/>
      <c r="P797" s="15" t="n"/>
      <c r="Q797" s="16">
        <f>IF(N797="", "", IF(ISNUMBER(N797), N797, IFERROR(DATEVALUE(LEFT(N797,10))+TIMEVALUE(MID(N797,12,8)), "texto")))</f>
        <v/>
      </c>
      <c r="R797" s="17">
        <f>IF(ISNUMBER(Q797), DATE(YEAR(Q797),MONTH(Q797),1), "")</f>
        <v/>
      </c>
      <c r="S797" s="18">
        <f>IF(A797="", 0, IF(AND(M797=Ajustes!$B$8, E797=Ajustes!$B$5, I797=Ajustes!$B$4, OR(C797=Ajustes!$B$6, C797=Ajustes!$B$7), ISNUMBER(D797), ISNUMBER(H797)), 1, 0))</f>
        <v/>
      </c>
      <c r="T797" s="19">
        <f>IF(S797&lt;&gt;1, 0, IF(N(J797)=0, 0, IF(K797=Ajustes!$B$5, J797, J797*F797)))</f>
        <v/>
      </c>
      <c r="U797" s="20">
        <f>IF(S797&lt;&gt;1, U796, IF(C797=Ajustes!$B$6, U796+H797, U796-H797))</f>
        <v/>
      </c>
      <c r="V797" s="19">
        <f>IF(S797&lt;&gt;1, V796, IF(C797=Ajustes!$B$6, V796+D797+N(O797)+T797, IF(U797&lt;=0, 0, V796-H797*W796)))</f>
        <v/>
      </c>
      <c r="W797" s="21">
        <f>IF(U797&gt;0, V797/U797, 0)</f>
        <v/>
      </c>
      <c r="X797" s="19">
        <f>IF(AND(S797=1, C797=Ajustes!$B$7), D797-N(O797)-T797-H797*W796, "")</f>
        <v/>
      </c>
      <c r="Y797" s="18">
        <f>IF(A797="", "", TRIM(IF(COUNTIFS($N$2:$N$3000,N797,$C$2:$C$3000,C797,$D$2:$D$3000,D797,$H$2:$H$3000,H797)&gt;1, "Orden repetida. ", "")&amp;IF(AND(S797=1, C797=Ajustes!$B$7, U796+0.000001&lt;H797), "Vendes más de lo registrado. ", "")&amp;IF(Q797="texto", "Fecha en texto. ", "")&amp;IF(OR(NOT(ISNUMBER(D797)), NOT(ISNUMBER(H797))), "Número en texto. ", "")&amp;IF(AND(ISNUMBER(Q797), ISNUMBER(Q796), Q797&lt;Q796), "Fuera de orden de fecha. ", "")))</f>
        <v/>
      </c>
      <c r="Z797" s="18">
        <f>IF(AND(S797=1, ISNUMBER(R797)), ROW(), 0)</f>
        <v/>
      </c>
      <c r="AA797" s="18">
        <f>IF(ISNUMBER(R797), R797, 0)</f>
        <v/>
      </c>
    </row>
    <row r="798">
      <c r="A798" s="13" t="n"/>
      <c r="B798" s="13" t="n"/>
      <c r="C798" s="13" t="n"/>
      <c r="D798" s="13" t="n"/>
      <c r="E798" s="13" t="n"/>
      <c r="F798" s="13" t="n"/>
      <c r="G798" s="13" t="n"/>
      <c r="H798" s="13" t="n"/>
      <c r="I798" s="13" t="n"/>
      <c r="J798" s="13" t="n"/>
      <c r="K798" s="13" t="n"/>
      <c r="L798" s="13" t="n"/>
      <c r="M798" s="13" t="n"/>
      <c r="N798" s="13" t="n"/>
      <c r="O798" s="14" t="n"/>
      <c r="P798" s="15" t="n"/>
      <c r="Q798" s="16">
        <f>IF(N798="", "", IF(ISNUMBER(N798), N798, IFERROR(DATEVALUE(LEFT(N798,10))+TIMEVALUE(MID(N798,12,8)), "texto")))</f>
        <v/>
      </c>
      <c r="R798" s="17">
        <f>IF(ISNUMBER(Q798), DATE(YEAR(Q798),MONTH(Q798),1), "")</f>
        <v/>
      </c>
      <c r="S798" s="18">
        <f>IF(A798="", 0, IF(AND(M798=Ajustes!$B$8, E798=Ajustes!$B$5, I798=Ajustes!$B$4, OR(C798=Ajustes!$B$6, C798=Ajustes!$B$7), ISNUMBER(D798), ISNUMBER(H798)), 1, 0))</f>
        <v/>
      </c>
      <c r="T798" s="19">
        <f>IF(S798&lt;&gt;1, 0, IF(N(J798)=0, 0, IF(K798=Ajustes!$B$5, J798, J798*F798)))</f>
        <v/>
      </c>
      <c r="U798" s="20">
        <f>IF(S798&lt;&gt;1, U797, IF(C798=Ajustes!$B$6, U797+H798, U797-H798))</f>
        <v/>
      </c>
      <c r="V798" s="19">
        <f>IF(S798&lt;&gt;1, V797, IF(C798=Ajustes!$B$6, V797+D798+N(O798)+T798, IF(U798&lt;=0, 0, V797-H798*W797)))</f>
        <v/>
      </c>
      <c r="W798" s="21">
        <f>IF(U798&gt;0, V798/U798, 0)</f>
        <v/>
      </c>
      <c r="X798" s="19">
        <f>IF(AND(S798=1, C798=Ajustes!$B$7), D798-N(O798)-T798-H798*W797, "")</f>
        <v/>
      </c>
      <c r="Y798" s="18">
        <f>IF(A798="", "", TRIM(IF(COUNTIFS($N$2:$N$3000,N798,$C$2:$C$3000,C798,$D$2:$D$3000,D798,$H$2:$H$3000,H798)&gt;1, "Orden repetida. ", "")&amp;IF(AND(S798=1, C798=Ajustes!$B$7, U797+0.000001&lt;H798), "Vendes más de lo registrado. ", "")&amp;IF(Q798="texto", "Fecha en texto. ", "")&amp;IF(OR(NOT(ISNUMBER(D798)), NOT(ISNUMBER(H798))), "Número en texto. ", "")&amp;IF(AND(ISNUMBER(Q798), ISNUMBER(Q797), Q798&lt;Q797), "Fuera de orden de fecha. ", "")))</f>
        <v/>
      </c>
      <c r="Z798" s="18">
        <f>IF(AND(S798=1, ISNUMBER(R798)), ROW(), 0)</f>
        <v/>
      </c>
      <c r="AA798" s="18">
        <f>IF(ISNUMBER(R798), R798, 0)</f>
        <v/>
      </c>
    </row>
    <row r="799">
      <c r="A799" s="13" t="n"/>
      <c r="B799" s="13" t="n"/>
      <c r="C799" s="13" t="n"/>
      <c r="D799" s="13" t="n"/>
      <c r="E799" s="13" t="n"/>
      <c r="F799" s="13" t="n"/>
      <c r="G799" s="13" t="n"/>
      <c r="H799" s="13" t="n"/>
      <c r="I799" s="13" t="n"/>
      <c r="J799" s="13" t="n"/>
      <c r="K799" s="13" t="n"/>
      <c r="L799" s="13" t="n"/>
      <c r="M799" s="13" t="n"/>
      <c r="N799" s="13" t="n"/>
      <c r="O799" s="14" t="n"/>
      <c r="P799" s="15" t="n"/>
      <c r="Q799" s="16">
        <f>IF(N799="", "", IF(ISNUMBER(N799), N799, IFERROR(DATEVALUE(LEFT(N799,10))+TIMEVALUE(MID(N799,12,8)), "texto")))</f>
        <v/>
      </c>
      <c r="R799" s="17">
        <f>IF(ISNUMBER(Q799), DATE(YEAR(Q799),MONTH(Q799),1), "")</f>
        <v/>
      </c>
      <c r="S799" s="18">
        <f>IF(A799="", 0, IF(AND(M799=Ajustes!$B$8, E799=Ajustes!$B$5, I799=Ajustes!$B$4, OR(C799=Ajustes!$B$6, C799=Ajustes!$B$7), ISNUMBER(D799), ISNUMBER(H799)), 1, 0))</f>
        <v/>
      </c>
      <c r="T799" s="19">
        <f>IF(S799&lt;&gt;1, 0, IF(N(J799)=0, 0, IF(K799=Ajustes!$B$5, J799, J799*F799)))</f>
        <v/>
      </c>
      <c r="U799" s="20">
        <f>IF(S799&lt;&gt;1, U798, IF(C799=Ajustes!$B$6, U798+H799, U798-H799))</f>
        <v/>
      </c>
      <c r="V799" s="19">
        <f>IF(S799&lt;&gt;1, V798, IF(C799=Ajustes!$B$6, V798+D799+N(O799)+T799, IF(U799&lt;=0, 0, V798-H799*W798)))</f>
        <v/>
      </c>
      <c r="W799" s="21">
        <f>IF(U799&gt;0, V799/U799, 0)</f>
        <v/>
      </c>
      <c r="X799" s="19">
        <f>IF(AND(S799=1, C799=Ajustes!$B$7), D799-N(O799)-T799-H799*W798, "")</f>
        <v/>
      </c>
      <c r="Y799" s="18">
        <f>IF(A799="", "", TRIM(IF(COUNTIFS($N$2:$N$3000,N799,$C$2:$C$3000,C799,$D$2:$D$3000,D799,$H$2:$H$3000,H799)&gt;1, "Orden repetida. ", "")&amp;IF(AND(S799=1, C799=Ajustes!$B$7, U798+0.000001&lt;H799), "Vendes más de lo registrado. ", "")&amp;IF(Q799="texto", "Fecha en texto. ", "")&amp;IF(OR(NOT(ISNUMBER(D799)), NOT(ISNUMBER(H799))), "Número en texto. ", "")&amp;IF(AND(ISNUMBER(Q799), ISNUMBER(Q798), Q799&lt;Q798), "Fuera de orden de fecha. ", "")))</f>
        <v/>
      </c>
      <c r="Z799" s="18">
        <f>IF(AND(S799=1, ISNUMBER(R799)), ROW(), 0)</f>
        <v/>
      </c>
      <c r="AA799" s="18">
        <f>IF(ISNUMBER(R799), R799, 0)</f>
        <v/>
      </c>
    </row>
    <row r="800">
      <c r="A800" s="13" t="n"/>
      <c r="B800" s="13" t="n"/>
      <c r="C800" s="13" t="n"/>
      <c r="D800" s="13" t="n"/>
      <c r="E800" s="13" t="n"/>
      <c r="F800" s="13" t="n"/>
      <c r="G800" s="13" t="n"/>
      <c r="H800" s="13" t="n"/>
      <c r="I800" s="13" t="n"/>
      <c r="J800" s="13" t="n"/>
      <c r="K800" s="13" t="n"/>
      <c r="L800" s="13" t="n"/>
      <c r="M800" s="13" t="n"/>
      <c r="N800" s="13" t="n"/>
      <c r="O800" s="14" t="n"/>
      <c r="P800" s="15" t="n"/>
      <c r="Q800" s="16">
        <f>IF(N800="", "", IF(ISNUMBER(N800), N800, IFERROR(DATEVALUE(LEFT(N800,10))+TIMEVALUE(MID(N800,12,8)), "texto")))</f>
        <v/>
      </c>
      <c r="R800" s="17">
        <f>IF(ISNUMBER(Q800), DATE(YEAR(Q800),MONTH(Q800),1), "")</f>
        <v/>
      </c>
      <c r="S800" s="18">
        <f>IF(A800="", 0, IF(AND(M800=Ajustes!$B$8, E800=Ajustes!$B$5, I800=Ajustes!$B$4, OR(C800=Ajustes!$B$6, C800=Ajustes!$B$7), ISNUMBER(D800), ISNUMBER(H800)), 1, 0))</f>
        <v/>
      </c>
      <c r="T800" s="19">
        <f>IF(S800&lt;&gt;1, 0, IF(N(J800)=0, 0, IF(K800=Ajustes!$B$5, J800, J800*F800)))</f>
        <v/>
      </c>
      <c r="U800" s="20">
        <f>IF(S800&lt;&gt;1, U799, IF(C800=Ajustes!$B$6, U799+H800, U799-H800))</f>
        <v/>
      </c>
      <c r="V800" s="19">
        <f>IF(S800&lt;&gt;1, V799, IF(C800=Ajustes!$B$6, V799+D800+N(O800)+T800, IF(U800&lt;=0, 0, V799-H800*W799)))</f>
        <v/>
      </c>
      <c r="W800" s="21">
        <f>IF(U800&gt;0, V800/U800, 0)</f>
        <v/>
      </c>
      <c r="X800" s="19">
        <f>IF(AND(S800=1, C800=Ajustes!$B$7), D800-N(O800)-T800-H800*W799, "")</f>
        <v/>
      </c>
      <c r="Y800" s="18">
        <f>IF(A800="", "", TRIM(IF(COUNTIFS($N$2:$N$3000,N800,$C$2:$C$3000,C800,$D$2:$D$3000,D800,$H$2:$H$3000,H800)&gt;1, "Orden repetida. ", "")&amp;IF(AND(S800=1, C800=Ajustes!$B$7, U799+0.000001&lt;H800), "Vendes más de lo registrado. ", "")&amp;IF(Q800="texto", "Fecha en texto. ", "")&amp;IF(OR(NOT(ISNUMBER(D800)), NOT(ISNUMBER(H800))), "Número en texto. ", "")&amp;IF(AND(ISNUMBER(Q800), ISNUMBER(Q799), Q800&lt;Q799), "Fuera de orden de fecha. ", "")))</f>
        <v/>
      </c>
      <c r="Z800" s="18">
        <f>IF(AND(S800=1, ISNUMBER(R800)), ROW(), 0)</f>
        <v/>
      </c>
      <c r="AA800" s="18">
        <f>IF(ISNUMBER(R800), R800, 0)</f>
        <v/>
      </c>
    </row>
    <row r="801">
      <c r="A801" s="13" t="n"/>
      <c r="B801" s="13" t="n"/>
      <c r="C801" s="13" t="n"/>
      <c r="D801" s="13" t="n"/>
      <c r="E801" s="13" t="n"/>
      <c r="F801" s="13" t="n"/>
      <c r="G801" s="13" t="n"/>
      <c r="H801" s="13" t="n"/>
      <c r="I801" s="13" t="n"/>
      <c r="J801" s="13" t="n"/>
      <c r="K801" s="13" t="n"/>
      <c r="L801" s="13" t="n"/>
      <c r="M801" s="13" t="n"/>
      <c r="N801" s="13" t="n"/>
      <c r="O801" s="14" t="n"/>
      <c r="P801" s="15" t="n"/>
      <c r="Q801" s="16">
        <f>IF(N801="", "", IF(ISNUMBER(N801), N801, IFERROR(DATEVALUE(LEFT(N801,10))+TIMEVALUE(MID(N801,12,8)), "texto")))</f>
        <v/>
      </c>
      <c r="R801" s="17">
        <f>IF(ISNUMBER(Q801), DATE(YEAR(Q801),MONTH(Q801),1), "")</f>
        <v/>
      </c>
      <c r="S801" s="18">
        <f>IF(A801="", 0, IF(AND(M801=Ajustes!$B$8, E801=Ajustes!$B$5, I801=Ajustes!$B$4, OR(C801=Ajustes!$B$6, C801=Ajustes!$B$7), ISNUMBER(D801), ISNUMBER(H801)), 1, 0))</f>
        <v/>
      </c>
      <c r="T801" s="19">
        <f>IF(S801&lt;&gt;1, 0, IF(N(J801)=0, 0, IF(K801=Ajustes!$B$5, J801, J801*F801)))</f>
        <v/>
      </c>
      <c r="U801" s="20">
        <f>IF(S801&lt;&gt;1, U800, IF(C801=Ajustes!$B$6, U800+H801, U800-H801))</f>
        <v/>
      </c>
      <c r="V801" s="19">
        <f>IF(S801&lt;&gt;1, V800, IF(C801=Ajustes!$B$6, V800+D801+N(O801)+T801, IF(U801&lt;=0, 0, V800-H801*W800)))</f>
        <v/>
      </c>
      <c r="W801" s="21">
        <f>IF(U801&gt;0, V801/U801, 0)</f>
        <v/>
      </c>
      <c r="X801" s="19">
        <f>IF(AND(S801=1, C801=Ajustes!$B$7), D801-N(O801)-T801-H801*W800, "")</f>
        <v/>
      </c>
      <c r="Y801" s="18">
        <f>IF(A801="", "", TRIM(IF(COUNTIFS($N$2:$N$3000,N801,$C$2:$C$3000,C801,$D$2:$D$3000,D801,$H$2:$H$3000,H801)&gt;1, "Orden repetida. ", "")&amp;IF(AND(S801=1, C801=Ajustes!$B$7, U800+0.000001&lt;H801), "Vendes más de lo registrado. ", "")&amp;IF(Q801="texto", "Fecha en texto. ", "")&amp;IF(OR(NOT(ISNUMBER(D801)), NOT(ISNUMBER(H801))), "Número en texto. ", "")&amp;IF(AND(ISNUMBER(Q801), ISNUMBER(Q800), Q801&lt;Q800), "Fuera de orden de fecha. ", "")))</f>
        <v/>
      </c>
      <c r="Z801" s="18">
        <f>IF(AND(S801=1, ISNUMBER(R801)), ROW(), 0)</f>
        <v/>
      </c>
      <c r="AA801" s="18">
        <f>IF(ISNUMBER(R801), R801, 0)</f>
        <v/>
      </c>
    </row>
    <row r="802">
      <c r="A802" s="13" t="n"/>
      <c r="B802" s="13" t="n"/>
      <c r="C802" s="13" t="n"/>
      <c r="D802" s="13" t="n"/>
      <c r="E802" s="13" t="n"/>
      <c r="F802" s="13" t="n"/>
      <c r="G802" s="13" t="n"/>
      <c r="H802" s="13" t="n"/>
      <c r="I802" s="13" t="n"/>
      <c r="J802" s="13" t="n"/>
      <c r="K802" s="13" t="n"/>
      <c r="L802" s="13" t="n"/>
      <c r="M802" s="13" t="n"/>
      <c r="N802" s="13" t="n"/>
      <c r="O802" s="14" t="n"/>
      <c r="P802" s="15" t="n"/>
      <c r="Q802" s="16">
        <f>IF(N802="", "", IF(ISNUMBER(N802), N802, IFERROR(DATEVALUE(LEFT(N802,10))+TIMEVALUE(MID(N802,12,8)), "texto")))</f>
        <v/>
      </c>
      <c r="R802" s="17">
        <f>IF(ISNUMBER(Q802), DATE(YEAR(Q802),MONTH(Q802),1), "")</f>
        <v/>
      </c>
      <c r="S802" s="18">
        <f>IF(A802="", 0, IF(AND(M802=Ajustes!$B$8, E802=Ajustes!$B$5, I802=Ajustes!$B$4, OR(C802=Ajustes!$B$6, C802=Ajustes!$B$7), ISNUMBER(D802), ISNUMBER(H802)), 1, 0))</f>
        <v/>
      </c>
      <c r="T802" s="19">
        <f>IF(S802&lt;&gt;1, 0, IF(N(J802)=0, 0, IF(K802=Ajustes!$B$5, J802, J802*F802)))</f>
        <v/>
      </c>
      <c r="U802" s="20">
        <f>IF(S802&lt;&gt;1, U801, IF(C802=Ajustes!$B$6, U801+H802, U801-H802))</f>
        <v/>
      </c>
      <c r="V802" s="19">
        <f>IF(S802&lt;&gt;1, V801, IF(C802=Ajustes!$B$6, V801+D802+N(O802)+T802, IF(U802&lt;=0, 0, V801-H802*W801)))</f>
        <v/>
      </c>
      <c r="W802" s="21">
        <f>IF(U802&gt;0, V802/U802, 0)</f>
        <v/>
      </c>
      <c r="X802" s="19">
        <f>IF(AND(S802=1, C802=Ajustes!$B$7), D802-N(O802)-T802-H802*W801, "")</f>
        <v/>
      </c>
      <c r="Y802" s="18">
        <f>IF(A802="", "", TRIM(IF(COUNTIFS($N$2:$N$3000,N802,$C$2:$C$3000,C802,$D$2:$D$3000,D802,$H$2:$H$3000,H802)&gt;1, "Orden repetida. ", "")&amp;IF(AND(S802=1, C802=Ajustes!$B$7, U801+0.000001&lt;H802), "Vendes más de lo registrado. ", "")&amp;IF(Q802="texto", "Fecha en texto. ", "")&amp;IF(OR(NOT(ISNUMBER(D802)), NOT(ISNUMBER(H802))), "Número en texto. ", "")&amp;IF(AND(ISNUMBER(Q802), ISNUMBER(Q801), Q802&lt;Q801), "Fuera de orden de fecha. ", "")))</f>
        <v/>
      </c>
      <c r="Z802" s="18">
        <f>IF(AND(S802=1, ISNUMBER(R802)), ROW(), 0)</f>
        <v/>
      </c>
      <c r="AA802" s="18">
        <f>IF(ISNUMBER(R802), R802, 0)</f>
        <v/>
      </c>
    </row>
    <row r="803">
      <c r="A803" s="13" t="n"/>
      <c r="B803" s="13" t="n"/>
      <c r="C803" s="13" t="n"/>
      <c r="D803" s="13" t="n"/>
      <c r="E803" s="13" t="n"/>
      <c r="F803" s="13" t="n"/>
      <c r="G803" s="13" t="n"/>
      <c r="H803" s="13" t="n"/>
      <c r="I803" s="13" t="n"/>
      <c r="J803" s="13" t="n"/>
      <c r="K803" s="13" t="n"/>
      <c r="L803" s="13" t="n"/>
      <c r="M803" s="13" t="n"/>
      <c r="N803" s="13" t="n"/>
      <c r="O803" s="14" t="n"/>
      <c r="P803" s="15" t="n"/>
      <c r="Q803" s="16">
        <f>IF(N803="", "", IF(ISNUMBER(N803), N803, IFERROR(DATEVALUE(LEFT(N803,10))+TIMEVALUE(MID(N803,12,8)), "texto")))</f>
        <v/>
      </c>
      <c r="R803" s="17">
        <f>IF(ISNUMBER(Q803), DATE(YEAR(Q803),MONTH(Q803),1), "")</f>
        <v/>
      </c>
      <c r="S803" s="18">
        <f>IF(A803="", 0, IF(AND(M803=Ajustes!$B$8, E803=Ajustes!$B$5, I803=Ajustes!$B$4, OR(C803=Ajustes!$B$6, C803=Ajustes!$B$7), ISNUMBER(D803), ISNUMBER(H803)), 1, 0))</f>
        <v/>
      </c>
      <c r="T803" s="19">
        <f>IF(S803&lt;&gt;1, 0, IF(N(J803)=0, 0, IF(K803=Ajustes!$B$5, J803, J803*F803)))</f>
        <v/>
      </c>
      <c r="U803" s="20">
        <f>IF(S803&lt;&gt;1, U802, IF(C803=Ajustes!$B$6, U802+H803, U802-H803))</f>
        <v/>
      </c>
      <c r="V803" s="19">
        <f>IF(S803&lt;&gt;1, V802, IF(C803=Ajustes!$B$6, V802+D803+N(O803)+T803, IF(U803&lt;=0, 0, V802-H803*W802)))</f>
        <v/>
      </c>
      <c r="W803" s="21">
        <f>IF(U803&gt;0, V803/U803, 0)</f>
        <v/>
      </c>
      <c r="X803" s="19">
        <f>IF(AND(S803=1, C803=Ajustes!$B$7), D803-N(O803)-T803-H803*W802, "")</f>
        <v/>
      </c>
      <c r="Y803" s="18">
        <f>IF(A803="", "", TRIM(IF(COUNTIFS($N$2:$N$3000,N803,$C$2:$C$3000,C803,$D$2:$D$3000,D803,$H$2:$H$3000,H803)&gt;1, "Orden repetida. ", "")&amp;IF(AND(S803=1, C803=Ajustes!$B$7, U802+0.000001&lt;H803), "Vendes más de lo registrado. ", "")&amp;IF(Q803="texto", "Fecha en texto. ", "")&amp;IF(OR(NOT(ISNUMBER(D803)), NOT(ISNUMBER(H803))), "Número en texto. ", "")&amp;IF(AND(ISNUMBER(Q803), ISNUMBER(Q802), Q803&lt;Q802), "Fuera de orden de fecha. ", "")))</f>
        <v/>
      </c>
      <c r="Z803" s="18">
        <f>IF(AND(S803=1, ISNUMBER(R803)), ROW(), 0)</f>
        <v/>
      </c>
      <c r="AA803" s="18">
        <f>IF(ISNUMBER(R803), R803, 0)</f>
        <v/>
      </c>
    </row>
    <row r="804">
      <c r="A804" s="13" t="n"/>
      <c r="B804" s="13" t="n"/>
      <c r="C804" s="13" t="n"/>
      <c r="D804" s="13" t="n"/>
      <c r="E804" s="13" t="n"/>
      <c r="F804" s="13" t="n"/>
      <c r="G804" s="13" t="n"/>
      <c r="H804" s="13" t="n"/>
      <c r="I804" s="13" t="n"/>
      <c r="J804" s="13" t="n"/>
      <c r="K804" s="13" t="n"/>
      <c r="L804" s="13" t="n"/>
      <c r="M804" s="13" t="n"/>
      <c r="N804" s="13" t="n"/>
      <c r="O804" s="14" t="n"/>
      <c r="P804" s="15" t="n"/>
      <c r="Q804" s="16">
        <f>IF(N804="", "", IF(ISNUMBER(N804), N804, IFERROR(DATEVALUE(LEFT(N804,10))+TIMEVALUE(MID(N804,12,8)), "texto")))</f>
        <v/>
      </c>
      <c r="R804" s="17">
        <f>IF(ISNUMBER(Q804), DATE(YEAR(Q804),MONTH(Q804),1), "")</f>
        <v/>
      </c>
      <c r="S804" s="18">
        <f>IF(A804="", 0, IF(AND(M804=Ajustes!$B$8, E804=Ajustes!$B$5, I804=Ajustes!$B$4, OR(C804=Ajustes!$B$6, C804=Ajustes!$B$7), ISNUMBER(D804), ISNUMBER(H804)), 1, 0))</f>
        <v/>
      </c>
      <c r="T804" s="19">
        <f>IF(S804&lt;&gt;1, 0, IF(N(J804)=0, 0, IF(K804=Ajustes!$B$5, J804, J804*F804)))</f>
        <v/>
      </c>
      <c r="U804" s="20">
        <f>IF(S804&lt;&gt;1, U803, IF(C804=Ajustes!$B$6, U803+H804, U803-H804))</f>
        <v/>
      </c>
      <c r="V804" s="19">
        <f>IF(S804&lt;&gt;1, V803, IF(C804=Ajustes!$B$6, V803+D804+N(O804)+T804, IF(U804&lt;=0, 0, V803-H804*W803)))</f>
        <v/>
      </c>
      <c r="W804" s="21">
        <f>IF(U804&gt;0, V804/U804, 0)</f>
        <v/>
      </c>
      <c r="X804" s="19">
        <f>IF(AND(S804=1, C804=Ajustes!$B$7), D804-N(O804)-T804-H804*W803, "")</f>
        <v/>
      </c>
      <c r="Y804" s="18">
        <f>IF(A804="", "", TRIM(IF(COUNTIFS($N$2:$N$3000,N804,$C$2:$C$3000,C804,$D$2:$D$3000,D804,$H$2:$H$3000,H804)&gt;1, "Orden repetida. ", "")&amp;IF(AND(S804=1, C804=Ajustes!$B$7, U803+0.000001&lt;H804), "Vendes más de lo registrado. ", "")&amp;IF(Q804="texto", "Fecha en texto. ", "")&amp;IF(OR(NOT(ISNUMBER(D804)), NOT(ISNUMBER(H804))), "Número en texto. ", "")&amp;IF(AND(ISNUMBER(Q804), ISNUMBER(Q803), Q804&lt;Q803), "Fuera de orden de fecha. ", "")))</f>
        <v/>
      </c>
      <c r="Z804" s="18">
        <f>IF(AND(S804=1, ISNUMBER(R804)), ROW(), 0)</f>
        <v/>
      </c>
      <c r="AA804" s="18">
        <f>IF(ISNUMBER(R804), R804, 0)</f>
        <v/>
      </c>
    </row>
    <row r="805">
      <c r="A805" s="13" t="n"/>
      <c r="B805" s="13" t="n"/>
      <c r="C805" s="13" t="n"/>
      <c r="D805" s="13" t="n"/>
      <c r="E805" s="13" t="n"/>
      <c r="F805" s="13" t="n"/>
      <c r="G805" s="13" t="n"/>
      <c r="H805" s="13" t="n"/>
      <c r="I805" s="13" t="n"/>
      <c r="J805" s="13" t="n"/>
      <c r="K805" s="13" t="n"/>
      <c r="L805" s="13" t="n"/>
      <c r="M805" s="13" t="n"/>
      <c r="N805" s="13" t="n"/>
      <c r="O805" s="14" t="n"/>
      <c r="P805" s="15" t="n"/>
      <c r="Q805" s="16">
        <f>IF(N805="", "", IF(ISNUMBER(N805), N805, IFERROR(DATEVALUE(LEFT(N805,10))+TIMEVALUE(MID(N805,12,8)), "texto")))</f>
        <v/>
      </c>
      <c r="R805" s="17">
        <f>IF(ISNUMBER(Q805), DATE(YEAR(Q805),MONTH(Q805),1), "")</f>
        <v/>
      </c>
      <c r="S805" s="18">
        <f>IF(A805="", 0, IF(AND(M805=Ajustes!$B$8, E805=Ajustes!$B$5, I805=Ajustes!$B$4, OR(C805=Ajustes!$B$6, C805=Ajustes!$B$7), ISNUMBER(D805), ISNUMBER(H805)), 1, 0))</f>
        <v/>
      </c>
      <c r="T805" s="19">
        <f>IF(S805&lt;&gt;1, 0, IF(N(J805)=0, 0, IF(K805=Ajustes!$B$5, J805, J805*F805)))</f>
        <v/>
      </c>
      <c r="U805" s="20">
        <f>IF(S805&lt;&gt;1, U804, IF(C805=Ajustes!$B$6, U804+H805, U804-H805))</f>
        <v/>
      </c>
      <c r="V805" s="19">
        <f>IF(S805&lt;&gt;1, V804, IF(C805=Ajustes!$B$6, V804+D805+N(O805)+T805, IF(U805&lt;=0, 0, V804-H805*W804)))</f>
        <v/>
      </c>
      <c r="W805" s="21">
        <f>IF(U805&gt;0, V805/U805, 0)</f>
        <v/>
      </c>
      <c r="X805" s="19">
        <f>IF(AND(S805=1, C805=Ajustes!$B$7), D805-N(O805)-T805-H805*W804, "")</f>
        <v/>
      </c>
      <c r="Y805" s="18">
        <f>IF(A805="", "", TRIM(IF(COUNTIFS($N$2:$N$3000,N805,$C$2:$C$3000,C805,$D$2:$D$3000,D805,$H$2:$H$3000,H805)&gt;1, "Orden repetida. ", "")&amp;IF(AND(S805=1, C805=Ajustes!$B$7, U804+0.000001&lt;H805), "Vendes más de lo registrado. ", "")&amp;IF(Q805="texto", "Fecha en texto. ", "")&amp;IF(OR(NOT(ISNUMBER(D805)), NOT(ISNUMBER(H805))), "Número en texto. ", "")&amp;IF(AND(ISNUMBER(Q805), ISNUMBER(Q804), Q805&lt;Q804), "Fuera de orden de fecha. ", "")))</f>
        <v/>
      </c>
      <c r="Z805" s="18">
        <f>IF(AND(S805=1, ISNUMBER(R805)), ROW(), 0)</f>
        <v/>
      </c>
      <c r="AA805" s="18">
        <f>IF(ISNUMBER(R805), R805, 0)</f>
        <v/>
      </c>
    </row>
    <row r="806">
      <c r="A806" s="13" t="n"/>
      <c r="B806" s="13" t="n"/>
      <c r="C806" s="13" t="n"/>
      <c r="D806" s="13" t="n"/>
      <c r="E806" s="13" t="n"/>
      <c r="F806" s="13" t="n"/>
      <c r="G806" s="13" t="n"/>
      <c r="H806" s="13" t="n"/>
      <c r="I806" s="13" t="n"/>
      <c r="J806" s="13" t="n"/>
      <c r="K806" s="13" t="n"/>
      <c r="L806" s="13" t="n"/>
      <c r="M806" s="13" t="n"/>
      <c r="N806" s="13" t="n"/>
      <c r="O806" s="14" t="n"/>
      <c r="P806" s="15" t="n"/>
      <c r="Q806" s="16">
        <f>IF(N806="", "", IF(ISNUMBER(N806), N806, IFERROR(DATEVALUE(LEFT(N806,10))+TIMEVALUE(MID(N806,12,8)), "texto")))</f>
        <v/>
      </c>
      <c r="R806" s="17">
        <f>IF(ISNUMBER(Q806), DATE(YEAR(Q806),MONTH(Q806),1), "")</f>
        <v/>
      </c>
      <c r="S806" s="18">
        <f>IF(A806="", 0, IF(AND(M806=Ajustes!$B$8, E806=Ajustes!$B$5, I806=Ajustes!$B$4, OR(C806=Ajustes!$B$6, C806=Ajustes!$B$7), ISNUMBER(D806), ISNUMBER(H806)), 1, 0))</f>
        <v/>
      </c>
      <c r="T806" s="19">
        <f>IF(S806&lt;&gt;1, 0, IF(N(J806)=0, 0, IF(K806=Ajustes!$B$5, J806, J806*F806)))</f>
        <v/>
      </c>
      <c r="U806" s="20">
        <f>IF(S806&lt;&gt;1, U805, IF(C806=Ajustes!$B$6, U805+H806, U805-H806))</f>
        <v/>
      </c>
      <c r="V806" s="19">
        <f>IF(S806&lt;&gt;1, V805, IF(C806=Ajustes!$B$6, V805+D806+N(O806)+T806, IF(U806&lt;=0, 0, V805-H806*W805)))</f>
        <v/>
      </c>
      <c r="W806" s="21">
        <f>IF(U806&gt;0, V806/U806, 0)</f>
        <v/>
      </c>
      <c r="X806" s="19">
        <f>IF(AND(S806=1, C806=Ajustes!$B$7), D806-N(O806)-T806-H806*W805, "")</f>
        <v/>
      </c>
      <c r="Y806" s="18">
        <f>IF(A806="", "", TRIM(IF(COUNTIFS($N$2:$N$3000,N806,$C$2:$C$3000,C806,$D$2:$D$3000,D806,$H$2:$H$3000,H806)&gt;1, "Orden repetida. ", "")&amp;IF(AND(S806=1, C806=Ajustes!$B$7, U805+0.000001&lt;H806), "Vendes más de lo registrado. ", "")&amp;IF(Q806="texto", "Fecha en texto. ", "")&amp;IF(OR(NOT(ISNUMBER(D806)), NOT(ISNUMBER(H806))), "Número en texto. ", "")&amp;IF(AND(ISNUMBER(Q806), ISNUMBER(Q805), Q806&lt;Q805), "Fuera de orden de fecha. ", "")))</f>
        <v/>
      </c>
      <c r="Z806" s="18">
        <f>IF(AND(S806=1, ISNUMBER(R806)), ROW(), 0)</f>
        <v/>
      </c>
      <c r="AA806" s="18">
        <f>IF(ISNUMBER(R806), R806, 0)</f>
        <v/>
      </c>
    </row>
    <row r="807">
      <c r="A807" s="13" t="n"/>
      <c r="B807" s="13" t="n"/>
      <c r="C807" s="13" t="n"/>
      <c r="D807" s="13" t="n"/>
      <c r="E807" s="13" t="n"/>
      <c r="F807" s="13" t="n"/>
      <c r="G807" s="13" t="n"/>
      <c r="H807" s="13" t="n"/>
      <c r="I807" s="13" t="n"/>
      <c r="J807" s="13" t="n"/>
      <c r="K807" s="13" t="n"/>
      <c r="L807" s="13" t="n"/>
      <c r="M807" s="13" t="n"/>
      <c r="N807" s="13" t="n"/>
      <c r="O807" s="14" t="n"/>
      <c r="P807" s="15" t="n"/>
      <c r="Q807" s="16">
        <f>IF(N807="", "", IF(ISNUMBER(N807), N807, IFERROR(DATEVALUE(LEFT(N807,10))+TIMEVALUE(MID(N807,12,8)), "texto")))</f>
        <v/>
      </c>
      <c r="R807" s="17">
        <f>IF(ISNUMBER(Q807), DATE(YEAR(Q807),MONTH(Q807),1), "")</f>
        <v/>
      </c>
      <c r="S807" s="18">
        <f>IF(A807="", 0, IF(AND(M807=Ajustes!$B$8, E807=Ajustes!$B$5, I807=Ajustes!$B$4, OR(C807=Ajustes!$B$6, C807=Ajustes!$B$7), ISNUMBER(D807), ISNUMBER(H807)), 1, 0))</f>
        <v/>
      </c>
      <c r="T807" s="19">
        <f>IF(S807&lt;&gt;1, 0, IF(N(J807)=0, 0, IF(K807=Ajustes!$B$5, J807, J807*F807)))</f>
        <v/>
      </c>
      <c r="U807" s="20">
        <f>IF(S807&lt;&gt;1, U806, IF(C807=Ajustes!$B$6, U806+H807, U806-H807))</f>
        <v/>
      </c>
      <c r="V807" s="19">
        <f>IF(S807&lt;&gt;1, V806, IF(C807=Ajustes!$B$6, V806+D807+N(O807)+T807, IF(U807&lt;=0, 0, V806-H807*W806)))</f>
        <v/>
      </c>
      <c r="W807" s="21">
        <f>IF(U807&gt;0, V807/U807, 0)</f>
        <v/>
      </c>
      <c r="X807" s="19">
        <f>IF(AND(S807=1, C807=Ajustes!$B$7), D807-N(O807)-T807-H807*W806, "")</f>
        <v/>
      </c>
      <c r="Y807" s="18">
        <f>IF(A807="", "", TRIM(IF(COUNTIFS($N$2:$N$3000,N807,$C$2:$C$3000,C807,$D$2:$D$3000,D807,$H$2:$H$3000,H807)&gt;1, "Orden repetida. ", "")&amp;IF(AND(S807=1, C807=Ajustes!$B$7, U806+0.000001&lt;H807), "Vendes más de lo registrado. ", "")&amp;IF(Q807="texto", "Fecha en texto. ", "")&amp;IF(OR(NOT(ISNUMBER(D807)), NOT(ISNUMBER(H807))), "Número en texto. ", "")&amp;IF(AND(ISNUMBER(Q807), ISNUMBER(Q806), Q807&lt;Q806), "Fuera de orden de fecha. ", "")))</f>
        <v/>
      </c>
      <c r="Z807" s="18">
        <f>IF(AND(S807=1, ISNUMBER(R807)), ROW(), 0)</f>
        <v/>
      </c>
      <c r="AA807" s="18">
        <f>IF(ISNUMBER(R807), R807, 0)</f>
        <v/>
      </c>
    </row>
    <row r="808">
      <c r="A808" s="13" t="n"/>
      <c r="B808" s="13" t="n"/>
      <c r="C808" s="13" t="n"/>
      <c r="D808" s="13" t="n"/>
      <c r="E808" s="13" t="n"/>
      <c r="F808" s="13" t="n"/>
      <c r="G808" s="13" t="n"/>
      <c r="H808" s="13" t="n"/>
      <c r="I808" s="13" t="n"/>
      <c r="J808" s="13" t="n"/>
      <c r="K808" s="13" t="n"/>
      <c r="L808" s="13" t="n"/>
      <c r="M808" s="13" t="n"/>
      <c r="N808" s="13" t="n"/>
      <c r="O808" s="14" t="n"/>
      <c r="P808" s="15" t="n"/>
      <c r="Q808" s="16">
        <f>IF(N808="", "", IF(ISNUMBER(N808), N808, IFERROR(DATEVALUE(LEFT(N808,10))+TIMEVALUE(MID(N808,12,8)), "texto")))</f>
        <v/>
      </c>
      <c r="R808" s="17">
        <f>IF(ISNUMBER(Q808), DATE(YEAR(Q808),MONTH(Q808),1), "")</f>
        <v/>
      </c>
      <c r="S808" s="18">
        <f>IF(A808="", 0, IF(AND(M808=Ajustes!$B$8, E808=Ajustes!$B$5, I808=Ajustes!$B$4, OR(C808=Ajustes!$B$6, C808=Ajustes!$B$7), ISNUMBER(D808), ISNUMBER(H808)), 1, 0))</f>
        <v/>
      </c>
      <c r="T808" s="19">
        <f>IF(S808&lt;&gt;1, 0, IF(N(J808)=0, 0, IF(K808=Ajustes!$B$5, J808, J808*F808)))</f>
        <v/>
      </c>
      <c r="U808" s="20">
        <f>IF(S808&lt;&gt;1, U807, IF(C808=Ajustes!$B$6, U807+H808, U807-H808))</f>
        <v/>
      </c>
      <c r="V808" s="19">
        <f>IF(S808&lt;&gt;1, V807, IF(C808=Ajustes!$B$6, V807+D808+N(O808)+T808, IF(U808&lt;=0, 0, V807-H808*W807)))</f>
        <v/>
      </c>
      <c r="W808" s="21">
        <f>IF(U808&gt;0, V808/U808, 0)</f>
        <v/>
      </c>
      <c r="X808" s="19">
        <f>IF(AND(S808=1, C808=Ajustes!$B$7), D808-N(O808)-T808-H808*W807, "")</f>
        <v/>
      </c>
      <c r="Y808" s="18">
        <f>IF(A808="", "", TRIM(IF(COUNTIFS($N$2:$N$3000,N808,$C$2:$C$3000,C808,$D$2:$D$3000,D808,$H$2:$H$3000,H808)&gt;1, "Orden repetida. ", "")&amp;IF(AND(S808=1, C808=Ajustes!$B$7, U807+0.000001&lt;H808), "Vendes más de lo registrado. ", "")&amp;IF(Q808="texto", "Fecha en texto. ", "")&amp;IF(OR(NOT(ISNUMBER(D808)), NOT(ISNUMBER(H808))), "Número en texto. ", "")&amp;IF(AND(ISNUMBER(Q808), ISNUMBER(Q807), Q808&lt;Q807), "Fuera de orden de fecha. ", "")))</f>
        <v/>
      </c>
      <c r="Z808" s="18">
        <f>IF(AND(S808=1, ISNUMBER(R808)), ROW(), 0)</f>
        <v/>
      </c>
      <c r="AA808" s="18">
        <f>IF(ISNUMBER(R808), R808, 0)</f>
        <v/>
      </c>
    </row>
    <row r="809">
      <c r="A809" s="13" t="n"/>
      <c r="B809" s="13" t="n"/>
      <c r="C809" s="13" t="n"/>
      <c r="D809" s="13" t="n"/>
      <c r="E809" s="13" t="n"/>
      <c r="F809" s="13" t="n"/>
      <c r="G809" s="13" t="n"/>
      <c r="H809" s="13" t="n"/>
      <c r="I809" s="13" t="n"/>
      <c r="J809" s="13" t="n"/>
      <c r="K809" s="13" t="n"/>
      <c r="L809" s="13" t="n"/>
      <c r="M809" s="13" t="n"/>
      <c r="N809" s="13" t="n"/>
      <c r="O809" s="14" t="n"/>
      <c r="P809" s="15" t="n"/>
      <c r="Q809" s="16">
        <f>IF(N809="", "", IF(ISNUMBER(N809), N809, IFERROR(DATEVALUE(LEFT(N809,10))+TIMEVALUE(MID(N809,12,8)), "texto")))</f>
        <v/>
      </c>
      <c r="R809" s="17">
        <f>IF(ISNUMBER(Q809), DATE(YEAR(Q809),MONTH(Q809),1), "")</f>
        <v/>
      </c>
      <c r="S809" s="18">
        <f>IF(A809="", 0, IF(AND(M809=Ajustes!$B$8, E809=Ajustes!$B$5, I809=Ajustes!$B$4, OR(C809=Ajustes!$B$6, C809=Ajustes!$B$7), ISNUMBER(D809), ISNUMBER(H809)), 1, 0))</f>
        <v/>
      </c>
      <c r="T809" s="19">
        <f>IF(S809&lt;&gt;1, 0, IF(N(J809)=0, 0, IF(K809=Ajustes!$B$5, J809, J809*F809)))</f>
        <v/>
      </c>
      <c r="U809" s="20">
        <f>IF(S809&lt;&gt;1, U808, IF(C809=Ajustes!$B$6, U808+H809, U808-H809))</f>
        <v/>
      </c>
      <c r="V809" s="19">
        <f>IF(S809&lt;&gt;1, V808, IF(C809=Ajustes!$B$6, V808+D809+N(O809)+T809, IF(U809&lt;=0, 0, V808-H809*W808)))</f>
        <v/>
      </c>
      <c r="W809" s="21">
        <f>IF(U809&gt;0, V809/U809, 0)</f>
        <v/>
      </c>
      <c r="X809" s="19">
        <f>IF(AND(S809=1, C809=Ajustes!$B$7), D809-N(O809)-T809-H809*W808, "")</f>
        <v/>
      </c>
      <c r="Y809" s="18">
        <f>IF(A809="", "", TRIM(IF(COUNTIFS($N$2:$N$3000,N809,$C$2:$C$3000,C809,$D$2:$D$3000,D809,$H$2:$H$3000,H809)&gt;1, "Orden repetida. ", "")&amp;IF(AND(S809=1, C809=Ajustes!$B$7, U808+0.000001&lt;H809), "Vendes más de lo registrado. ", "")&amp;IF(Q809="texto", "Fecha en texto. ", "")&amp;IF(OR(NOT(ISNUMBER(D809)), NOT(ISNUMBER(H809))), "Número en texto. ", "")&amp;IF(AND(ISNUMBER(Q809), ISNUMBER(Q808), Q809&lt;Q808), "Fuera de orden de fecha. ", "")))</f>
        <v/>
      </c>
      <c r="Z809" s="18">
        <f>IF(AND(S809=1, ISNUMBER(R809)), ROW(), 0)</f>
        <v/>
      </c>
      <c r="AA809" s="18">
        <f>IF(ISNUMBER(R809), R809, 0)</f>
        <v/>
      </c>
    </row>
    <row r="810">
      <c r="A810" s="13" t="n"/>
      <c r="B810" s="13" t="n"/>
      <c r="C810" s="13" t="n"/>
      <c r="D810" s="13" t="n"/>
      <c r="E810" s="13" t="n"/>
      <c r="F810" s="13" t="n"/>
      <c r="G810" s="13" t="n"/>
      <c r="H810" s="13" t="n"/>
      <c r="I810" s="13" t="n"/>
      <c r="J810" s="13" t="n"/>
      <c r="K810" s="13" t="n"/>
      <c r="L810" s="13" t="n"/>
      <c r="M810" s="13" t="n"/>
      <c r="N810" s="13" t="n"/>
      <c r="O810" s="14" t="n"/>
      <c r="P810" s="15" t="n"/>
      <c r="Q810" s="16">
        <f>IF(N810="", "", IF(ISNUMBER(N810), N810, IFERROR(DATEVALUE(LEFT(N810,10))+TIMEVALUE(MID(N810,12,8)), "texto")))</f>
        <v/>
      </c>
      <c r="R810" s="17">
        <f>IF(ISNUMBER(Q810), DATE(YEAR(Q810),MONTH(Q810),1), "")</f>
        <v/>
      </c>
      <c r="S810" s="18">
        <f>IF(A810="", 0, IF(AND(M810=Ajustes!$B$8, E810=Ajustes!$B$5, I810=Ajustes!$B$4, OR(C810=Ajustes!$B$6, C810=Ajustes!$B$7), ISNUMBER(D810), ISNUMBER(H810)), 1, 0))</f>
        <v/>
      </c>
      <c r="T810" s="19">
        <f>IF(S810&lt;&gt;1, 0, IF(N(J810)=0, 0, IF(K810=Ajustes!$B$5, J810, J810*F810)))</f>
        <v/>
      </c>
      <c r="U810" s="20">
        <f>IF(S810&lt;&gt;1, U809, IF(C810=Ajustes!$B$6, U809+H810, U809-H810))</f>
        <v/>
      </c>
      <c r="V810" s="19">
        <f>IF(S810&lt;&gt;1, V809, IF(C810=Ajustes!$B$6, V809+D810+N(O810)+T810, IF(U810&lt;=0, 0, V809-H810*W809)))</f>
        <v/>
      </c>
      <c r="W810" s="21">
        <f>IF(U810&gt;0, V810/U810, 0)</f>
        <v/>
      </c>
      <c r="X810" s="19">
        <f>IF(AND(S810=1, C810=Ajustes!$B$7), D810-N(O810)-T810-H810*W809, "")</f>
        <v/>
      </c>
      <c r="Y810" s="18">
        <f>IF(A810="", "", TRIM(IF(COUNTIFS($N$2:$N$3000,N810,$C$2:$C$3000,C810,$D$2:$D$3000,D810,$H$2:$H$3000,H810)&gt;1, "Orden repetida. ", "")&amp;IF(AND(S810=1, C810=Ajustes!$B$7, U809+0.000001&lt;H810), "Vendes más de lo registrado. ", "")&amp;IF(Q810="texto", "Fecha en texto. ", "")&amp;IF(OR(NOT(ISNUMBER(D810)), NOT(ISNUMBER(H810))), "Número en texto. ", "")&amp;IF(AND(ISNUMBER(Q810), ISNUMBER(Q809), Q810&lt;Q809), "Fuera de orden de fecha. ", "")))</f>
        <v/>
      </c>
      <c r="Z810" s="18">
        <f>IF(AND(S810=1, ISNUMBER(R810)), ROW(), 0)</f>
        <v/>
      </c>
      <c r="AA810" s="18">
        <f>IF(ISNUMBER(R810), R810, 0)</f>
        <v/>
      </c>
    </row>
    <row r="811">
      <c r="A811" s="13" t="n"/>
      <c r="B811" s="13" t="n"/>
      <c r="C811" s="13" t="n"/>
      <c r="D811" s="13" t="n"/>
      <c r="E811" s="13" t="n"/>
      <c r="F811" s="13" t="n"/>
      <c r="G811" s="13" t="n"/>
      <c r="H811" s="13" t="n"/>
      <c r="I811" s="13" t="n"/>
      <c r="J811" s="13" t="n"/>
      <c r="K811" s="13" t="n"/>
      <c r="L811" s="13" t="n"/>
      <c r="M811" s="13" t="n"/>
      <c r="N811" s="13" t="n"/>
      <c r="O811" s="14" t="n"/>
      <c r="P811" s="15" t="n"/>
      <c r="Q811" s="16">
        <f>IF(N811="", "", IF(ISNUMBER(N811), N811, IFERROR(DATEVALUE(LEFT(N811,10))+TIMEVALUE(MID(N811,12,8)), "texto")))</f>
        <v/>
      </c>
      <c r="R811" s="17">
        <f>IF(ISNUMBER(Q811), DATE(YEAR(Q811),MONTH(Q811),1), "")</f>
        <v/>
      </c>
      <c r="S811" s="18">
        <f>IF(A811="", 0, IF(AND(M811=Ajustes!$B$8, E811=Ajustes!$B$5, I811=Ajustes!$B$4, OR(C811=Ajustes!$B$6, C811=Ajustes!$B$7), ISNUMBER(D811), ISNUMBER(H811)), 1, 0))</f>
        <v/>
      </c>
      <c r="T811" s="19">
        <f>IF(S811&lt;&gt;1, 0, IF(N(J811)=0, 0, IF(K811=Ajustes!$B$5, J811, J811*F811)))</f>
        <v/>
      </c>
      <c r="U811" s="20">
        <f>IF(S811&lt;&gt;1, U810, IF(C811=Ajustes!$B$6, U810+H811, U810-H811))</f>
        <v/>
      </c>
      <c r="V811" s="19">
        <f>IF(S811&lt;&gt;1, V810, IF(C811=Ajustes!$B$6, V810+D811+N(O811)+T811, IF(U811&lt;=0, 0, V810-H811*W810)))</f>
        <v/>
      </c>
      <c r="W811" s="21">
        <f>IF(U811&gt;0, V811/U811, 0)</f>
        <v/>
      </c>
      <c r="X811" s="19">
        <f>IF(AND(S811=1, C811=Ajustes!$B$7), D811-N(O811)-T811-H811*W810, "")</f>
        <v/>
      </c>
      <c r="Y811" s="18">
        <f>IF(A811="", "", TRIM(IF(COUNTIFS($N$2:$N$3000,N811,$C$2:$C$3000,C811,$D$2:$D$3000,D811,$H$2:$H$3000,H811)&gt;1, "Orden repetida. ", "")&amp;IF(AND(S811=1, C811=Ajustes!$B$7, U810+0.000001&lt;H811), "Vendes más de lo registrado. ", "")&amp;IF(Q811="texto", "Fecha en texto. ", "")&amp;IF(OR(NOT(ISNUMBER(D811)), NOT(ISNUMBER(H811))), "Número en texto. ", "")&amp;IF(AND(ISNUMBER(Q811), ISNUMBER(Q810), Q811&lt;Q810), "Fuera de orden de fecha. ", "")))</f>
        <v/>
      </c>
      <c r="Z811" s="18">
        <f>IF(AND(S811=1, ISNUMBER(R811)), ROW(), 0)</f>
        <v/>
      </c>
      <c r="AA811" s="18">
        <f>IF(ISNUMBER(R811), R811, 0)</f>
        <v/>
      </c>
    </row>
    <row r="812">
      <c r="A812" s="13" t="n"/>
      <c r="B812" s="13" t="n"/>
      <c r="C812" s="13" t="n"/>
      <c r="D812" s="13" t="n"/>
      <c r="E812" s="13" t="n"/>
      <c r="F812" s="13" t="n"/>
      <c r="G812" s="13" t="n"/>
      <c r="H812" s="13" t="n"/>
      <c r="I812" s="13" t="n"/>
      <c r="J812" s="13" t="n"/>
      <c r="K812" s="13" t="n"/>
      <c r="L812" s="13" t="n"/>
      <c r="M812" s="13" t="n"/>
      <c r="N812" s="13" t="n"/>
      <c r="O812" s="14" t="n"/>
      <c r="P812" s="15" t="n"/>
      <c r="Q812" s="16">
        <f>IF(N812="", "", IF(ISNUMBER(N812), N812, IFERROR(DATEVALUE(LEFT(N812,10))+TIMEVALUE(MID(N812,12,8)), "texto")))</f>
        <v/>
      </c>
      <c r="R812" s="17">
        <f>IF(ISNUMBER(Q812), DATE(YEAR(Q812),MONTH(Q812),1), "")</f>
        <v/>
      </c>
      <c r="S812" s="18">
        <f>IF(A812="", 0, IF(AND(M812=Ajustes!$B$8, E812=Ajustes!$B$5, I812=Ajustes!$B$4, OR(C812=Ajustes!$B$6, C812=Ajustes!$B$7), ISNUMBER(D812), ISNUMBER(H812)), 1, 0))</f>
        <v/>
      </c>
      <c r="T812" s="19">
        <f>IF(S812&lt;&gt;1, 0, IF(N(J812)=0, 0, IF(K812=Ajustes!$B$5, J812, J812*F812)))</f>
        <v/>
      </c>
      <c r="U812" s="20">
        <f>IF(S812&lt;&gt;1, U811, IF(C812=Ajustes!$B$6, U811+H812, U811-H812))</f>
        <v/>
      </c>
      <c r="V812" s="19">
        <f>IF(S812&lt;&gt;1, V811, IF(C812=Ajustes!$B$6, V811+D812+N(O812)+T812, IF(U812&lt;=0, 0, V811-H812*W811)))</f>
        <v/>
      </c>
      <c r="W812" s="21">
        <f>IF(U812&gt;0, V812/U812, 0)</f>
        <v/>
      </c>
      <c r="X812" s="19">
        <f>IF(AND(S812=1, C812=Ajustes!$B$7), D812-N(O812)-T812-H812*W811, "")</f>
        <v/>
      </c>
      <c r="Y812" s="18">
        <f>IF(A812="", "", TRIM(IF(COUNTIFS($N$2:$N$3000,N812,$C$2:$C$3000,C812,$D$2:$D$3000,D812,$H$2:$H$3000,H812)&gt;1, "Orden repetida. ", "")&amp;IF(AND(S812=1, C812=Ajustes!$B$7, U811+0.000001&lt;H812), "Vendes más de lo registrado. ", "")&amp;IF(Q812="texto", "Fecha en texto. ", "")&amp;IF(OR(NOT(ISNUMBER(D812)), NOT(ISNUMBER(H812))), "Número en texto. ", "")&amp;IF(AND(ISNUMBER(Q812), ISNUMBER(Q811), Q812&lt;Q811), "Fuera de orden de fecha. ", "")))</f>
        <v/>
      </c>
      <c r="Z812" s="18">
        <f>IF(AND(S812=1, ISNUMBER(R812)), ROW(), 0)</f>
        <v/>
      </c>
      <c r="AA812" s="18">
        <f>IF(ISNUMBER(R812), R812, 0)</f>
        <v/>
      </c>
    </row>
    <row r="813">
      <c r="A813" s="13" t="n"/>
      <c r="B813" s="13" t="n"/>
      <c r="C813" s="13" t="n"/>
      <c r="D813" s="13" t="n"/>
      <c r="E813" s="13" t="n"/>
      <c r="F813" s="13" t="n"/>
      <c r="G813" s="13" t="n"/>
      <c r="H813" s="13" t="n"/>
      <c r="I813" s="13" t="n"/>
      <c r="J813" s="13" t="n"/>
      <c r="K813" s="13" t="n"/>
      <c r="L813" s="13" t="n"/>
      <c r="M813" s="13" t="n"/>
      <c r="N813" s="13" t="n"/>
      <c r="O813" s="14" t="n"/>
      <c r="P813" s="15" t="n"/>
      <c r="Q813" s="16">
        <f>IF(N813="", "", IF(ISNUMBER(N813), N813, IFERROR(DATEVALUE(LEFT(N813,10))+TIMEVALUE(MID(N813,12,8)), "texto")))</f>
        <v/>
      </c>
      <c r="R813" s="17">
        <f>IF(ISNUMBER(Q813), DATE(YEAR(Q813),MONTH(Q813),1), "")</f>
        <v/>
      </c>
      <c r="S813" s="18">
        <f>IF(A813="", 0, IF(AND(M813=Ajustes!$B$8, E813=Ajustes!$B$5, I813=Ajustes!$B$4, OR(C813=Ajustes!$B$6, C813=Ajustes!$B$7), ISNUMBER(D813), ISNUMBER(H813)), 1, 0))</f>
        <v/>
      </c>
      <c r="T813" s="19">
        <f>IF(S813&lt;&gt;1, 0, IF(N(J813)=0, 0, IF(K813=Ajustes!$B$5, J813, J813*F813)))</f>
        <v/>
      </c>
      <c r="U813" s="20">
        <f>IF(S813&lt;&gt;1, U812, IF(C813=Ajustes!$B$6, U812+H813, U812-H813))</f>
        <v/>
      </c>
      <c r="V813" s="19">
        <f>IF(S813&lt;&gt;1, V812, IF(C813=Ajustes!$B$6, V812+D813+N(O813)+T813, IF(U813&lt;=0, 0, V812-H813*W812)))</f>
        <v/>
      </c>
      <c r="W813" s="21">
        <f>IF(U813&gt;0, V813/U813, 0)</f>
        <v/>
      </c>
      <c r="X813" s="19">
        <f>IF(AND(S813=1, C813=Ajustes!$B$7), D813-N(O813)-T813-H813*W812, "")</f>
        <v/>
      </c>
      <c r="Y813" s="18">
        <f>IF(A813="", "", TRIM(IF(COUNTIFS($N$2:$N$3000,N813,$C$2:$C$3000,C813,$D$2:$D$3000,D813,$H$2:$H$3000,H813)&gt;1, "Orden repetida. ", "")&amp;IF(AND(S813=1, C813=Ajustes!$B$7, U812+0.000001&lt;H813), "Vendes más de lo registrado. ", "")&amp;IF(Q813="texto", "Fecha en texto. ", "")&amp;IF(OR(NOT(ISNUMBER(D813)), NOT(ISNUMBER(H813))), "Número en texto. ", "")&amp;IF(AND(ISNUMBER(Q813), ISNUMBER(Q812), Q813&lt;Q812), "Fuera de orden de fecha. ", "")))</f>
        <v/>
      </c>
      <c r="Z813" s="18">
        <f>IF(AND(S813=1, ISNUMBER(R813)), ROW(), 0)</f>
        <v/>
      </c>
      <c r="AA813" s="18">
        <f>IF(ISNUMBER(R813), R813, 0)</f>
        <v/>
      </c>
    </row>
    <row r="814">
      <c r="A814" s="13" t="n"/>
      <c r="B814" s="13" t="n"/>
      <c r="C814" s="13" t="n"/>
      <c r="D814" s="13" t="n"/>
      <c r="E814" s="13" t="n"/>
      <c r="F814" s="13" t="n"/>
      <c r="G814" s="13" t="n"/>
      <c r="H814" s="13" t="n"/>
      <c r="I814" s="13" t="n"/>
      <c r="J814" s="13" t="n"/>
      <c r="K814" s="13" t="n"/>
      <c r="L814" s="13" t="n"/>
      <c r="M814" s="13" t="n"/>
      <c r="N814" s="13" t="n"/>
      <c r="O814" s="14" t="n"/>
      <c r="P814" s="15" t="n"/>
      <c r="Q814" s="16">
        <f>IF(N814="", "", IF(ISNUMBER(N814), N814, IFERROR(DATEVALUE(LEFT(N814,10))+TIMEVALUE(MID(N814,12,8)), "texto")))</f>
        <v/>
      </c>
      <c r="R814" s="17">
        <f>IF(ISNUMBER(Q814), DATE(YEAR(Q814),MONTH(Q814),1), "")</f>
        <v/>
      </c>
      <c r="S814" s="18">
        <f>IF(A814="", 0, IF(AND(M814=Ajustes!$B$8, E814=Ajustes!$B$5, I814=Ajustes!$B$4, OR(C814=Ajustes!$B$6, C814=Ajustes!$B$7), ISNUMBER(D814), ISNUMBER(H814)), 1, 0))</f>
        <v/>
      </c>
      <c r="T814" s="19">
        <f>IF(S814&lt;&gt;1, 0, IF(N(J814)=0, 0, IF(K814=Ajustes!$B$5, J814, J814*F814)))</f>
        <v/>
      </c>
      <c r="U814" s="20">
        <f>IF(S814&lt;&gt;1, U813, IF(C814=Ajustes!$B$6, U813+H814, U813-H814))</f>
        <v/>
      </c>
      <c r="V814" s="19">
        <f>IF(S814&lt;&gt;1, V813, IF(C814=Ajustes!$B$6, V813+D814+N(O814)+T814, IF(U814&lt;=0, 0, V813-H814*W813)))</f>
        <v/>
      </c>
      <c r="W814" s="21">
        <f>IF(U814&gt;0, V814/U814, 0)</f>
        <v/>
      </c>
      <c r="X814" s="19">
        <f>IF(AND(S814=1, C814=Ajustes!$B$7), D814-N(O814)-T814-H814*W813, "")</f>
        <v/>
      </c>
      <c r="Y814" s="18">
        <f>IF(A814="", "", TRIM(IF(COUNTIFS($N$2:$N$3000,N814,$C$2:$C$3000,C814,$D$2:$D$3000,D814,$H$2:$H$3000,H814)&gt;1, "Orden repetida. ", "")&amp;IF(AND(S814=1, C814=Ajustes!$B$7, U813+0.000001&lt;H814), "Vendes más de lo registrado. ", "")&amp;IF(Q814="texto", "Fecha en texto. ", "")&amp;IF(OR(NOT(ISNUMBER(D814)), NOT(ISNUMBER(H814))), "Número en texto. ", "")&amp;IF(AND(ISNUMBER(Q814), ISNUMBER(Q813), Q814&lt;Q813), "Fuera de orden de fecha. ", "")))</f>
        <v/>
      </c>
      <c r="Z814" s="18">
        <f>IF(AND(S814=1, ISNUMBER(R814)), ROW(), 0)</f>
        <v/>
      </c>
      <c r="AA814" s="18">
        <f>IF(ISNUMBER(R814), R814, 0)</f>
        <v/>
      </c>
    </row>
    <row r="815">
      <c r="A815" s="13" t="n"/>
      <c r="B815" s="13" t="n"/>
      <c r="C815" s="13" t="n"/>
      <c r="D815" s="13" t="n"/>
      <c r="E815" s="13" t="n"/>
      <c r="F815" s="13" t="n"/>
      <c r="G815" s="13" t="n"/>
      <c r="H815" s="13" t="n"/>
      <c r="I815" s="13" t="n"/>
      <c r="J815" s="13" t="n"/>
      <c r="K815" s="13" t="n"/>
      <c r="L815" s="13" t="n"/>
      <c r="M815" s="13" t="n"/>
      <c r="N815" s="13" t="n"/>
      <c r="O815" s="14" t="n"/>
      <c r="P815" s="15" t="n"/>
      <c r="Q815" s="16">
        <f>IF(N815="", "", IF(ISNUMBER(N815), N815, IFERROR(DATEVALUE(LEFT(N815,10))+TIMEVALUE(MID(N815,12,8)), "texto")))</f>
        <v/>
      </c>
      <c r="R815" s="17">
        <f>IF(ISNUMBER(Q815), DATE(YEAR(Q815),MONTH(Q815),1), "")</f>
        <v/>
      </c>
      <c r="S815" s="18">
        <f>IF(A815="", 0, IF(AND(M815=Ajustes!$B$8, E815=Ajustes!$B$5, I815=Ajustes!$B$4, OR(C815=Ajustes!$B$6, C815=Ajustes!$B$7), ISNUMBER(D815), ISNUMBER(H815)), 1, 0))</f>
        <v/>
      </c>
      <c r="T815" s="19">
        <f>IF(S815&lt;&gt;1, 0, IF(N(J815)=0, 0, IF(K815=Ajustes!$B$5, J815, J815*F815)))</f>
        <v/>
      </c>
      <c r="U815" s="20">
        <f>IF(S815&lt;&gt;1, U814, IF(C815=Ajustes!$B$6, U814+H815, U814-H815))</f>
        <v/>
      </c>
      <c r="V815" s="19">
        <f>IF(S815&lt;&gt;1, V814, IF(C815=Ajustes!$B$6, V814+D815+N(O815)+T815, IF(U815&lt;=0, 0, V814-H815*W814)))</f>
        <v/>
      </c>
      <c r="W815" s="21">
        <f>IF(U815&gt;0, V815/U815, 0)</f>
        <v/>
      </c>
      <c r="X815" s="19">
        <f>IF(AND(S815=1, C815=Ajustes!$B$7), D815-N(O815)-T815-H815*W814, "")</f>
        <v/>
      </c>
      <c r="Y815" s="18">
        <f>IF(A815="", "", TRIM(IF(COUNTIFS($N$2:$N$3000,N815,$C$2:$C$3000,C815,$D$2:$D$3000,D815,$H$2:$H$3000,H815)&gt;1, "Orden repetida. ", "")&amp;IF(AND(S815=1, C815=Ajustes!$B$7, U814+0.000001&lt;H815), "Vendes más de lo registrado. ", "")&amp;IF(Q815="texto", "Fecha en texto. ", "")&amp;IF(OR(NOT(ISNUMBER(D815)), NOT(ISNUMBER(H815))), "Número en texto. ", "")&amp;IF(AND(ISNUMBER(Q815), ISNUMBER(Q814), Q815&lt;Q814), "Fuera de orden de fecha. ", "")))</f>
        <v/>
      </c>
      <c r="Z815" s="18">
        <f>IF(AND(S815=1, ISNUMBER(R815)), ROW(), 0)</f>
        <v/>
      </c>
      <c r="AA815" s="18">
        <f>IF(ISNUMBER(R815), R815, 0)</f>
        <v/>
      </c>
    </row>
    <row r="816">
      <c r="A816" s="13" t="n"/>
      <c r="B816" s="13" t="n"/>
      <c r="C816" s="13" t="n"/>
      <c r="D816" s="13" t="n"/>
      <c r="E816" s="13" t="n"/>
      <c r="F816" s="13" t="n"/>
      <c r="G816" s="13" t="n"/>
      <c r="H816" s="13" t="n"/>
      <c r="I816" s="13" t="n"/>
      <c r="J816" s="13" t="n"/>
      <c r="K816" s="13" t="n"/>
      <c r="L816" s="13" t="n"/>
      <c r="M816" s="13" t="n"/>
      <c r="N816" s="13" t="n"/>
      <c r="O816" s="14" t="n"/>
      <c r="P816" s="15" t="n"/>
      <c r="Q816" s="16">
        <f>IF(N816="", "", IF(ISNUMBER(N816), N816, IFERROR(DATEVALUE(LEFT(N816,10))+TIMEVALUE(MID(N816,12,8)), "texto")))</f>
        <v/>
      </c>
      <c r="R816" s="17">
        <f>IF(ISNUMBER(Q816), DATE(YEAR(Q816),MONTH(Q816),1), "")</f>
        <v/>
      </c>
      <c r="S816" s="18">
        <f>IF(A816="", 0, IF(AND(M816=Ajustes!$B$8, E816=Ajustes!$B$5, I816=Ajustes!$B$4, OR(C816=Ajustes!$B$6, C816=Ajustes!$B$7), ISNUMBER(D816), ISNUMBER(H816)), 1, 0))</f>
        <v/>
      </c>
      <c r="T816" s="19">
        <f>IF(S816&lt;&gt;1, 0, IF(N(J816)=0, 0, IF(K816=Ajustes!$B$5, J816, J816*F816)))</f>
        <v/>
      </c>
      <c r="U816" s="20">
        <f>IF(S816&lt;&gt;1, U815, IF(C816=Ajustes!$B$6, U815+H816, U815-H816))</f>
        <v/>
      </c>
      <c r="V816" s="19">
        <f>IF(S816&lt;&gt;1, V815, IF(C816=Ajustes!$B$6, V815+D816+N(O816)+T816, IF(U816&lt;=0, 0, V815-H816*W815)))</f>
        <v/>
      </c>
      <c r="W816" s="21">
        <f>IF(U816&gt;0, V816/U816, 0)</f>
        <v/>
      </c>
      <c r="X816" s="19">
        <f>IF(AND(S816=1, C816=Ajustes!$B$7), D816-N(O816)-T816-H816*W815, "")</f>
        <v/>
      </c>
      <c r="Y816" s="18">
        <f>IF(A816="", "", TRIM(IF(COUNTIFS($N$2:$N$3000,N816,$C$2:$C$3000,C816,$D$2:$D$3000,D816,$H$2:$H$3000,H816)&gt;1, "Orden repetida. ", "")&amp;IF(AND(S816=1, C816=Ajustes!$B$7, U815+0.000001&lt;H816), "Vendes más de lo registrado. ", "")&amp;IF(Q816="texto", "Fecha en texto. ", "")&amp;IF(OR(NOT(ISNUMBER(D816)), NOT(ISNUMBER(H816))), "Número en texto. ", "")&amp;IF(AND(ISNUMBER(Q816), ISNUMBER(Q815), Q816&lt;Q815), "Fuera de orden de fecha. ", "")))</f>
        <v/>
      </c>
      <c r="Z816" s="18">
        <f>IF(AND(S816=1, ISNUMBER(R816)), ROW(), 0)</f>
        <v/>
      </c>
      <c r="AA816" s="18">
        <f>IF(ISNUMBER(R816), R816, 0)</f>
        <v/>
      </c>
    </row>
    <row r="817">
      <c r="A817" s="13" t="n"/>
      <c r="B817" s="13" t="n"/>
      <c r="C817" s="13" t="n"/>
      <c r="D817" s="13" t="n"/>
      <c r="E817" s="13" t="n"/>
      <c r="F817" s="13" t="n"/>
      <c r="G817" s="13" t="n"/>
      <c r="H817" s="13" t="n"/>
      <c r="I817" s="13" t="n"/>
      <c r="J817" s="13" t="n"/>
      <c r="K817" s="13" t="n"/>
      <c r="L817" s="13" t="n"/>
      <c r="M817" s="13" t="n"/>
      <c r="N817" s="13" t="n"/>
      <c r="O817" s="14" t="n"/>
      <c r="P817" s="15" t="n"/>
      <c r="Q817" s="16">
        <f>IF(N817="", "", IF(ISNUMBER(N817), N817, IFERROR(DATEVALUE(LEFT(N817,10))+TIMEVALUE(MID(N817,12,8)), "texto")))</f>
        <v/>
      </c>
      <c r="R817" s="17">
        <f>IF(ISNUMBER(Q817), DATE(YEAR(Q817),MONTH(Q817),1), "")</f>
        <v/>
      </c>
      <c r="S817" s="18">
        <f>IF(A817="", 0, IF(AND(M817=Ajustes!$B$8, E817=Ajustes!$B$5, I817=Ajustes!$B$4, OR(C817=Ajustes!$B$6, C817=Ajustes!$B$7), ISNUMBER(D817), ISNUMBER(H817)), 1, 0))</f>
        <v/>
      </c>
      <c r="T817" s="19">
        <f>IF(S817&lt;&gt;1, 0, IF(N(J817)=0, 0, IF(K817=Ajustes!$B$5, J817, J817*F817)))</f>
        <v/>
      </c>
      <c r="U817" s="20">
        <f>IF(S817&lt;&gt;1, U816, IF(C817=Ajustes!$B$6, U816+H817, U816-H817))</f>
        <v/>
      </c>
      <c r="V817" s="19">
        <f>IF(S817&lt;&gt;1, V816, IF(C817=Ajustes!$B$6, V816+D817+N(O817)+T817, IF(U817&lt;=0, 0, V816-H817*W816)))</f>
        <v/>
      </c>
      <c r="W817" s="21">
        <f>IF(U817&gt;0, V817/U817, 0)</f>
        <v/>
      </c>
      <c r="X817" s="19">
        <f>IF(AND(S817=1, C817=Ajustes!$B$7), D817-N(O817)-T817-H817*W816, "")</f>
        <v/>
      </c>
      <c r="Y817" s="18">
        <f>IF(A817="", "", TRIM(IF(COUNTIFS($N$2:$N$3000,N817,$C$2:$C$3000,C817,$D$2:$D$3000,D817,$H$2:$H$3000,H817)&gt;1, "Orden repetida. ", "")&amp;IF(AND(S817=1, C817=Ajustes!$B$7, U816+0.000001&lt;H817), "Vendes más de lo registrado. ", "")&amp;IF(Q817="texto", "Fecha en texto. ", "")&amp;IF(OR(NOT(ISNUMBER(D817)), NOT(ISNUMBER(H817))), "Número en texto. ", "")&amp;IF(AND(ISNUMBER(Q817), ISNUMBER(Q816), Q817&lt;Q816), "Fuera de orden de fecha. ", "")))</f>
        <v/>
      </c>
      <c r="Z817" s="18">
        <f>IF(AND(S817=1, ISNUMBER(R817)), ROW(), 0)</f>
        <v/>
      </c>
      <c r="AA817" s="18">
        <f>IF(ISNUMBER(R817), R817, 0)</f>
        <v/>
      </c>
    </row>
    <row r="818">
      <c r="A818" s="13" t="n"/>
      <c r="B818" s="13" t="n"/>
      <c r="C818" s="13" t="n"/>
      <c r="D818" s="13" t="n"/>
      <c r="E818" s="13" t="n"/>
      <c r="F818" s="13" t="n"/>
      <c r="G818" s="13" t="n"/>
      <c r="H818" s="13" t="n"/>
      <c r="I818" s="13" t="n"/>
      <c r="J818" s="13" t="n"/>
      <c r="K818" s="13" t="n"/>
      <c r="L818" s="13" t="n"/>
      <c r="M818" s="13" t="n"/>
      <c r="N818" s="13" t="n"/>
      <c r="O818" s="14" t="n"/>
      <c r="P818" s="15" t="n"/>
      <c r="Q818" s="16">
        <f>IF(N818="", "", IF(ISNUMBER(N818), N818, IFERROR(DATEVALUE(LEFT(N818,10))+TIMEVALUE(MID(N818,12,8)), "texto")))</f>
        <v/>
      </c>
      <c r="R818" s="17">
        <f>IF(ISNUMBER(Q818), DATE(YEAR(Q818),MONTH(Q818),1), "")</f>
        <v/>
      </c>
      <c r="S818" s="18">
        <f>IF(A818="", 0, IF(AND(M818=Ajustes!$B$8, E818=Ajustes!$B$5, I818=Ajustes!$B$4, OR(C818=Ajustes!$B$6, C818=Ajustes!$B$7), ISNUMBER(D818), ISNUMBER(H818)), 1, 0))</f>
        <v/>
      </c>
      <c r="T818" s="19">
        <f>IF(S818&lt;&gt;1, 0, IF(N(J818)=0, 0, IF(K818=Ajustes!$B$5, J818, J818*F818)))</f>
        <v/>
      </c>
      <c r="U818" s="20">
        <f>IF(S818&lt;&gt;1, U817, IF(C818=Ajustes!$B$6, U817+H818, U817-H818))</f>
        <v/>
      </c>
      <c r="V818" s="19">
        <f>IF(S818&lt;&gt;1, V817, IF(C818=Ajustes!$B$6, V817+D818+N(O818)+T818, IF(U818&lt;=0, 0, V817-H818*W817)))</f>
        <v/>
      </c>
      <c r="W818" s="21">
        <f>IF(U818&gt;0, V818/U818, 0)</f>
        <v/>
      </c>
      <c r="X818" s="19">
        <f>IF(AND(S818=1, C818=Ajustes!$B$7), D818-N(O818)-T818-H818*W817, "")</f>
        <v/>
      </c>
      <c r="Y818" s="18">
        <f>IF(A818="", "", TRIM(IF(COUNTIFS($N$2:$N$3000,N818,$C$2:$C$3000,C818,$D$2:$D$3000,D818,$H$2:$H$3000,H818)&gt;1, "Orden repetida. ", "")&amp;IF(AND(S818=1, C818=Ajustes!$B$7, U817+0.000001&lt;H818), "Vendes más de lo registrado. ", "")&amp;IF(Q818="texto", "Fecha en texto. ", "")&amp;IF(OR(NOT(ISNUMBER(D818)), NOT(ISNUMBER(H818))), "Número en texto. ", "")&amp;IF(AND(ISNUMBER(Q818), ISNUMBER(Q817), Q818&lt;Q817), "Fuera de orden de fecha. ", "")))</f>
        <v/>
      </c>
      <c r="Z818" s="18">
        <f>IF(AND(S818=1, ISNUMBER(R818)), ROW(), 0)</f>
        <v/>
      </c>
      <c r="AA818" s="18">
        <f>IF(ISNUMBER(R818), R818, 0)</f>
        <v/>
      </c>
    </row>
    <row r="819">
      <c r="A819" s="13" t="n"/>
      <c r="B819" s="13" t="n"/>
      <c r="C819" s="13" t="n"/>
      <c r="D819" s="13" t="n"/>
      <c r="E819" s="13" t="n"/>
      <c r="F819" s="13" t="n"/>
      <c r="G819" s="13" t="n"/>
      <c r="H819" s="13" t="n"/>
      <c r="I819" s="13" t="n"/>
      <c r="J819" s="13" t="n"/>
      <c r="K819" s="13" t="n"/>
      <c r="L819" s="13" t="n"/>
      <c r="M819" s="13" t="n"/>
      <c r="N819" s="13" t="n"/>
      <c r="O819" s="14" t="n"/>
      <c r="P819" s="15" t="n"/>
      <c r="Q819" s="16">
        <f>IF(N819="", "", IF(ISNUMBER(N819), N819, IFERROR(DATEVALUE(LEFT(N819,10))+TIMEVALUE(MID(N819,12,8)), "texto")))</f>
        <v/>
      </c>
      <c r="R819" s="17">
        <f>IF(ISNUMBER(Q819), DATE(YEAR(Q819),MONTH(Q819),1), "")</f>
        <v/>
      </c>
      <c r="S819" s="18">
        <f>IF(A819="", 0, IF(AND(M819=Ajustes!$B$8, E819=Ajustes!$B$5, I819=Ajustes!$B$4, OR(C819=Ajustes!$B$6, C819=Ajustes!$B$7), ISNUMBER(D819), ISNUMBER(H819)), 1, 0))</f>
        <v/>
      </c>
      <c r="T819" s="19">
        <f>IF(S819&lt;&gt;1, 0, IF(N(J819)=0, 0, IF(K819=Ajustes!$B$5, J819, J819*F819)))</f>
        <v/>
      </c>
      <c r="U819" s="20">
        <f>IF(S819&lt;&gt;1, U818, IF(C819=Ajustes!$B$6, U818+H819, U818-H819))</f>
        <v/>
      </c>
      <c r="V819" s="19">
        <f>IF(S819&lt;&gt;1, V818, IF(C819=Ajustes!$B$6, V818+D819+N(O819)+T819, IF(U819&lt;=0, 0, V818-H819*W818)))</f>
        <v/>
      </c>
      <c r="W819" s="21">
        <f>IF(U819&gt;0, V819/U819, 0)</f>
        <v/>
      </c>
      <c r="X819" s="19">
        <f>IF(AND(S819=1, C819=Ajustes!$B$7), D819-N(O819)-T819-H819*W818, "")</f>
        <v/>
      </c>
      <c r="Y819" s="18">
        <f>IF(A819="", "", TRIM(IF(COUNTIFS($N$2:$N$3000,N819,$C$2:$C$3000,C819,$D$2:$D$3000,D819,$H$2:$H$3000,H819)&gt;1, "Orden repetida. ", "")&amp;IF(AND(S819=1, C819=Ajustes!$B$7, U818+0.000001&lt;H819), "Vendes más de lo registrado. ", "")&amp;IF(Q819="texto", "Fecha en texto. ", "")&amp;IF(OR(NOT(ISNUMBER(D819)), NOT(ISNUMBER(H819))), "Número en texto. ", "")&amp;IF(AND(ISNUMBER(Q819), ISNUMBER(Q818), Q819&lt;Q818), "Fuera de orden de fecha. ", "")))</f>
        <v/>
      </c>
      <c r="Z819" s="18">
        <f>IF(AND(S819=1, ISNUMBER(R819)), ROW(), 0)</f>
        <v/>
      </c>
      <c r="AA819" s="18">
        <f>IF(ISNUMBER(R819), R819, 0)</f>
        <v/>
      </c>
    </row>
    <row r="820">
      <c r="A820" s="13" t="n"/>
      <c r="B820" s="13" t="n"/>
      <c r="C820" s="13" t="n"/>
      <c r="D820" s="13" t="n"/>
      <c r="E820" s="13" t="n"/>
      <c r="F820" s="13" t="n"/>
      <c r="G820" s="13" t="n"/>
      <c r="H820" s="13" t="n"/>
      <c r="I820" s="13" t="n"/>
      <c r="J820" s="13" t="n"/>
      <c r="K820" s="13" t="n"/>
      <c r="L820" s="13" t="n"/>
      <c r="M820" s="13" t="n"/>
      <c r="N820" s="13" t="n"/>
      <c r="O820" s="14" t="n"/>
      <c r="P820" s="15" t="n"/>
      <c r="Q820" s="16">
        <f>IF(N820="", "", IF(ISNUMBER(N820), N820, IFERROR(DATEVALUE(LEFT(N820,10))+TIMEVALUE(MID(N820,12,8)), "texto")))</f>
        <v/>
      </c>
      <c r="R820" s="17">
        <f>IF(ISNUMBER(Q820), DATE(YEAR(Q820),MONTH(Q820),1), "")</f>
        <v/>
      </c>
      <c r="S820" s="18">
        <f>IF(A820="", 0, IF(AND(M820=Ajustes!$B$8, E820=Ajustes!$B$5, I820=Ajustes!$B$4, OR(C820=Ajustes!$B$6, C820=Ajustes!$B$7), ISNUMBER(D820), ISNUMBER(H820)), 1, 0))</f>
        <v/>
      </c>
      <c r="T820" s="19">
        <f>IF(S820&lt;&gt;1, 0, IF(N(J820)=0, 0, IF(K820=Ajustes!$B$5, J820, J820*F820)))</f>
        <v/>
      </c>
      <c r="U820" s="20">
        <f>IF(S820&lt;&gt;1, U819, IF(C820=Ajustes!$B$6, U819+H820, U819-H820))</f>
        <v/>
      </c>
      <c r="V820" s="19">
        <f>IF(S820&lt;&gt;1, V819, IF(C820=Ajustes!$B$6, V819+D820+N(O820)+T820, IF(U820&lt;=0, 0, V819-H820*W819)))</f>
        <v/>
      </c>
      <c r="W820" s="21">
        <f>IF(U820&gt;0, V820/U820, 0)</f>
        <v/>
      </c>
      <c r="X820" s="19">
        <f>IF(AND(S820=1, C820=Ajustes!$B$7), D820-N(O820)-T820-H820*W819, "")</f>
        <v/>
      </c>
      <c r="Y820" s="18">
        <f>IF(A820="", "", TRIM(IF(COUNTIFS($N$2:$N$3000,N820,$C$2:$C$3000,C820,$D$2:$D$3000,D820,$H$2:$H$3000,H820)&gt;1, "Orden repetida. ", "")&amp;IF(AND(S820=1, C820=Ajustes!$B$7, U819+0.000001&lt;H820), "Vendes más de lo registrado. ", "")&amp;IF(Q820="texto", "Fecha en texto. ", "")&amp;IF(OR(NOT(ISNUMBER(D820)), NOT(ISNUMBER(H820))), "Número en texto. ", "")&amp;IF(AND(ISNUMBER(Q820), ISNUMBER(Q819), Q820&lt;Q819), "Fuera de orden de fecha. ", "")))</f>
        <v/>
      </c>
      <c r="Z820" s="18">
        <f>IF(AND(S820=1, ISNUMBER(R820)), ROW(), 0)</f>
        <v/>
      </c>
      <c r="AA820" s="18">
        <f>IF(ISNUMBER(R820), R820, 0)</f>
        <v/>
      </c>
    </row>
    <row r="821">
      <c r="A821" s="13" t="n"/>
      <c r="B821" s="13" t="n"/>
      <c r="C821" s="13" t="n"/>
      <c r="D821" s="13" t="n"/>
      <c r="E821" s="13" t="n"/>
      <c r="F821" s="13" t="n"/>
      <c r="G821" s="13" t="n"/>
      <c r="H821" s="13" t="n"/>
      <c r="I821" s="13" t="n"/>
      <c r="J821" s="13" t="n"/>
      <c r="K821" s="13" t="n"/>
      <c r="L821" s="13" t="n"/>
      <c r="M821" s="13" t="n"/>
      <c r="N821" s="13" t="n"/>
      <c r="O821" s="14" t="n"/>
      <c r="P821" s="15" t="n"/>
      <c r="Q821" s="16">
        <f>IF(N821="", "", IF(ISNUMBER(N821), N821, IFERROR(DATEVALUE(LEFT(N821,10))+TIMEVALUE(MID(N821,12,8)), "texto")))</f>
        <v/>
      </c>
      <c r="R821" s="17">
        <f>IF(ISNUMBER(Q821), DATE(YEAR(Q821),MONTH(Q821),1), "")</f>
        <v/>
      </c>
      <c r="S821" s="18">
        <f>IF(A821="", 0, IF(AND(M821=Ajustes!$B$8, E821=Ajustes!$B$5, I821=Ajustes!$B$4, OR(C821=Ajustes!$B$6, C821=Ajustes!$B$7), ISNUMBER(D821), ISNUMBER(H821)), 1, 0))</f>
        <v/>
      </c>
      <c r="T821" s="19">
        <f>IF(S821&lt;&gt;1, 0, IF(N(J821)=0, 0, IF(K821=Ajustes!$B$5, J821, J821*F821)))</f>
        <v/>
      </c>
      <c r="U821" s="20">
        <f>IF(S821&lt;&gt;1, U820, IF(C821=Ajustes!$B$6, U820+H821, U820-H821))</f>
        <v/>
      </c>
      <c r="V821" s="19">
        <f>IF(S821&lt;&gt;1, V820, IF(C821=Ajustes!$B$6, V820+D821+N(O821)+T821, IF(U821&lt;=0, 0, V820-H821*W820)))</f>
        <v/>
      </c>
      <c r="W821" s="21">
        <f>IF(U821&gt;0, V821/U821, 0)</f>
        <v/>
      </c>
      <c r="X821" s="19">
        <f>IF(AND(S821=1, C821=Ajustes!$B$7), D821-N(O821)-T821-H821*W820, "")</f>
        <v/>
      </c>
      <c r="Y821" s="18">
        <f>IF(A821="", "", TRIM(IF(COUNTIFS($N$2:$N$3000,N821,$C$2:$C$3000,C821,$D$2:$D$3000,D821,$H$2:$H$3000,H821)&gt;1, "Orden repetida. ", "")&amp;IF(AND(S821=1, C821=Ajustes!$B$7, U820+0.000001&lt;H821), "Vendes más de lo registrado. ", "")&amp;IF(Q821="texto", "Fecha en texto. ", "")&amp;IF(OR(NOT(ISNUMBER(D821)), NOT(ISNUMBER(H821))), "Número en texto. ", "")&amp;IF(AND(ISNUMBER(Q821), ISNUMBER(Q820), Q821&lt;Q820), "Fuera de orden de fecha. ", "")))</f>
        <v/>
      </c>
      <c r="Z821" s="18">
        <f>IF(AND(S821=1, ISNUMBER(R821)), ROW(), 0)</f>
        <v/>
      </c>
      <c r="AA821" s="18">
        <f>IF(ISNUMBER(R821), R821, 0)</f>
        <v/>
      </c>
    </row>
    <row r="822">
      <c r="A822" s="13" t="n"/>
      <c r="B822" s="13" t="n"/>
      <c r="C822" s="13" t="n"/>
      <c r="D822" s="13" t="n"/>
      <c r="E822" s="13" t="n"/>
      <c r="F822" s="13" t="n"/>
      <c r="G822" s="13" t="n"/>
      <c r="H822" s="13" t="n"/>
      <c r="I822" s="13" t="n"/>
      <c r="J822" s="13" t="n"/>
      <c r="K822" s="13" t="n"/>
      <c r="L822" s="13" t="n"/>
      <c r="M822" s="13" t="n"/>
      <c r="N822" s="13" t="n"/>
      <c r="O822" s="14" t="n"/>
      <c r="P822" s="15" t="n"/>
      <c r="Q822" s="16">
        <f>IF(N822="", "", IF(ISNUMBER(N822), N822, IFERROR(DATEVALUE(LEFT(N822,10))+TIMEVALUE(MID(N822,12,8)), "texto")))</f>
        <v/>
      </c>
      <c r="R822" s="17">
        <f>IF(ISNUMBER(Q822), DATE(YEAR(Q822),MONTH(Q822),1), "")</f>
        <v/>
      </c>
      <c r="S822" s="18">
        <f>IF(A822="", 0, IF(AND(M822=Ajustes!$B$8, E822=Ajustes!$B$5, I822=Ajustes!$B$4, OR(C822=Ajustes!$B$6, C822=Ajustes!$B$7), ISNUMBER(D822), ISNUMBER(H822)), 1, 0))</f>
        <v/>
      </c>
      <c r="T822" s="19">
        <f>IF(S822&lt;&gt;1, 0, IF(N(J822)=0, 0, IF(K822=Ajustes!$B$5, J822, J822*F822)))</f>
        <v/>
      </c>
      <c r="U822" s="20">
        <f>IF(S822&lt;&gt;1, U821, IF(C822=Ajustes!$B$6, U821+H822, U821-H822))</f>
        <v/>
      </c>
      <c r="V822" s="19">
        <f>IF(S822&lt;&gt;1, V821, IF(C822=Ajustes!$B$6, V821+D822+N(O822)+T822, IF(U822&lt;=0, 0, V821-H822*W821)))</f>
        <v/>
      </c>
      <c r="W822" s="21">
        <f>IF(U822&gt;0, V822/U822, 0)</f>
        <v/>
      </c>
      <c r="X822" s="19">
        <f>IF(AND(S822=1, C822=Ajustes!$B$7), D822-N(O822)-T822-H822*W821, "")</f>
        <v/>
      </c>
      <c r="Y822" s="18">
        <f>IF(A822="", "", TRIM(IF(COUNTIFS($N$2:$N$3000,N822,$C$2:$C$3000,C822,$D$2:$D$3000,D822,$H$2:$H$3000,H822)&gt;1, "Orden repetida. ", "")&amp;IF(AND(S822=1, C822=Ajustes!$B$7, U821+0.000001&lt;H822), "Vendes más de lo registrado. ", "")&amp;IF(Q822="texto", "Fecha en texto. ", "")&amp;IF(OR(NOT(ISNUMBER(D822)), NOT(ISNUMBER(H822))), "Número en texto. ", "")&amp;IF(AND(ISNUMBER(Q822), ISNUMBER(Q821), Q822&lt;Q821), "Fuera de orden de fecha. ", "")))</f>
        <v/>
      </c>
      <c r="Z822" s="18">
        <f>IF(AND(S822=1, ISNUMBER(R822)), ROW(), 0)</f>
        <v/>
      </c>
      <c r="AA822" s="18">
        <f>IF(ISNUMBER(R822), R822, 0)</f>
        <v/>
      </c>
    </row>
    <row r="823">
      <c r="A823" s="13" t="n"/>
      <c r="B823" s="13" t="n"/>
      <c r="C823" s="13" t="n"/>
      <c r="D823" s="13" t="n"/>
      <c r="E823" s="13" t="n"/>
      <c r="F823" s="13" t="n"/>
      <c r="G823" s="13" t="n"/>
      <c r="H823" s="13" t="n"/>
      <c r="I823" s="13" t="n"/>
      <c r="J823" s="13" t="n"/>
      <c r="K823" s="13" t="n"/>
      <c r="L823" s="13" t="n"/>
      <c r="M823" s="13" t="n"/>
      <c r="N823" s="13" t="n"/>
      <c r="O823" s="14" t="n"/>
      <c r="P823" s="15" t="n"/>
      <c r="Q823" s="16">
        <f>IF(N823="", "", IF(ISNUMBER(N823), N823, IFERROR(DATEVALUE(LEFT(N823,10))+TIMEVALUE(MID(N823,12,8)), "texto")))</f>
        <v/>
      </c>
      <c r="R823" s="17">
        <f>IF(ISNUMBER(Q823), DATE(YEAR(Q823),MONTH(Q823),1), "")</f>
        <v/>
      </c>
      <c r="S823" s="18">
        <f>IF(A823="", 0, IF(AND(M823=Ajustes!$B$8, E823=Ajustes!$B$5, I823=Ajustes!$B$4, OR(C823=Ajustes!$B$6, C823=Ajustes!$B$7), ISNUMBER(D823), ISNUMBER(H823)), 1, 0))</f>
        <v/>
      </c>
      <c r="T823" s="19">
        <f>IF(S823&lt;&gt;1, 0, IF(N(J823)=0, 0, IF(K823=Ajustes!$B$5, J823, J823*F823)))</f>
        <v/>
      </c>
      <c r="U823" s="20">
        <f>IF(S823&lt;&gt;1, U822, IF(C823=Ajustes!$B$6, U822+H823, U822-H823))</f>
        <v/>
      </c>
      <c r="V823" s="19">
        <f>IF(S823&lt;&gt;1, V822, IF(C823=Ajustes!$B$6, V822+D823+N(O823)+T823, IF(U823&lt;=0, 0, V822-H823*W822)))</f>
        <v/>
      </c>
      <c r="W823" s="21">
        <f>IF(U823&gt;0, V823/U823, 0)</f>
        <v/>
      </c>
      <c r="X823" s="19">
        <f>IF(AND(S823=1, C823=Ajustes!$B$7), D823-N(O823)-T823-H823*W822, "")</f>
        <v/>
      </c>
      <c r="Y823" s="18">
        <f>IF(A823="", "", TRIM(IF(COUNTIFS($N$2:$N$3000,N823,$C$2:$C$3000,C823,$D$2:$D$3000,D823,$H$2:$H$3000,H823)&gt;1, "Orden repetida. ", "")&amp;IF(AND(S823=1, C823=Ajustes!$B$7, U822+0.000001&lt;H823), "Vendes más de lo registrado. ", "")&amp;IF(Q823="texto", "Fecha en texto. ", "")&amp;IF(OR(NOT(ISNUMBER(D823)), NOT(ISNUMBER(H823))), "Número en texto. ", "")&amp;IF(AND(ISNUMBER(Q823), ISNUMBER(Q822), Q823&lt;Q822), "Fuera de orden de fecha. ", "")))</f>
        <v/>
      </c>
      <c r="Z823" s="18">
        <f>IF(AND(S823=1, ISNUMBER(R823)), ROW(), 0)</f>
        <v/>
      </c>
      <c r="AA823" s="18">
        <f>IF(ISNUMBER(R823), R823, 0)</f>
        <v/>
      </c>
    </row>
    <row r="824">
      <c r="A824" s="13" t="n"/>
      <c r="B824" s="13" t="n"/>
      <c r="C824" s="13" t="n"/>
      <c r="D824" s="13" t="n"/>
      <c r="E824" s="13" t="n"/>
      <c r="F824" s="13" t="n"/>
      <c r="G824" s="13" t="n"/>
      <c r="H824" s="13" t="n"/>
      <c r="I824" s="13" t="n"/>
      <c r="J824" s="13" t="n"/>
      <c r="K824" s="13" t="n"/>
      <c r="L824" s="13" t="n"/>
      <c r="M824" s="13" t="n"/>
      <c r="N824" s="13" t="n"/>
      <c r="O824" s="14" t="n"/>
      <c r="P824" s="15" t="n"/>
      <c r="Q824" s="16">
        <f>IF(N824="", "", IF(ISNUMBER(N824), N824, IFERROR(DATEVALUE(LEFT(N824,10))+TIMEVALUE(MID(N824,12,8)), "texto")))</f>
        <v/>
      </c>
      <c r="R824" s="17">
        <f>IF(ISNUMBER(Q824), DATE(YEAR(Q824),MONTH(Q824),1), "")</f>
        <v/>
      </c>
      <c r="S824" s="18">
        <f>IF(A824="", 0, IF(AND(M824=Ajustes!$B$8, E824=Ajustes!$B$5, I824=Ajustes!$B$4, OR(C824=Ajustes!$B$6, C824=Ajustes!$B$7), ISNUMBER(D824), ISNUMBER(H824)), 1, 0))</f>
        <v/>
      </c>
      <c r="T824" s="19">
        <f>IF(S824&lt;&gt;1, 0, IF(N(J824)=0, 0, IF(K824=Ajustes!$B$5, J824, J824*F824)))</f>
        <v/>
      </c>
      <c r="U824" s="20">
        <f>IF(S824&lt;&gt;1, U823, IF(C824=Ajustes!$B$6, U823+H824, U823-H824))</f>
        <v/>
      </c>
      <c r="V824" s="19">
        <f>IF(S824&lt;&gt;1, V823, IF(C824=Ajustes!$B$6, V823+D824+N(O824)+T824, IF(U824&lt;=0, 0, V823-H824*W823)))</f>
        <v/>
      </c>
      <c r="W824" s="21">
        <f>IF(U824&gt;0, V824/U824, 0)</f>
        <v/>
      </c>
      <c r="X824" s="19">
        <f>IF(AND(S824=1, C824=Ajustes!$B$7), D824-N(O824)-T824-H824*W823, "")</f>
        <v/>
      </c>
      <c r="Y824" s="18">
        <f>IF(A824="", "", TRIM(IF(COUNTIFS($N$2:$N$3000,N824,$C$2:$C$3000,C824,$D$2:$D$3000,D824,$H$2:$H$3000,H824)&gt;1, "Orden repetida. ", "")&amp;IF(AND(S824=1, C824=Ajustes!$B$7, U823+0.000001&lt;H824), "Vendes más de lo registrado. ", "")&amp;IF(Q824="texto", "Fecha en texto. ", "")&amp;IF(OR(NOT(ISNUMBER(D824)), NOT(ISNUMBER(H824))), "Número en texto. ", "")&amp;IF(AND(ISNUMBER(Q824), ISNUMBER(Q823), Q824&lt;Q823), "Fuera de orden de fecha. ", "")))</f>
        <v/>
      </c>
      <c r="Z824" s="18">
        <f>IF(AND(S824=1, ISNUMBER(R824)), ROW(), 0)</f>
        <v/>
      </c>
      <c r="AA824" s="18">
        <f>IF(ISNUMBER(R824), R824, 0)</f>
        <v/>
      </c>
    </row>
    <row r="825">
      <c r="A825" s="13" t="n"/>
      <c r="B825" s="13" t="n"/>
      <c r="C825" s="13" t="n"/>
      <c r="D825" s="13" t="n"/>
      <c r="E825" s="13" t="n"/>
      <c r="F825" s="13" t="n"/>
      <c r="G825" s="13" t="n"/>
      <c r="H825" s="13" t="n"/>
      <c r="I825" s="13" t="n"/>
      <c r="J825" s="13" t="n"/>
      <c r="K825" s="13" t="n"/>
      <c r="L825" s="13" t="n"/>
      <c r="M825" s="13" t="n"/>
      <c r="N825" s="13" t="n"/>
      <c r="O825" s="14" t="n"/>
      <c r="P825" s="15" t="n"/>
      <c r="Q825" s="16">
        <f>IF(N825="", "", IF(ISNUMBER(N825), N825, IFERROR(DATEVALUE(LEFT(N825,10))+TIMEVALUE(MID(N825,12,8)), "texto")))</f>
        <v/>
      </c>
      <c r="R825" s="17">
        <f>IF(ISNUMBER(Q825), DATE(YEAR(Q825),MONTH(Q825),1), "")</f>
        <v/>
      </c>
      <c r="S825" s="18">
        <f>IF(A825="", 0, IF(AND(M825=Ajustes!$B$8, E825=Ajustes!$B$5, I825=Ajustes!$B$4, OR(C825=Ajustes!$B$6, C825=Ajustes!$B$7), ISNUMBER(D825), ISNUMBER(H825)), 1, 0))</f>
        <v/>
      </c>
      <c r="T825" s="19">
        <f>IF(S825&lt;&gt;1, 0, IF(N(J825)=0, 0, IF(K825=Ajustes!$B$5, J825, J825*F825)))</f>
        <v/>
      </c>
      <c r="U825" s="20">
        <f>IF(S825&lt;&gt;1, U824, IF(C825=Ajustes!$B$6, U824+H825, U824-H825))</f>
        <v/>
      </c>
      <c r="V825" s="19">
        <f>IF(S825&lt;&gt;1, V824, IF(C825=Ajustes!$B$6, V824+D825+N(O825)+T825, IF(U825&lt;=0, 0, V824-H825*W824)))</f>
        <v/>
      </c>
      <c r="W825" s="21">
        <f>IF(U825&gt;0, V825/U825, 0)</f>
        <v/>
      </c>
      <c r="X825" s="19">
        <f>IF(AND(S825=1, C825=Ajustes!$B$7), D825-N(O825)-T825-H825*W824, "")</f>
        <v/>
      </c>
      <c r="Y825" s="18">
        <f>IF(A825="", "", TRIM(IF(COUNTIFS($N$2:$N$3000,N825,$C$2:$C$3000,C825,$D$2:$D$3000,D825,$H$2:$H$3000,H825)&gt;1, "Orden repetida. ", "")&amp;IF(AND(S825=1, C825=Ajustes!$B$7, U824+0.000001&lt;H825), "Vendes más de lo registrado. ", "")&amp;IF(Q825="texto", "Fecha en texto. ", "")&amp;IF(OR(NOT(ISNUMBER(D825)), NOT(ISNUMBER(H825))), "Número en texto. ", "")&amp;IF(AND(ISNUMBER(Q825), ISNUMBER(Q824), Q825&lt;Q824), "Fuera de orden de fecha. ", "")))</f>
        <v/>
      </c>
      <c r="Z825" s="18">
        <f>IF(AND(S825=1, ISNUMBER(R825)), ROW(), 0)</f>
        <v/>
      </c>
      <c r="AA825" s="18">
        <f>IF(ISNUMBER(R825), R825, 0)</f>
        <v/>
      </c>
    </row>
    <row r="826">
      <c r="A826" s="13" t="n"/>
      <c r="B826" s="13" t="n"/>
      <c r="C826" s="13" t="n"/>
      <c r="D826" s="13" t="n"/>
      <c r="E826" s="13" t="n"/>
      <c r="F826" s="13" t="n"/>
      <c r="G826" s="13" t="n"/>
      <c r="H826" s="13" t="n"/>
      <c r="I826" s="13" t="n"/>
      <c r="J826" s="13" t="n"/>
      <c r="K826" s="13" t="n"/>
      <c r="L826" s="13" t="n"/>
      <c r="M826" s="13" t="n"/>
      <c r="N826" s="13" t="n"/>
      <c r="O826" s="14" t="n"/>
      <c r="P826" s="15" t="n"/>
      <c r="Q826" s="16">
        <f>IF(N826="", "", IF(ISNUMBER(N826), N826, IFERROR(DATEVALUE(LEFT(N826,10))+TIMEVALUE(MID(N826,12,8)), "texto")))</f>
        <v/>
      </c>
      <c r="R826" s="17">
        <f>IF(ISNUMBER(Q826), DATE(YEAR(Q826),MONTH(Q826),1), "")</f>
        <v/>
      </c>
      <c r="S826" s="18">
        <f>IF(A826="", 0, IF(AND(M826=Ajustes!$B$8, E826=Ajustes!$B$5, I826=Ajustes!$B$4, OR(C826=Ajustes!$B$6, C826=Ajustes!$B$7), ISNUMBER(D826), ISNUMBER(H826)), 1, 0))</f>
        <v/>
      </c>
      <c r="T826" s="19">
        <f>IF(S826&lt;&gt;1, 0, IF(N(J826)=0, 0, IF(K826=Ajustes!$B$5, J826, J826*F826)))</f>
        <v/>
      </c>
      <c r="U826" s="20">
        <f>IF(S826&lt;&gt;1, U825, IF(C826=Ajustes!$B$6, U825+H826, U825-H826))</f>
        <v/>
      </c>
      <c r="V826" s="19">
        <f>IF(S826&lt;&gt;1, V825, IF(C826=Ajustes!$B$6, V825+D826+N(O826)+T826, IF(U826&lt;=0, 0, V825-H826*W825)))</f>
        <v/>
      </c>
      <c r="W826" s="21">
        <f>IF(U826&gt;0, V826/U826, 0)</f>
        <v/>
      </c>
      <c r="X826" s="19">
        <f>IF(AND(S826=1, C826=Ajustes!$B$7), D826-N(O826)-T826-H826*W825, "")</f>
        <v/>
      </c>
      <c r="Y826" s="18">
        <f>IF(A826="", "", TRIM(IF(COUNTIFS($N$2:$N$3000,N826,$C$2:$C$3000,C826,$D$2:$D$3000,D826,$H$2:$H$3000,H826)&gt;1, "Orden repetida. ", "")&amp;IF(AND(S826=1, C826=Ajustes!$B$7, U825+0.000001&lt;H826), "Vendes más de lo registrado. ", "")&amp;IF(Q826="texto", "Fecha en texto. ", "")&amp;IF(OR(NOT(ISNUMBER(D826)), NOT(ISNUMBER(H826))), "Número en texto. ", "")&amp;IF(AND(ISNUMBER(Q826), ISNUMBER(Q825), Q826&lt;Q825), "Fuera de orden de fecha. ", "")))</f>
        <v/>
      </c>
      <c r="Z826" s="18">
        <f>IF(AND(S826=1, ISNUMBER(R826)), ROW(), 0)</f>
        <v/>
      </c>
      <c r="AA826" s="18">
        <f>IF(ISNUMBER(R826), R826, 0)</f>
        <v/>
      </c>
    </row>
    <row r="827">
      <c r="A827" s="13" t="n"/>
      <c r="B827" s="13" t="n"/>
      <c r="C827" s="13" t="n"/>
      <c r="D827" s="13" t="n"/>
      <c r="E827" s="13" t="n"/>
      <c r="F827" s="13" t="n"/>
      <c r="G827" s="13" t="n"/>
      <c r="H827" s="13" t="n"/>
      <c r="I827" s="13" t="n"/>
      <c r="J827" s="13" t="n"/>
      <c r="K827" s="13" t="n"/>
      <c r="L827" s="13" t="n"/>
      <c r="M827" s="13" t="n"/>
      <c r="N827" s="13" t="n"/>
      <c r="O827" s="14" t="n"/>
      <c r="P827" s="15" t="n"/>
      <c r="Q827" s="16">
        <f>IF(N827="", "", IF(ISNUMBER(N827), N827, IFERROR(DATEVALUE(LEFT(N827,10))+TIMEVALUE(MID(N827,12,8)), "texto")))</f>
        <v/>
      </c>
      <c r="R827" s="17">
        <f>IF(ISNUMBER(Q827), DATE(YEAR(Q827),MONTH(Q827),1), "")</f>
        <v/>
      </c>
      <c r="S827" s="18">
        <f>IF(A827="", 0, IF(AND(M827=Ajustes!$B$8, E827=Ajustes!$B$5, I827=Ajustes!$B$4, OR(C827=Ajustes!$B$6, C827=Ajustes!$B$7), ISNUMBER(D827), ISNUMBER(H827)), 1, 0))</f>
        <v/>
      </c>
      <c r="T827" s="19">
        <f>IF(S827&lt;&gt;1, 0, IF(N(J827)=0, 0, IF(K827=Ajustes!$B$5, J827, J827*F827)))</f>
        <v/>
      </c>
      <c r="U827" s="20">
        <f>IF(S827&lt;&gt;1, U826, IF(C827=Ajustes!$B$6, U826+H827, U826-H827))</f>
        <v/>
      </c>
      <c r="V827" s="19">
        <f>IF(S827&lt;&gt;1, V826, IF(C827=Ajustes!$B$6, V826+D827+N(O827)+T827, IF(U827&lt;=0, 0, V826-H827*W826)))</f>
        <v/>
      </c>
      <c r="W827" s="21">
        <f>IF(U827&gt;0, V827/U827, 0)</f>
        <v/>
      </c>
      <c r="X827" s="19">
        <f>IF(AND(S827=1, C827=Ajustes!$B$7), D827-N(O827)-T827-H827*W826, "")</f>
        <v/>
      </c>
      <c r="Y827" s="18">
        <f>IF(A827="", "", TRIM(IF(COUNTIFS($N$2:$N$3000,N827,$C$2:$C$3000,C827,$D$2:$D$3000,D827,$H$2:$H$3000,H827)&gt;1, "Orden repetida. ", "")&amp;IF(AND(S827=1, C827=Ajustes!$B$7, U826+0.000001&lt;H827), "Vendes más de lo registrado. ", "")&amp;IF(Q827="texto", "Fecha en texto. ", "")&amp;IF(OR(NOT(ISNUMBER(D827)), NOT(ISNUMBER(H827))), "Número en texto. ", "")&amp;IF(AND(ISNUMBER(Q827), ISNUMBER(Q826), Q827&lt;Q826), "Fuera de orden de fecha. ", "")))</f>
        <v/>
      </c>
      <c r="Z827" s="18">
        <f>IF(AND(S827=1, ISNUMBER(R827)), ROW(), 0)</f>
        <v/>
      </c>
      <c r="AA827" s="18">
        <f>IF(ISNUMBER(R827), R827, 0)</f>
        <v/>
      </c>
    </row>
    <row r="828">
      <c r="A828" s="13" t="n"/>
      <c r="B828" s="13" t="n"/>
      <c r="C828" s="13" t="n"/>
      <c r="D828" s="13" t="n"/>
      <c r="E828" s="13" t="n"/>
      <c r="F828" s="13" t="n"/>
      <c r="G828" s="13" t="n"/>
      <c r="H828" s="13" t="n"/>
      <c r="I828" s="13" t="n"/>
      <c r="J828" s="13" t="n"/>
      <c r="K828" s="13" t="n"/>
      <c r="L828" s="13" t="n"/>
      <c r="M828" s="13" t="n"/>
      <c r="N828" s="13" t="n"/>
      <c r="O828" s="14" t="n"/>
      <c r="P828" s="15" t="n"/>
      <c r="Q828" s="16">
        <f>IF(N828="", "", IF(ISNUMBER(N828), N828, IFERROR(DATEVALUE(LEFT(N828,10))+TIMEVALUE(MID(N828,12,8)), "texto")))</f>
        <v/>
      </c>
      <c r="R828" s="17">
        <f>IF(ISNUMBER(Q828), DATE(YEAR(Q828),MONTH(Q828),1), "")</f>
        <v/>
      </c>
      <c r="S828" s="18">
        <f>IF(A828="", 0, IF(AND(M828=Ajustes!$B$8, E828=Ajustes!$B$5, I828=Ajustes!$B$4, OR(C828=Ajustes!$B$6, C828=Ajustes!$B$7), ISNUMBER(D828), ISNUMBER(H828)), 1, 0))</f>
        <v/>
      </c>
      <c r="T828" s="19">
        <f>IF(S828&lt;&gt;1, 0, IF(N(J828)=0, 0, IF(K828=Ajustes!$B$5, J828, J828*F828)))</f>
        <v/>
      </c>
      <c r="U828" s="20">
        <f>IF(S828&lt;&gt;1, U827, IF(C828=Ajustes!$B$6, U827+H828, U827-H828))</f>
        <v/>
      </c>
      <c r="V828" s="19">
        <f>IF(S828&lt;&gt;1, V827, IF(C828=Ajustes!$B$6, V827+D828+N(O828)+T828, IF(U828&lt;=0, 0, V827-H828*W827)))</f>
        <v/>
      </c>
      <c r="W828" s="21">
        <f>IF(U828&gt;0, V828/U828, 0)</f>
        <v/>
      </c>
      <c r="X828" s="19">
        <f>IF(AND(S828=1, C828=Ajustes!$B$7), D828-N(O828)-T828-H828*W827, "")</f>
        <v/>
      </c>
      <c r="Y828" s="18">
        <f>IF(A828="", "", TRIM(IF(COUNTIFS($N$2:$N$3000,N828,$C$2:$C$3000,C828,$D$2:$D$3000,D828,$H$2:$H$3000,H828)&gt;1, "Orden repetida. ", "")&amp;IF(AND(S828=1, C828=Ajustes!$B$7, U827+0.000001&lt;H828), "Vendes más de lo registrado. ", "")&amp;IF(Q828="texto", "Fecha en texto. ", "")&amp;IF(OR(NOT(ISNUMBER(D828)), NOT(ISNUMBER(H828))), "Número en texto. ", "")&amp;IF(AND(ISNUMBER(Q828), ISNUMBER(Q827), Q828&lt;Q827), "Fuera de orden de fecha. ", "")))</f>
        <v/>
      </c>
      <c r="Z828" s="18">
        <f>IF(AND(S828=1, ISNUMBER(R828)), ROW(), 0)</f>
        <v/>
      </c>
      <c r="AA828" s="18">
        <f>IF(ISNUMBER(R828), R828, 0)</f>
        <v/>
      </c>
    </row>
    <row r="829">
      <c r="A829" s="13" t="n"/>
      <c r="B829" s="13" t="n"/>
      <c r="C829" s="13" t="n"/>
      <c r="D829" s="13" t="n"/>
      <c r="E829" s="13" t="n"/>
      <c r="F829" s="13" t="n"/>
      <c r="G829" s="13" t="n"/>
      <c r="H829" s="13" t="n"/>
      <c r="I829" s="13" t="n"/>
      <c r="J829" s="13" t="n"/>
      <c r="K829" s="13" t="n"/>
      <c r="L829" s="13" t="n"/>
      <c r="M829" s="13" t="n"/>
      <c r="N829" s="13" t="n"/>
      <c r="O829" s="14" t="n"/>
      <c r="P829" s="15" t="n"/>
      <c r="Q829" s="16">
        <f>IF(N829="", "", IF(ISNUMBER(N829), N829, IFERROR(DATEVALUE(LEFT(N829,10))+TIMEVALUE(MID(N829,12,8)), "texto")))</f>
        <v/>
      </c>
      <c r="R829" s="17">
        <f>IF(ISNUMBER(Q829), DATE(YEAR(Q829),MONTH(Q829),1), "")</f>
        <v/>
      </c>
      <c r="S829" s="18">
        <f>IF(A829="", 0, IF(AND(M829=Ajustes!$B$8, E829=Ajustes!$B$5, I829=Ajustes!$B$4, OR(C829=Ajustes!$B$6, C829=Ajustes!$B$7), ISNUMBER(D829), ISNUMBER(H829)), 1, 0))</f>
        <v/>
      </c>
      <c r="T829" s="19">
        <f>IF(S829&lt;&gt;1, 0, IF(N(J829)=0, 0, IF(K829=Ajustes!$B$5, J829, J829*F829)))</f>
        <v/>
      </c>
      <c r="U829" s="20">
        <f>IF(S829&lt;&gt;1, U828, IF(C829=Ajustes!$B$6, U828+H829, U828-H829))</f>
        <v/>
      </c>
      <c r="V829" s="19">
        <f>IF(S829&lt;&gt;1, V828, IF(C829=Ajustes!$B$6, V828+D829+N(O829)+T829, IF(U829&lt;=0, 0, V828-H829*W828)))</f>
        <v/>
      </c>
      <c r="W829" s="21">
        <f>IF(U829&gt;0, V829/U829, 0)</f>
        <v/>
      </c>
      <c r="X829" s="19">
        <f>IF(AND(S829=1, C829=Ajustes!$B$7), D829-N(O829)-T829-H829*W828, "")</f>
        <v/>
      </c>
      <c r="Y829" s="18">
        <f>IF(A829="", "", TRIM(IF(COUNTIFS($N$2:$N$3000,N829,$C$2:$C$3000,C829,$D$2:$D$3000,D829,$H$2:$H$3000,H829)&gt;1, "Orden repetida. ", "")&amp;IF(AND(S829=1, C829=Ajustes!$B$7, U828+0.000001&lt;H829), "Vendes más de lo registrado. ", "")&amp;IF(Q829="texto", "Fecha en texto. ", "")&amp;IF(OR(NOT(ISNUMBER(D829)), NOT(ISNUMBER(H829))), "Número en texto. ", "")&amp;IF(AND(ISNUMBER(Q829), ISNUMBER(Q828), Q829&lt;Q828), "Fuera de orden de fecha. ", "")))</f>
        <v/>
      </c>
      <c r="Z829" s="18">
        <f>IF(AND(S829=1, ISNUMBER(R829)), ROW(), 0)</f>
        <v/>
      </c>
      <c r="AA829" s="18">
        <f>IF(ISNUMBER(R829), R829, 0)</f>
        <v/>
      </c>
    </row>
    <row r="830">
      <c r="A830" s="13" t="n"/>
      <c r="B830" s="13" t="n"/>
      <c r="C830" s="13" t="n"/>
      <c r="D830" s="13" t="n"/>
      <c r="E830" s="13" t="n"/>
      <c r="F830" s="13" t="n"/>
      <c r="G830" s="13" t="n"/>
      <c r="H830" s="13" t="n"/>
      <c r="I830" s="13" t="n"/>
      <c r="J830" s="13" t="n"/>
      <c r="K830" s="13" t="n"/>
      <c r="L830" s="13" t="n"/>
      <c r="M830" s="13" t="n"/>
      <c r="N830" s="13" t="n"/>
      <c r="O830" s="14" t="n"/>
      <c r="P830" s="15" t="n"/>
      <c r="Q830" s="16">
        <f>IF(N830="", "", IF(ISNUMBER(N830), N830, IFERROR(DATEVALUE(LEFT(N830,10))+TIMEVALUE(MID(N830,12,8)), "texto")))</f>
        <v/>
      </c>
      <c r="R830" s="17">
        <f>IF(ISNUMBER(Q830), DATE(YEAR(Q830),MONTH(Q830),1), "")</f>
        <v/>
      </c>
      <c r="S830" s="18">
        <f>IF(A830="", 0, IF(AND(M830=Ajustes!$B$8, E830=Ajustes!$B$5, I830=Ajustes!$B$4, OR(C830=Ajustes!$B$6, C830=Ajustes!$B$7), ISNUMBER(D830), ISNUMBER(H830)), 1, 0))</f>
        <v/>
      </c>
      <c r="T830" s="19">
        <f>IF(S830&lt;&gt;1, 0, IF(N(J830)=0, 0, IF(K830=Ajustes!$B$5, J830, J830*F830)))</f>
        <v/>
      </c>
      <c r="U830" s="20">
        <f>IF(S830&lt;&gt;1, U829, IF(C830=Ajustes!$B$6, U829+H830, U829-H830))</f>
        <v/>
      </c>
      <c r="V830" s="19">
        <f>IF(S830&lt;&gt;1, V829, IF(C830=Ajustes!$B$6, V829+D830+N(O830)+T830, IF(U830&lt;=0, 0, V829-H830*W829)))</f>
        <v/>
      </c>
      <c r="W830" s="21">
        <f>IF(U830&gt;0, V830/U830, 0)</f>
        <v/>
      </c>
      <c r="X830" s="19">
        <f>IF(AND(S830=1, C830=Ajustes!$B$7), D830-N(O830)-T830-H830*W829, "")</f>
        <v/>
      </c>
      <c r="Y830" s="18">
        <f>IF(A830="", "", TRIM(IF(COUNTIFS($N$2:$N$3000,N830,$C$2:$C$3000,C830,$D$2:$D$3000,D830,$H$2:$H$3000,H830)&gt;1, "Orden repetida. ", "")&amp;IF(AND(S830=1, C830=Ajustes!$B$7, U829+0.000001&lt;H830), "Vendes más de lo registrado. ", "")&amp;IF(Q830="texto", "Fecha en texto. ", "")&amp;IF(OR(NOT(ISNUMBER(D830)), NOT(ISNUMBER(H830))), "Número en texto. ", "")&amp;IF(AND(ISNUMBER(Q830), ISNUMBER(Q829), Q830&lt;Q829), "Fuera de orden de fecha. ", "")))</f>
        <v/>
      </c>
      <c r="Z830" s="18">
        <f>IF(AND(S830=1, ISNUMBER(R830)), ROW(), 0)</f>
        <v/>
      </c>
      <c r="AA830" s="18">
        <f>IF(ISNUMBER(R830), R830, 0)</f>
        <v/>
      </c>
    </row>
    <row r="831">
      <c r="A831" s="13" t="n"/>
      <c r="B831" s="13" t="n"/>
      <c r="C831" s="13" t="n"/>
      <c r="D831" s="13" t="n"/>
      <c r="E831" s="13" t="n"/>
      <c r="F831" s="13" t="n"/>
      <c r="G831" s="13" t="n"/>
      <c r="H831" s="13" t="n"/>
      <c r="I831" s="13" t="n"/>
      <c r="J831" s="13" t="n"/>
      <c r="K831" s="13" t="n"/>
      <c r="L831" s="13" t="n"/>
      <c r="M831" s="13" t="n"/>
      <c r="N831" s="13" t="n"/>
      <c r="O831" s="14" t="n"/>
      <c r="P831" s="15" t="n"/>
      <c r="Q831" s="16">
        <f>IF(N831="", "", IF(ISNUMBER(N831), N831, IFERROR(DATEVALUE(LEFT(N831,10))+TIMEVALUE(MID(N831,12,8)), "texto")))</f>
        <v/>
      </c>
      <c r="R831" s="17">
        <f>IF(ISNUMBER(Q831), DATE(YEAR(Q831),MONTH(Q831),1), "")</f>
        <v/>
      </c>
      <c r="S831" s="18">
        <f>IF(A831="", 0, IF(AND(M831=Ajustes!$B$8, E831=Ajustes!$B$5, I831=Ajustes!$B$4, OR(C831=Ajustes!$B$6, C831=Ajustes!$B$7), ISNUMBER(D831), ISNUMBER(H831)), 1, 0))</f>
        <v/>
      </c>
      <c r="T831" s="19">
        <f>IF(S831&lt;&gt;1, 0, IF(N(J831)=0, 0, IF(K831=Ajustes!$B$5, J831, J831*F831)))</f>
        <v/>
      </c>
      <c r="U831" s="20">
        <f>IF(S831&lt;&gt;1, U830, IF(C831=Ajustes!$B$6, U830+H831, U830-H831))</f>
        <v/>
      </c>
      <c r="V831" s="19">
        <f>IF(S831&lt;&gt;1, V830, IF(C831=Ajustes!$B$6, V830+D831+N(O831)+T831, IF(U831&lt;=0, 0, V830-H831*W830)))</f>
        <v/>
      </c>
      <c r="W831" s="21">
        <f>IF(U831&gt;0, V831/U831, 0)</f>
        <v/>
      </c>
      <c r="X831" s="19">
        <f>IF(AND(S831=1, C831=Ajustes!$B$7), D831-N(O831)-T831-H831*W830, "")</f>
        <v/>
      </c>
      <c r="Y831" s="18">
        <f>IF(A831="", "", TRIM(IF(COUNTIFS($N$2:$N$3000,N831,$C$2:$C$3000,C831,$D$2:$D$3000,D831,$H$2:$H$3000,H831)&gt;1, "Orden repetida. ", "")&amp;IF(AND(S831=1, C831=Ajustes!$B$7, U830+0.000001&lt;H831), "Vendes más de lo registrado. ", "")&amp;IF(Q831="texto", "Fecha en texto. ", "")&amp;IF(OR(NOT(ISNUMBER(D831)), NOT(ISNUMBER(H831))), "Número en texto. ", "")&amp;IF(AND(ISNUMBER(Q831), ISNUMBER(Q830), Q831&lt;Q830), "Fuera de orden de fecha. ", "")))</f>
        <v/>
      </c>
      <c r="Z831" s="18">
        <f>IF(AND(S831=1, ISNUMBER(R831)), ROW(), 0)</f>
        <v/>
      </c>
      <c r="AA831" s="18">
        <f>IF(ISNUMBER(R831), R831, 0)</f>
        <v/>
      </c>
    </row>
    <row r="832">
      <c r="A832" s="13" t="n"/>
      <c r="B832" s="13" t="n"/>
      <c r="C832" s="13" t="n"/>
      <c r="D832" s="13" t="n"/>
      <c r="E832" s="13" t="n"/>
      <c r="F832" s="13" t="n"/>
      <c r="G832" s="13" t="n"/>
      <c r="H832" s="13" t="n"/>
      <c r="I832" s="13" t="n"/>
      <c r="J832" s="13" t="n"/>
      <c r="K832" s="13" t="n"/>
      <c r="L832" s="13" t="n"/>
      <c r="M832" s="13" t="n"/>
      <c r="N832" s="13" t="n"/>
      <c r="O832" s="14" t="n"/>
      <c r="P832" s="15" t="n"/>
      <c r="Q832" s="16">
        <f>IF(N832="", "", IF(ISNUMBER(N832), N832, IFERROR(DATEVALUE(LEFT(N832,10))+TIMEVALUE(MID(N832,12,8)), "texto")))</f>
        <v/>
      </c>
      <c r="R832" s="17">
        <f>IF(ISNUMBER(Q832), DATE(YEAR(Q832),MONTH(Q832),1), "")</f>
        <v/>
      </c>
      <c r="S832" s="18">
        <f>IF(A832="", 0, IF(AND(M832=Ajustes!$B$8, E832=Ajustes!$B$5, I832=Ajustes!$B$4, OR(C832=Ajustes!$B$6, C832=Ajustes!$B$7), ISNUMBER(D832), ISNUMBER(H832)), 1, 0))</f>
        <v/>
      </c>
      <c r="T832" s="19">
        <f>IF(S832&lt;&gt;1, 0, IF(N(J832)=0, 0, IF(K832=Ajustes!$B$5, J832, J832*F832)))</f>
        <v/>
      </c>
      <c r="U832" s="20">
        <f>IF(S832&lt;&gt;1, U831, IF(C832=Ajustes!$B$6, U831+H832, U831-H832))</f>
        <v/>
      </c>
      <c r="V832" s="19">
        <f>IF(S832&lt;&gt;1, V831, IF(C832=Ajustes!$B$6, V831+D832+N(O832)+T832, IF(U832&lt;=0, 0, V831-H832*W831)))</f>
        <v/>
      </c>
      <c r="W832" s="21">
        <f>IF(U832&gt;0, V832/U832, 0)</f>
        <v/>
      </c>
      <c r="X832" s="19">
        <f>IF(AND(S832=1, C832=Ajustes!$B$7), D832-N(O832)-T832-H832*W831, "")</f>
        <v/>
      </c>
      <c r="Y832" s="18">
        <f>IF(A832="", "", TRIM(IF(COUNTIFS($N$2:$N$3000,N832,$C$2:$C$3000,C832,$D$2:$D$3000,D832,$H$2:$H$3000,H832)&gt;1, "Orden repetida. ", "")&amp;IF(AND(S832=1, C832=Ajustes!$B$7, U831+0.000001&lt;H832), "Vendes más de lo registrado. ", "")&amp;IF(Q832="texto", "Fecha en texto. ", "")&amp;IF(OR(NOT(ISNUMBER(D832)), NOT(ISNUMBER(H832))), "Número en texto. ", "")&amp;IF(AND(ISNUMBER(Q832), ISNUMBER(Q831), Q832&lt;Q831), "Fuera de orden de fecha. ", "")))</f>
        <v/>
      </c>
      <c r="Z832" s="18">
        <f>IF(AND(S832=1, ISNUMBER(R832)), ROW(), 0)</f>
        <v/>
      </c>
      <c r="AA832" s="18">
        <f>IF(ISNUMBER(R832), R832, 0)</f>
        <v/>
      </c>
    </row>
    <row r="833">
      <c r="A833" s="13" t="n"/>
      <c r="B833" s="13" t="n"/>
      <c r="C833" s="13" t="n"/>
      <c r="D833" s="13" t="n"/>
      <c r="E833" s="13" t="n"/>
      <c r="F833" s="13" t="n"/>
      <c r="G833" s="13" t="n"/>
      <c r="H833" s="13" t="n"/>
      <c r="I833" s="13" t="n"/>
      <c r="J833" s="13" t="n"/>
      <c r="K833" s="13" t="n"/>
      <c r="L833" s="13" t="n"/>
      <c r="M833" s="13" t="n"/>
      <c r="N833" s="13" t="n"/>
      <c r="O833" s="14" t="n"/>
      <c r="P833" s="15" t="n"/>
      <c r="Q833" s="16">
        <f>IF(N833="", "", IF(ISNUMBER(N833), N833, IFERROR(DATEVALUE(LEFT(N833,10))+TIMEVALUE(MID(N833,12,8)), "texto")))</f>
        <v/>
      </c>
      <c r="R833" s="17">
        <f>IF(ISNUMBER(Q833), DATE(YEAR(Q833),MONTH(Q833),1), "")</f>
        <v/>
      </c>
      <c r="S833" s="18">
        <f>IF(A833="", 0, IF(AND(M833=Ajustes!$B$8, E833=Ajustes!$B$5, I833=Ajustes!$B$4, OR(C833=Ajustes!$B$6, C833=Ajustes!$B$7), ISNUMBER(D833), ISNUMBER(H833)), 1, 0))</f>
        <v/>
      </c>
      <c r="T833" s="19">
        <f>IF(S833&lt;&gt;1, 0, IF(N(J833)=0, 0, IF(K833=Ajustes!$B$5, J833, J833*F833)))</f>
        <v/>
      </c>
      <c r="U833" s="20">
        <f>IF(S833&lt;&gt;1, U832, IF(C833=Ajustes!$B$6, U832+H833, U832-H833))</f>
        <v/>
      </c>
      <c r="V833" s="19">
        <f>IF(S833&lt;&gt;1, V832, IF(C833=Ajustes!$B$6, V832+D833+N(O833)+T833, IF(U833&lt;=0, 0, V832-H833*W832)))</f>
        <v/>
      </c>
      <c r="W833" s="21">
        <f>IF(U833&gt;0, V833/U833, 0)</f>
        <v/>
      </c>
      <c r="X833" s="19">
        <f>IF(AND(S833=1, C833=Ajustes!$B$7), D833-N(O833)-T833-H833*W832, "")</f>
        <v/>
      </c>
      <c r="Y833" s="18">
        <f>IF(A833="", "", TRIM(IF(COUNTIFS($N$2:$N$3000,N833,$C$2:$C$3000,C833,$D$2:$D$3000,D833,$H$2:$H$3000,H833)&gt;1, "Orden repetida. ", "")&amp;IF(AND(S833=1, C833=Ajustes!$B$7, U832+0.000001&lt;H833), "Vendes más de lo registrado. ", "")&amp;IF(Q833="texto", "Fecha en texto. ", "")&amp;IF(OR(NOT(ISNUMBER(D833)), NOT(ISNUMBER(H833))), "Número en texto. ", "")&amp;IF(AND(ISNUMBER(Q833), ISNUMBER(Q832), Q833&lt;Q832), "Fuera de orden de fecha. ", "")))</f>
        <v/>
      </c>
      <c r="Z833" s="18">
        <f>IF(AND(S833=1, ISNUMBER(R833)), ROW(), 0)</f>
        <v/>
      </c>
      <c r="AA833" s="18">
        <f>IF(ISNUMBER(R833), R833, 0)</f>
        <v/>
      </c>
    </row>
    <row r="834">
      <c r="A834" s="13" t="n"/>
      <c r="B834" s="13" t="n"/>
      <c r="C834" s="13" t="n"/>
      <c r="D834" s="13" t="n"/>
      <c r="E834" s="13" t="n"/>
      <c r="F834" s="13" t="n"/>
      <c r="G834" s="13" t="n"/>
      <c r="H834" s="13" t="n"/>
      <c r="I834" s="13" t="n"/>
      <c r="J834" s="13" t="n"/>
      <c r="K834" s="13" t="n"/>
      <c r="L834" s="13" t="n"/>
      <c r="M834" s="13" t="n"/>
      <c r="N834" s="13" t="n"/>
      <c r="O834" s="14" t="n"/>
      <c r="P834" s="15" t="n"/>
      <c r="Q834" s="16">
        <f>IF(N834="", "", IF(ISNUMBER(N834), N834, IFERROR(DATEVALUE(LEFT(N834,10))+TIMEVALUE(MID(N834,12,8)), "texto")))</f>
        <v/>
      </c>
      <c r="R834" s="17">
        <f>IF(ISNUMBER(Q834), DATE(YEAR(Q834),MONTH(Q834),1), "")</f>
        <v/>
      </c>
      <c r="S834" s="18">
        <f>IF(A834="", 0, IF(AND(M834=Ajustes!$B$8, E834=Ajustes!$B$5, I834=Ajustes!$B$4, OR(C834=Ajustes!$B$6, C834=Ajustes!$B$7), ISNUMBER(D834), ISNUMBER(H834)), 1, 0))</f>
        <v/>
      </c>
      <c r="T834" s="19">
        <f>IF(S834&lt;&gt;1, 0, IF(N(J834)=0, 0, IF(K834=Ajustes!$B$5, J834, J834*F834)))</f>
        <v/>
      </c>
      <c r="U834" s="20">
        <f>IF(S834&lt;&gt;1, U833, IF(C834=Ajustes!$B$6, U833+H834, U833-H834))</f>
        <v/>
      </c>
      <c r="V834" s="19">
        <f>IF(S834&lt;&gt;1, V833, IF(C834=Ajustes!$B$6, V833+D834+N(O834)+T834, IF(U834&lt;=0, 0, V833-H834*W833)))</f>
        <v/>
      </c>
      <c r="W834" s="21">
        <f>IF(U834&gt;0, V834/U834, 0)</f>
        <v/>
      </c>
      <c r="X834" s="19">
        <f>IF(AND(S834=1, C834=Ajustes!$B$7), D834-N(O834)-T834-H834*W833, "")</f>
        <v/>
      </c>
      <c r="Y834" s="18">
        <f>IF(A834="", "", TRIM(IF(COUNTIFS($N$2:$N$3000,N834,$C$2:$C$3000,C834,$D$2:$D$3000,D834,$H$2:$H$3000,H834)&gt;1, "Orden repetida. ", "")&amp;IF(AND(S834=1, C834=Ajustes!$B$7, U833+0.000001&lt;H834), "Vendes más de lo registrado. ", "")&amp;IF(Q834="texto", "Fecha en texto. ", "")&amp;IF(OR(NOT(ISNUMBER(D834)), NOT(ISNUMBER(H834))), "Número en texto. ", "")&amp;IF(AND(ISNUMBER(Q834), ISNUMBER(Q833), Q834&lt;Q833), "Fuera de orden de fecha. ", "")))</f>
        <v/>
      </c>
      <c r="Z834" s="18">
        <f>IF(AND(S834=1, ISNUMBER(R834)), ROW(), 0)</f>
        <v/>
      </c>
      <c r="AA834" s="18">
        <f>IF(ISNUMBER(R834), R834, 0)</f>
        <v/>
      </c>
    </row>
    <row r="835">
      <c r="A835" s="13" t="n"/>
      <c r="B835" s="13" t="n"/>
      <c r="C835" s="13" t="n"/>
      <c r="D835" s="13" t="n"/>
      <c r="E835" s="13" t="n"/>
      <c r="F835" s="13" t="n"/>
      <c r="G835" s="13" t="n"/>
      <c r="H835" s="13" t="n"/>
      <c r="I835" s="13" t="n"/>
      <c r="J835" s="13" t="n"/>
      <c r="K835" s="13" t="n"/>
      <c r="L835" s="13" t="n"/>
      <c r="M835" s="13" t="n"/>
      <c r="N835" s="13" t="n"/>
      <c r="O835" s="14" t="n"/>
      <c r="P835" s="15" t="n"/>
      <c r="Q835" s="16">
        <f>IF(N835="", "", IF(ISNUMBER(N835), N835, IFERROR(DATEVALUE(LEFT(N835,10))+TIMEVALUE(MID(N835,12,8)), "texto")))</f>
        <v/>
      </c>
      <c r="R835" s="17">
        <f>IF(ISNUMBER(Q835), DATE(YEAR(Q835),MONTH(Q835),1), "")</f>
        <v/>
      </c>
      <c r="S835" s="18">
        <f>IF(A835="", 0, IF(AND(M835=Ajustes!$B$8, E835=Ajustes!$B$5, I835=Ajustes!$B$4, OR(C835=Ajustes!$B$6, C835=Ajustes!$B$7), ISNUMBER(D835), ISNUMBER(H835)), 1, 0))</f>
        <v/>
      </c>
      <c r="T835" s="19">
        <f>IF(S835&lt;&gt;1, 0, IF(N(J835)=0, 0, IF(K835=Ajustes!$B$5, J835, J835*F835)))</f>
        <v/>
      </c>
      <c r="U835" s="20">
        <f>IF(S835&lt;&gt;1, U834, IF(C835=Ajustes!$B$6, U834+H835, U834-H835))</f>
        <v/>
      </c>
      <c r="V835" s="19">
        <f>IF(S835&lt;&gt;1, V834, IF(C835=Ajustes!$B$6, V834+D835+N(O835)+T835, IF(U835&lt;=0, 0, V834-H835*W834)))</f>
        <v/>
      </c>
      <c r="W835" s="21">
        <f>IF(U835&gt;0, V835/U835, 0)</f>
        <v/>
      </c>
      <c r="X835" s="19">
        <f>IF(AND(S835=1, C835=Ajustes!$B$7), D835-N(O835)-T835-H835*W834, "")</f>
        <v/>
      </c>
      <c r="Y835" s="18">
        <f>IF(A835="", "", TRIM(IF(COUNTIFS($N$2:$N$3000,N835,$C$2:$C$3000,C835,$D$2:$D$3000,D835,$H$2:$H$3000,H835)&gt;1, "Orden repetida. ", "")&amp;IF(AND(S835=1, C835=Ajustes!$B$7, U834+0.000001&lt;H835), "Vendes más de lo registrado. ", "")&amp;IF(Q835="texto", "Fecha en texto. ", "")&amp;IF(OR(NOT(ISNUMBER(D835)), NOT(ISNUMBER(H835))), "Número en texto. ", "")&amp;IF(AND(ISNUMBER(Q835), ISNUMBER(Q834), Q835&lt;Q834), "Fuera de orden de fecha. ", "")))</f>
        <v/>
      </c>
      <c r="Z835" s="18">
        <f>IF(AND(S835=1, ISNUMBER(R835)), ROW(), 0)</f>
        <v/>
      </c>
      <c r="AA835" s="18">
        <f>IF(ISNUMBER(R835), R835, 0)</f>
        <v/>
      </c>
    </row>
    <row r="836">
      <c r="A836" s="13" t="n"/>
      <c r="B836" s="13" t="n"/>
      <c r="C836" s="13" t="n"/>
      <c r="D836" s="13" t="n"/>
      <c r="E836" s="13" t="n"/>
      <c r="F836" s="13" t="n"/>
      <c r="G836" s="13" t="n"/>
      <c r="H836" s="13" t="n"/>
      <c r="I836" s="13" t="n"/>
      <c r="J836" s="13" t="n"/>
      <c r="K836" s="13" t="n"/>
      <c r="L836" s="13" t="n"/>
      <c r="M836" s="13" t="n"/>
      <c r="N836" s="13" t="n"/>
      <c r="O836" s="14" t="n"/>
      <c r="P836" s="15" t="n"/>
      <c r="Q836" s="16">
        <f>IF(N836="", "", IF(ISNUMBER(N836), N836, IFERROR(DATEVALUE(LEFT(N836,10))+TIMEVALUE(MID(N836,12,8)), "texto")))</f>
        <v/>
      </c>
      <c r="R836" s="17">
        <f>IF(ISNUMBER(Q836), DATE(YEAR(Q836),MONTH(Q836),1), "")</f>
        <v/>
      </c>
      <c r="S836" s="18">
        <f>IF(A836="", 0, IF(AND(M836=Ajustes!$B$8, E836=Ajustes!$B$5, I836=Ajustes!$B$4, OR(C836=Ajustes!$B$6, C836=Ajustes!$B$7), ISNUMBER(D836), ISNUMBER(H836)), 1, 0))</f>
        <v/>
      </c>
      <c r="T836" s="19">
        <f>IF(S836&lt;&gt;1, 0, IF(N(J836)=0, 0, IF(K836=Ajustes!$B$5, J836, J836*F836)))</f>
        <v/>
      </c>
      <c r="U836" s="20">
        <f>IF(S836&lt;&gt;1, U835, IF(C836=Ajustes!$B$6, U835+H836, U835-H836))</f>
        <v/>
      </c>
      <c r="V836" s="19">
        <f>IF(S836&lt;&gt;1, V835, IF(C836=Ajustes!$B$6, V835+D836+N(O836)+T836, IF(U836&lt;=0, 0, V835-H836*W835)))</f>
        <v/>
      </c>
      <c r="W836" s="21">
        <f>IF(U836&gt;0, V836/U836, 0)</f>
        <v/>
      </c>
      <c r="X836" s="19">
        <f>IF(AND(S836=1, C836=Ajustes!$B$7), D836-N(O836)-T836-H836*W835, "")</f>
        <v/>
      </c>
      <c r="Y836" s="18">
        <f>IF(A836="", "", TRIM(IF(COUNTIFS($N$2:$N$3000,N836,$C$2:$C$3000,C836,$D$2:$D$3000,D836,$H$2:$H$3000,H836)&gt;1, "Orden repetida. ", "")&amp;IF(AND(S836=1, C836=Ajustes!$B$7, U835+0.000001&lt;H836), "Vendes más de lo registrado. ", "")&amp;IF(Q836="texto", "Fecha en texto. ", "")&amp;IF(OR(NOT(ISNUMBER(D836)), NOT(ISNUMBER(H836))), "Número en texto. ", "")&amp;IF(AND(ISNUMBER(Q836), ISNUMBER(Q835), Q836&lt;Q835), "Fuera de orden de fecha. ", "")))</f>
        <v/>
      </c>
      <c r="Z836" s="18">
        <f>IF(AND(S836=1, ISNUMBER(R836)), ROW(), 0)</f>
        <v/>
      </c>
      <c r="AA836" s="18">
        <f>IF(ISNUMBER(R836), R836, 0)</f>
        <v/>
      </c>
    </row>
    <row r="837">
      <c r="A837" s="13" t="n"/>
      <c r="B837" s="13" t="n"/>
      <c r="C837" s="13" t="n"/>
      <c r="D837" s="13" t="n"/>
      <c r="E837" s="13" t="n"/>
      <c r="F837" s="13" t="n"/>
      <c r="G837" s="13" t="n"/>
      <c r="H837" s="13" t="n"/>
      <c r="I837" s="13" t="n"/>
      <c r="J837" s="13" t="n"/>
      <c r="K837" s="13" t="n"/>
      <c r="L837" s="13" t="n"/>
      <c r="M837" s="13" t="n"/>
      <c r="N837" s="13" t="n"/>
      <c r="O837" s="14" t="n"/>
      <c r="P837" s="15" t="n"/>
      <c r="Q837" s="16">
        <f>IF(N837="", "", IF(ISNUMBER(N837), N837, IFERROR(DATEVALUE(LEFT(N837,10))+TIMEVALUE(MID(N837,12,8)), "texto")))</f>
        <v/>
      </c>
      <c r="R837" s="17">
        <f>IF(ISNUMBER(Q837), DATE(YEAR(Q837),MONTH(Q837),1), "")</f>
        <v/>
      </c>
      <c r="S837" s="18">
        <f>IF(A837="", 0, IF(AND(M837=Ajustes!$B$8, E837=Ajustes!$B$5, I837=Ajustes!$B$4, OR(C837=Ajustes!$B$6, C837=Ajustes!$B$7), ISNUMBER(D837), ISNUMBER(H837)), 1, 0))</f>
        <v/>
      </c>
      <c r="T837" s="19">
        <f>IF(S837&lt;&gt;1, 0, IF(N(J837)=0, 0, IF(K837=Ajustes!$B$5, J837, J837*F837)))</f>
        <v/>
      </c>
      <c r="U837" s="20">
        <f>IF(S837&lt;&gt;1, U836, IF(C837=Ajustes!$B$6, U836+H837, U836-H837))</f>
        <v/>
      </c>
      <c r="V837" s="19">
        <f>IF(S837&lt;&gt;1, V836, IF(C837=Ajustes!$B$6, V836+D837+N(O837)+T837, IF(U837&lt;=0, 0, V836-H837*W836)))</f>
        <v/>
      </c>
      <c r="W837" s="21">
        <f>IF(U837&gt;0, V837/U837, 0)</f>
        <v/>
      </c>
      <c r="X837" s="19">
        <f>IF(AND(S837=1, C837=Ajustes!$B$7), D837-N(O837)-T837-H837*W836, "")</f>
        <v/>
      </c>
      <c r="Y837" s="18">
        <f>IF(A837="", "", TRIM(IF(COUNTIFS($N$2:$N$3000,N837,$C$2:$C$3000,C837,$D$2:$D$3000,D837,$H$2:$H$3000,H837)&gt;1, "Orden repetida. ", "")&amp;IF(AND(S837=1, C837=Ajustes!$B$7, U836+0.000001&lt;H837), "Vendes más de lo registrado. ", "")&amp;IF(Q837="texto", "Fecha en texto. ", "")&amp;IF(OR(NOT(ISNUMBER(D837)), NOT(ISNUMBER(H837))), "Número en texto. ", "")&amp;IF(AND(ISNUMBER(Q837), ISNUMBER(Q836), Q837&lt;Q836), "Fuera de orden de fecha. ", "")))</f>
        <v/>
      </c>
      <c r="Z837" s="18">
        <f>IF(AND(S837=1, ISNUMBER(R837)), ROW(), 0)</f>
        <v/>
      </c>
      <c r="AA837" s="18">
        <f>IF(ISNUMBER(R837), R837, 0)</f>
        <v/>
      </c>
    </row>
    <row r="838">
      <c r="A838" s="13" t="n"/>
      <c r="B838" s="13" t="n"/>
      <c r="C838" s="13" t="n"/>
      <c r="D838" s="13" t="n"/>
      <c r="E838" s="13" t="n"/>
      <c r="F838" s="13" t="n"/>
      <c r="G838" s="13" t="n"/>
      <c r="H838" s="13" t="n"/>
      <c r="I838" s="13" t="n"/>
      <c r="J838" s="13" t="n"/>
      <c r="K838" s="13" t="n"/>
      <c r="L838" s="13" t="n"/>
      <c r="M838" s="13" t="n"/>
      <c r="N838" s="13" t="n"/>
      <c r="O838" s="14" t="n"/>
      <c r="P838" s="15" t="n"/>
      <c r="Q838" s="16">
        <f>IF(N838="", "", IF(ISNUMBER(N838), N838, IFERROR(DATEVALUE(LEFT(N838,10))+TIMEVALUE(MID(N838,12,8)), "texto")))</f>
        <v/>
      </c>
      <c r="R838" s="17">
        <f>IF(ISNUMBER(Q838), DATE(YEAR(Q838),MONTH(Q838),1), "")</f>
        <v/>
      </c>
      <c r="S838" s="18">
        <f>IF(A838="", 0, IF(AND(M838=Ajustes!$B$8, E838=Ajustes!$B$5, I838=Ajustes!$B$4, OR(C838=Ajustes!$B$6, C838=Ajustes!$B$7), ISNUMBER(D838), ISNUMBER(H838)), 1, 0))</f>
        <v/>
      </c>
      <c r="T838" s="19">
        <f>IF(S838&lt;&gt;1, 0, IF(N(J838)=0, 0, IF(K838=Ajustes!$B$5, J838, J838*F838)))</f>
        <v/>
      </c>
      <c r="U838" s="20">
        <f>IF(S838&lt;&gt;1, U837, IF(C838=Ajustes!$B$6, U837+H838, U837-H838))</f>
        <v/>
      </c>
      <c r="V838" s="19">
        <f>IF(S838&lt;&gt;1, V837, IF(C838=Ajustes!$B$6, V837+D838+N(O838)+T838, IF(U838&lt;=0, 0, V837-H838*W837)))</f>
        <v/>
      </c>
      <c r="W838" s="21">
        <f>IF(U838&gt;0, V838/U838, 0)</f>
        <v/>
      </c>
      <c r="X838" s="19">
        <f>IF(AND(S838=1, C838=Ajustes!$B$7), D838-N(O838)-T838-H838*W837, "")</f>
        <v/>
      </c>
      <c r="Y838" s="18">
        <f>IF(A838="", "", TRIM(IF(COUNTIFS($N$2:$N$3000,N838,$C$2:$C$3000,C838,$D$2:$D$3000,D838,$H$2:$H$3000,H838)&gt;1, "Orden repetida. ", "")&amp;IF(AND(S838=1, C838=Ajustes!$B$7, U837+0.000001&lt;H838), "Vendes más de lo registrado. ", "")&amp;IF(Q838="texto", "Fecha en texto. ", "")&amp;IF(OR(NOT(ISNUMBER(D838)), NOT(ISNUMBER(H838))), "Número en texto. ", "")&amp;IF(AND(ISNUMBER(Q838), ISNUMBER(Q837), Q838&lt;Q837), "Fuera de orden de fecha. ", "")))</f>
        <v/>
      </c>
      <c r="Z838" s="18">
        <f>IF(AND(S838=1, ISNUMBER(R838)), ROW(), 0)</f>
        <v/>
      </c>
      <c r="AA838" s="18">
        <f>IF(ISNUMBER(R838), R838, 0)</f>
        <v/>
      </c>
    </row>
    <row r="839">
      <c r="A839" s="13" t="n"/>
      <c r="B839" s="13" t="n"/>
      <c r="C839" s="13" t="n"/>
      <c r="D839" s="13" t="n"/>
      <c r="E839" s="13" t="n"/>
      <c r="F839" s="13" t="n"/>
      <c r="G839" s="13" t="n"/>
      <c r="H839" s="13" t="n"/>
      <c r="I839" s="13" t="n"/>
      <c r="J839" s="13" t="n"/>
      <c r="K839" s="13" t="n"/>
      <c r="L839" s="13" t="n"/>
      <c r="M839" s="13" t="n"/>
      <c r="N839" s="13" t="n"/>
      <c r="O839" s="14" t="n"/>
      <c r="P839" s="15" t="n"/>
      <c r="Q839" s="16">
        <f>IF(N839="", "", IF(ISNUMBER(N839), N839, IFERROR(DATEVALUE(LEFT(N839,10))+TIMEVALUE(MID(N839,12,8)), "texto")))</f>
        <v/>
      </c>
      <c r="R839" s="17">
        <f>IF(ISNUMBER(Q839), DATE(YEAR(Q839),MONTH(Q839),1), "")</f>
        <v/>
      </c>
      <c r="S839" s="18">
        <f>IF(A839="", 0, IF(AND(M839=Ajustes!$B$8, E839=Ajustes!$B$5, I839=Ajustes!$B$4, OR(C839=Ajustes!$B$6, C839=Ajustes!$B$7), ISNUMBER(D839), ISNUMBER(H839)), 1, 0))</f>
        <v/>
      </c>
      <c r="T839" s="19">
        <f>IF(S839&lt;&gt;1, 0, IF(N(J839)=0, 0, IF(K839=Ajustes!$B$5, J839, J839*F839)))</f>
        <v/>
      </c>
      <c r="U839" s="20">
        <f>IF(S839&lt;&gt;1, U838, IF(C839=Ajustes!$B$6, U838+H839, U838-H839))</f>
        <v/>
      </c>
      <c r="V839" s="19">
        <f>IF(S839&lt;&gt;1, V838, IF(C839=Ajustes!$B$6, V838+D839+N(O839)+T839, IF(U839&lt;=0, 0, V838-H839*W838)))</f>
        <v/>
      </c>
      <c r="W839" s="21">
        <f>IF(U839&gt;0, V839/U839, 0)</f>
        <v/>
      </c>
      <c r="X839" s="19">
        <f>IF(AND(S839=1, C839=Ajustes!$B$7), D839-N(O839)-T839-H839*W838, "")</f>
        <v/>
      </c>
      <c r="Y839" s="18">
        <f>IF(A839="", "", TRIM(IF(COUNTIFS($N$2:$N$3000,N839,$C$2:$C$3000,C839,$D$2:$D$3000,D839,$H$2:$H$3000,H839)&gt;1, "Orden repetida. ", "")&amp;IF(AND(S839=1, C839=Ajustes!$B$7, U838+0.000001&lt;H839), "Vendes más de lo registrado. ", "")&amp;IF(Q839="texto", "Fecha en texto. ", "")&amp;IF(OR(NOT(ISNUMBER(D839)), NOT(ISNUMBER(H839))), "Número en texto. ", "")&amp;IF(AND(ISNUMBER(Q839), ISNUMBER(Q838), Q839&lt;Q838), "Fuera de orden de fecha. ", "")))</f>
        <v/>
      </c>
      <c r="Z839" s="18">
        <f>IF(AND(S839=1, ISNUMBER(R839)), ROW(), 0)</f>
        <v/>
      </c>
      <c r="AA839" s="18">
        <f>IF(ISNUMBER(R839), R839, 0)</f>
        <v/>
      </c>
    </row>
    <row r="840">
      <c r="A840" s="13" t="n"/>
      <c r="B840" s="13" t="n"/>
      <c r="C840" s="13" t="n"/>
      <c r="D840" s="13" t="n"/>
      <c r="E840" s="13" t="n"/>
      <c r="F840" s="13" t="n"/>
      <c r="G840" s="13" t="n"/>
      <c r="H840" s="13" t="n"/>
      <c r="I840" s="13" t="n"/>
      <c r="J840" s="13" t="n"/>
      <c r="K840" s="13" t="n"/>
      <c r="L840" s="13" t="n"/>
      <c r="M840" s="13" t="n"/>
      <c r="N840" s="13" t="n"/>
      <c r="O840" s="14" t="n"/>
      <c r="P840" s="15" t="n"/>
      <c r="Q840" s="16">
        <f>IF(N840="", "", IF(ISNUMBER(N840), N840, IFERROR(DATEVALUE(LEFT(N840,10))+TIMEVALUE(MID(N840,12,8)), "texto")))</f>
        <v/>
      </c>
      <c r="R840" s="17">
        <f>IF(ISNUMBER(Q840), DATE(YEAR(Q840),MONTH(Q840),1), "")</f>
        <v/>
      </c>
      <c r="S840" s="18">
        <f>IF(A840="", 0, IF(AND(M840=Ajustes!$B$8, E840=Ajustes!$B$5, I840=Ajustes!$B$4, OR(C840=Ajustes!$B$6, C840=Ajustes!$B$7), ISNUMBER(D840), ISNUMBER(H840)), 1, 0))</f>
        <v/>
      </c>
      <c r="T840" s="19">
        <f>IF(S840&lt;&gt;1, 0, IF(N(J840)=0, 0, IF(K840=Ajustes!$B$5, J840, J840*F840)))</f>
        <v/>
      </c>
      <c r="U840" s="20">
        <f>IF(S840&lt;&gt;1, U839, IF(C840=Ajustes!$B$6, U839+H840, U839-H840))</f>
        <v/>
      </c>
      <c r="V840" s="19">
        <f>IF(S840&lt;&gt;1, V839, IF(C840=Ajustes!$B$6, V839+D840+N(O840)+T840, IF(U840&lt;=0, 0, V839-H840*W839)))</f>
        <v/>
      </c>
      <c r="W840" s="21">
        <f>IF(U840&gt;0, V840/U840, 0)</f>
        <v/>
      </c>
      <c r="X840" s="19">
        <f>IF(AND(S840=1, C840=Ajustes!$B$7), D840-N(O840)-T840-H840*W839, "")</f>
        <v/>
      </c>
      <c r="Y840" s="18">
        <f>IF(A840="", "", TRIM(IF(COUNTIFS($N$2:$N$3000,N840,$C$2:$C$3000,C840,$D$2:$D$3000,D840,$H$2:$H$3000,H840)&gt;1, "Orden repetida. ", "")&amp;IF(AND(S840=1, C840=Ajustes!$B$7, U839+0.000001&lt;H840), "Vendes más de lo registrado. ", "")&amp;IF(Q840="texto", "Fecha en texto. ", "")&amp;IF(OR(NOT(ISNUMBER(D840)), NOT(ISNUMBER(H840))), "Número en texto. ", "")&amp;IF(AND(ISNUMBER(Q840), ISNUMBER(Q839), Q840&lt;Q839), "Fuera de orden de fecha. ", "")))</f>
        <v/>
      </c>
      <c r="Z840" s="18">
        <f>IF(AND(S840=1, ISNUMBER(R840)), ROW(), 0)</f>
        <v/>
      </c>
      <c r="AA840" s="18">
        <f>IF(ISNUMBER(R840), R840, 0)</f>
        <v/>
      </c>
    </row>
    <row r="841">
      <c r="A841" s="13" t="n"/>
      <c r="B841" s="13" t="n"/>
      <c r="C841" s="13" t="n"/>
      <c r="D841" s="13" t="n"/>
      <c r="E841" s="13" t="n"/>
      <c r="F841" s="13" t="n"/>
      <c r="G841" s="13" t="n"/>
      <c r="H841" s="13" t="n"/>
      <c r="I841" s="13" t="n"/>
      <c r="J841" s="13" t="n"/>
      <c r="K841" s="13" t="n"/>
      <c r="L841" s="13" t="n"/>
      <c r="M841" s="13" t="n"/>
      <c r="N841" s="13" t="n"/>
      <c r="O841" s="14" t="n"/>
      <c r="P841" s="15" t="n"/>
      <c r="Q841" s="16">
        <f>IF(N841="", "", IF(ISNUMBER(N841), N841, IFERROR(DATEVALUE(LEFT(N841,10))+TIMEVALUE(MID(N841,12,8)), "texto")))</f>
        <v/>
      </c>
      <c r="R841" s="17">
        <f>IF(ISNUMBER(Q841), DATE(YEAR(Q841),MONTH(Q841),1), "")</f>
        <v/>
      </c>
      <c r="S841" s="18">
        <f>IF(A841="", 0, IF(AND(M841=Ajustes!$B$8, E841=Ajustes!$B$5, I841=Ajustes!$B$4, OR(C841=Ajustes!$B$6, C841=Ajustes!$B$7), ISNUMBER(D841), ISNUMBER(H841)), 1, 0))</f>
        <v/>
      </c>
      <c r="T841" s="19">
        <f>IF(S841&lt;&gt;1, 0, IF(N(J841)=0, 0, IF(K841=Ajustes!$B$5, J841, J841*F841)))</f>
        <v/>
      </c>
      <c r="U841" s="20">
        <f>IF(S841&lt;&gt;1, U840, IF(C841=Ajustes!$B$6, U840+H841, U840-H841))</f>
        <v/>
      </c>
      <c r="V841" s="19">
        <f>IF(S841&lt;&gt;1, V840, IF(C841=Ajustes!$B$6, V840+D841+N(O841)+T841, IF(U841&lt;=0, 0, V840-H841*W840)))</f>
        <v/>
      </c>
      <c r="W841" s="21">
        <f>IF(U841&gt;0, V841/U841, 0)</f>
        <v/>
      </c>
      <c r="X841" s="19">
        <f>IF(AND(S841=1, C841=Ajustes!$B$7), D841-N(O841)-T841-H841*W840, "")</f>
        <v/>
      </c>
      <c r="Y841" s="18">
        <f>IF(A841="", "", TRIM(IF(COUNTIFS($N$2:$N$3000,N841,$C$2:$C$3000,C841,$D$2:$D$3000,D841,$H$2:$H$3000,H841)&gt;1, "Orden repetida. ", "")&amp;IF(AND(S841=1, C841=Ajustes!$B$7, U840+0.000001&lt;H841), "Vendes más de lo registrado. ", "")&amp;IF(Q841="texto", "Fecha en texto. ", "")&amp;IF(OR(NOT(ISNUMBER(D841)), NOT(ISNUMBER(H841))), "Número en texto. ", "")&amp;IF(AND(ISNUMBER(Q841), ISNUMBER(Q840), Q841&lt;Q840), "Fuera de orden de fecha. ", "")))</f>
        <v/>
      </c>
      <c r="Z841" s="18">
        <f>IF(AND(S841=1, ISNUMBER(R841)), ROW(), 0)</f>
        <v/>
      </c>
      <c r="AA841" s="18">
        <f>IF(ISNUMBER(R841), R841, 0)</f>
        <v/>
      </c>
    </row>
    <row r="842">
      <c r="A842" s="13" t="n"/>
      <c r="B842" s="13" t="n"/>
      <c r="C842" s="13" t="n"/>
      <c r="D842" s="13" t="n"/>
      <c r="E842" s="13" t="n"/>
      <c r="F842" s="13" t="n"/>
      <c r="G842" s="13" t="n"/>
      <c r="H842" s="13" t="n"/>
      <c r="I842" s="13" t="n"/>
      <c r="J842" s="13" t="n"/>
      <c r="K842" s="13" t="n"/>
      <c r="L842" s="13" t="n"/>
      <c r="M842" s="13" t="n"/>
      <c r="N842" s="13" t="n"/>
      <c r="O842" s="14" t="n"/>
      <c r="P842" s="15" t="n"/>
      <c r="Q842" s="16">
        <f>IF(N842="", "", IF(ISNUMBER(N842), N842, IFERROR(DATEVALUE(LEFT(N842,10))+TIMEVALUE(MID(N842,12,8)), "texto")))</f>
        <v/>
      </c>
      <c r="R842" s="17">
        <f>IF(ISNUMBER(Q842), DATE(YEAR(Q842),MONTH(Q842),1), "")</f>
        <v/>
      </c>
      <c r="S842" s="18">
        <f>IF(A842="", 0, IF(AND(M842=Ajustes!$B$8, E842=Ajustes!$B$5, I842=Ajustes!$B$4, OR(C842=Ajustes!$B$6, C842=Ajustes!$B$7), ISNUMBER(D842), ISNUMBER(H842)), 1, 0))</f>
        <v/>
      </c>
      <c r="T842" s="19">
        <f>IF(S842&lt;&gt;1, 0, IF(N(J842)=0, 0, IF(K842=Ajustes!$B$5, J842, J842*F842)))</f>
        <v/>
      </c>
      <c r="U842" s="20">
        <f>IF(S842&lt;&gt;1, U841, IF(C842=Ajustes!$B$6, U841+H842, U841-H842))</f>
        <v/>
      </c>
      <c r="V842" s="19">
        <f>IF(S842&lt;&gt;1, V841, IF(C842=Ajustes!$B$6, V841+D842+N(O842)+T842, IF(U842&lt;=0, 0, V841-H842*W841)))</f>
        <v/>
      </c>
      <c r="W842" s="21">
        <f>IF(U842&gt;0, V842/U842, 0)</f>
        <v/>
      </c>
      <c r="X842" s="19">
        <f>IF(AND(S842=1, C842=Ajustes!$B$7), D842-N(O842)-T842-H842*W841, "")</f>
        <v/>
      </c>
      <c r="Y842" s="18">
        <f>IF(A842="", "", TRIM(IF(COUNTIFS($N$2:$N$3000,N842,$C$2:$C$3000,C842,$D$2:$D$3000,D842,$H$2:$H$3000,H842)&gt;1, "Orden repetida. ", "")&amp;IF(AND(S842=1, C842=Ajustes!$B$7, U841+0.000001&lt;H842), "Vendes más de lo registrado. ", "")&amp;IF(Q842="texto", "Fecha en texto. ", "")&amp;IF(OR(NOT(ISNUMBER(D842)), NOT(ISNUMBER(H842))), "Número en texto. ", "")&amp;IF(AND(ISNUMBER(Q842), ISNUMBER(Q841), Q842&lt;Q841), "Fuera de orden de fecha. ", "")))</f>
        <v/>
      </c>
      <c r="Z842" s="18">
        <f>IF(AND(S842=1, ISNUMBER(R842)), ROW(), 0)</f>
        <v/>
      </c>
      <c r="AA842" s="18">
        <f>IF(ISNUMBER(R842), R842, 0)</f>
        <v/>
      </c>
    </row>
    <row r="843">
      <c r="A843" s="13" t="n"/>
      <c r="B843" s="13" t="n"/>
      <c r="C843" s="13" t="n"/>
      <c r="D843" s="13" t="n"/>
      <c r="E843" s="13" t="n"/>
      <c r="F843" s="13" t="n"/>
      <c r="G843" s="13" t="n"/>
      <c r="H843" s="13" t="n"/>
      <c r="I843" s="13" t="n"/>
      <c r="J843" s="13" t="n"/>
      <c r="K843" s="13" t="n"/>
      <c r="L843" s="13" t="n"/>
      <c r="M843" s="13" t="n"/>
      <c r="N843" s="13" t="n"/>
      <c r="O843" s="14" t="n"/>
      <c r="P843" s="15" t="n"/>
      <c r="Q843" s="16">
        <f>IF(N843="", "", IF(ISNUMBER(N843), N843, IFERROR(DATEVALUE(LEFT(N843,10))+TIMEVALUE(MID(N843,12,8)), "texto")))</f>
        <v/>
      </c>
      <c r="R843" s="17">
        <f>IF(ISNUMBER(Q843), DATE(YEAR(Q843),MONTH(Q843),1), "")</f>
        <v/>
      </c>
      <c r="S843" s="18">
        <f>IF(A843="", 0, IF(AND(M843=Ajustes!$B$8, E843=Ajustes!$B$5, I843=Ajustes!$B$4, OR(C843=Ajustes!$B$6, C843=Ajustes!$B$7), ISNUMBER(D843), ISNUMBER(H843)), 1, 0))</f>
        <v/>
      </c>
      <c r="T843" s="19">
        <f>IF(S843&lt;&gt;1, 0, IF(N(J843)=0, 0, IF(K843=Ajustes!$B$5, J843, J843*F843)))</f>
        <v/>
      </c>
      <c r="U843" s="20">
        <f>IF(S843&lt;&gt;1, U842, IF(C843=Ajustes!$B$6, U842+H843, U842-H843))</f>
        <v/>
      </c>
      <c r="V843" s="19">
        <f>IF(S843&lt;&gt;1, V842, IF(C843=Ajustes!$B$6, V842+D843+N(O843)+T843, IF(U843&lt;=0, 0, V842-H843*W842)))</f>
        <v/>
      </c>
      <c r="W843" s="21">
        <f>IF(U843&gt;0, V843/U843, 0)</f>
        <v/>
      </c>
      <c r="X843" s="19">
        <f>IF(AND(S843=1, C843=Ajustes!$B$7), D843-N(O843)-T843-H843*W842, "")</f>
        <v/>
      </c>
      <c r="Y843" s="18">
        <f>IF(A843="", "", TRIM(IF(COUNTIFS($N$2:$N$3000,N843,$C$2:$C$3000,C843,$D$2:$D$3000,D843,$H$2:$H$3000,H843)&gt;1, "Orden repetida. ", "")&amp;IF(AND(S843=1, C843=Ajustes!$B$7, U842+0.000001&lt;H843), "Vendes más de lo registrado. ", "")&amp;IF(Q843="texto", "Fecha en texto. ", "")&amp;IF(OR(NOT(ISNUMBER(D843)), NOT(ISNUMBER(H843))), "Número en texto. ", "")&amp;IF(AND(ISNUMBER(Q843), ISNUMBER(Q842), Q843&lt;Q842), "Fuera de orden de fecha. ", "")))</f>
        <v/>
      </c>
      <c r="Z843" s="18">
        <f>IF(AND(S843=1, ISNUMBER(R843)), ROW(), 0)</f>
        <v/>
      </c>
      <c r="AA843" s="18">
        <f>IF(ISNUMBER(R843), R843, 0)</f>
        <v/>
      </c>
    </row>
    <row r="844">
      <c r="A844" s="13" t="n"/>
      <c r="B844" s="13" t="n"/>
      <c r="C844" s="13" t="n"/>
      <c r="D844" s="13" t="n"/>
      <c r="E844" s="13" t="n"/>
      <c r="F844" s="13" t="n"/>
      <c r="G844" s="13" t="n"/>
      <c r="H844" s="13" t="n"/>
      <c r="I844" s="13" t="n"/>
      <c r="J844" s="13" t="n"/>
      <c r="K844" s="13" t="n"/>
      <c r="L844" s="13" t="n"/>
      <c r="M844" s="13" t="n"/>
      <c r="N844" s="13" t="n"/>
      <c r="O844" s="14" t="n"/>
      <c r="P844" s="15" t="n"/>
      <c r="Q844" s="16">
        <f>IF(N844="", "", IF(ISNUMBER(N844), N844, IFERROR(DATEVALUE(LEFT(N844,10))+TIMEVALUE(MID(N844,12,8)), "texto")))</f>
        <v/>
      </c>
      <c r="R844" s="17">
        <f>IF(ISNUMBER(Q844), DATE(YEAR(Q844),MONTH(Q844),1), "")</f>
        <v/>
      </c>
      <c r="S844" s="18">
        <f>IF(A844="", 0, IF(AND(M844=Ajustes!$B$8, E844=Ajustes!$B$5, I844=Ajustes!$B$4, OR(C844=Ajustes!$B$6, C844=Ajustes!$B$7), ISNUMBER(D844), ISNUMBER(H844)), 1, 0))</f>
        <v/>
      </c>
      <c r="T844" s="19">
        <f>IF(S844&lt;&gt;1, 0, IF(N(J844)=0, 0, IF(K844=Ajustes!$B$5, J844, J844*F844)))</f>
        <v/>
      </c>
      <c r="U844" s="20">
        <f>IF(S844&lt;&gt;1, U843, IF(C844=Ajustes!$B$6, U843+H844, U843-H844))</f>
        <v/>
      </c>
      <c r="V844" s="19">
        <f>IF(S844&lt;&gt;1, V843, IF(C844=Ajustes!$B$6, V843+D844+N(O844)+T844, IF(U844&lt;=0, 0, V843-H844*W843)))</f>
        <v/>
      </c>
      <c r="W844" s="21">
        <f>IF(U844&gt;0, V844/U844, 0)</f>
        <v/>
      </c>
      <c r="X844" s="19">
        <f>IF(AND(S844=1, C844=Ajustes!$B$7), D844-N(O844)-T844-H844*W843, "")</f>
        <v/>
      </c>
      <c r="Y844" s="18">
        <f>IF(A844="", "", TRIM(IF(COUNTIFS($N$2:$N$3000,N844,$C$2:$C$3000,C844,$D$2:$D$3000,D844,$H$2:$H$3000,H844)&gt;1, "Orden repetida. ", "")&amp;IF(AND(S844=1, C844=Ajustes!$B$7, U843+0.000001&lt;H844), "Vendes más de lo registrado. ", "")&amp;IF(Q844="texto", "Fecha en texto. ", "")&amp;IF(OR(NOT(ISNUMBER(D844)), NOT(ISNUMBER(H844))), "Número en texto. ", "")&amp;IF(AND(ISNUMBER(Q844), ISNUMBER(Q843), Q844&lt;Q843), "Fuera de orden de fecha. ", "")))</f>
        <v/>
      </c>
      <c r="Z844" s="18">
        <f>IF(AND(S844=1, ISNUMBER(R844)), ROW(), 0)</f>
        <v/>
      </c>
      <c r="AA844" s="18">
        <f>IF(ISNUMBER(R844), R844, 0)</f>
        <v/>
      </c>
    </row>
    <row r="845">
      <c r="A845" s="13" t="n"/>
      <c r="B845" s="13" t="n"/>
      <c r="C845" s="13" t="n"/>
      <c r="D845" s="13" t="n"/>
      <c r="E845" s="13" t="n"/>
      <c r="F845" s="13" t="n"/>
      <c r="G845" s="13" t="n"/>
      <c r="H845" s="13" t="n"/>
      <c r="I845" s="13" t="n"/>
      <c r="J845" s="13" t="n"/>
      <c r="K845" s="13" t="n"/>
      <c r="L845" s="13" t="n"/>
      <c r="M845" s="13" t="n"/>
      <c r="N845" s="13" t="n"/>
      <c r="O845" s="14" t="n"/>
      <c r="P845" s="15" t="n"/>
      <c r="Q845" s="16">
        <f>IF(N845="", "", IF(ISNUMBER(N845), N845, IFERROR(DATEVALUE(LEFT(N845,10))+TIMEVALUE(MID(N845,12,8)), "texto")))</f>
        <v/>
      </c>
      <c r="R845" s="17">
        <f>IF(ISNUMBER(Q845), DATE(YEAR(Q845),MONTH(Q845),1), "")</f>
        <v/>
      </c>
      <c r="S845" s="18">
        <f>IF(A845="", 0, IF(AND(M845=Ajustes!$B$8, E845=Ajustes!$B$5, I845=Ajustes!$B$4, OR(C845=Ajustes!$B$6, C845=Ajustes!$B$7), ISNUMBER(D845), ISNUMBER(H845)), 1, 0))</f>
        <v/>
      </c>
      <c r="T845" s="19">
        <f>IF(S845&lt;&gt;1, 0, IF(N(J845)=0, 0, IF(K845=Ajustes!$B$5, J845, J845*F845)))</f>
        <v/>
      </c>
      <c r="U845" s="20">
        <f>IF(S845&lt;&gt;1, U844, IF(C845=Ajustes!$B$6, U844+H845, U844-H845))</f>
        <v/>
      </c>
      <c r="V845" s="19">
        <f>IF(S845&lt;&gt;1, V844, IF(C845=Ajustes!$B$6, V844+D845+N(O845)+T845, IF(U845&lt;=0, 0, V844-H845*W844)))</f>
        <v/>
      </c>
      <c r="W845" s="21">
        <f>IF(U845&gt;0, V845/U845, 0)</f>
        <v/>
      </c>
      <c r="X845" s="19">
        <f>IF(AND(S845=1, C845=Ajustes!$B$7), D845-N(O845)-T845-H845*W844, "")</f>
        <v/>
      </c>
      <c r="Y845" s="18">
        <f>IF(A845="", "", TRIM(IF(COUNTIFS($N$2:$N$3000,N845,$C$2:$C$3000,C845,$D$2:$D$3000,D845,$H$2:$H$3000,H845)&gt;1, "Orden repetida. ", "")&amp;IF(AND(S845=1, C845=Ajustes!$B$7, U844+0.000001&lt;H845), "Vendes más de lo registrado. ", "")&amp;IF(Q845="texto", "Fecha en texto. ", "")&amp;IF(OR(NOT(ISNUMBER(D845)), NOT(ISNUMBER(H845))), "Número en texto. ", "")&amp;IF(AND(ISNUMBER(Q845), ISNUMBER(Q844), Q845&lt;Q844), "Fuera de orden de fecha. ", "")))</f>
        <v/>
      </c>
      <c r="Z845" s="18">
        <f>IF(AND(S845=1, ISNUMBER(R845)), ROW(), 0)</f>
        <v/>
      </c>
      <c r="AA845" s="18">
        <f>IF(ISNUMBER(R845), R845, 0)</f>
        <v/>
      </c>
    </row>
    <row r="846">
      <c r="A846" s="13" t="n"/>
      <c r="B846" s="13" t="n"/>
      <c r="C846" s="13" t="n"/>
      <c r="D846" s="13" t="n"/>
      <c r="E846" s="13" t="n"/>
      <c r="F846" s="13" t="n"/>
      <c r="G846" s="13" t="n"/>
      <c r="H846" s="13" t="n"/>
      <c r="I846" s="13" t="n"/>
      <c r="J846" s="13" t="n"/>
      <c r="K846" s="13" t="n"/>
      <c r="L846" s="13" t="n"/>
      <c r="M846" s="13" t="n"/>
      <c r="N846" s="13" t="n"/>
      <c r="O846" s="14" t="n"/>
      <c r="P846" s="15" t="n"/>
      <c r="Q846" s="16">
        <f>IF(N846="", "", IF(ISNUMBER(N846), N846, IFERROR(DATEVALUE(LEFT(N846,10))+TIMEVALUE(MID(N846,12,8)), "texto")))</f>
        <v/>
      </c>
      <c r="R846" s="17">
        <f>IF(ISNUMBER(Q846), DATE(YEAR(Q846),MONTH(Q846),1), "")</f>
        <v/>
      </c>
      <c r="S846" s="18">
        <f>IF(A846="", 0, IF(AND(M846=Ajustes!$B$8, E846=Ajustes!$B$5, I846=Ajustes!$B$4, OR(C846=Ajustes!$B$6, C846=Ajustes!$B$7), ISNUMBER(D846), ISNUMBER(H846)), 1, 0))</f>
        <v/>
      </c>
      <c r="T846" s="19">
        <f>IF(S846&lt;&gt;1, 0, IF(N(J846)=0, 0, IF(K846=Ajustes!$B$5, J846, J846*F846)))</f>
        <v/>
      </c>
      <c r="U846" s="20">
        <f>IF(S846&lt;&gt;1, U845, IF(C846=Ajustes!$B$6, U845+H846, U845-H846))</f>
        <v/>
      </c>
      <c r="V846" s="19">
        <f>IF(S846&lt;&gt;1, V845, IF(C846=Ajustes!$B$6, V845+D846+N(O846)+T846, IF(U846&lt;=0, 0, V845-H846*W845)))</f>
        <v/>
      </c>
      <c r="W846" s="21">
        <f>IF(U846&gt;0, V846/U846, 0)</f>
        <v/>
      </c>
      <c r="X846" s="19">
        <f>IF(AND(S846=1, C846=Ajustes!$B$7), D846-N(O846)-T846-H846*W845, "")</f>
        <v/>
      </c>
      <c r="Y846" s="18">
        <f>IF(A846="", "", TRIM(IF(COUNTIFS($N$2:$N$3000,N846,$C$2:$C$3000,C846,$D$2:$D$3000,D846,$H$2:$H$3000,H846)&gt;1, "Orden repetida. ", "")&amp;IF(AND(S846=1, C846=Ajustes!$B$7, U845+0.000001&lt;H846), "Vendes más de lo registrado. ", "")&amp;IF(Q846="texto", "Fecha en texto. ", "")&amp;IF(OR(NOT(ISNUMBER(D846)), NOT(ISNUMBER(H846))), "Número en texto. ", "")&amp;IF(AND(ISNUMBER(Q846), ISNUMBER(Q845), Q846&lt;Q845), "Fuera de orden de fecha. ", "")))</f>
        <v/>
      </c>
      <c r="Z846" s="18">
        <f>IF(AND(S846=1, ISNUMBER(R846)), ROW(), 0)</f>
        <v/>
      </c>
      <c r="AA846" s="18">
        <f>IF(ISNUMBER(R846), R846, 0)</f>
        <v/>
      </c>
    </row>
    <row r="847">
      <c r="A847" s="13" t="n"/>
      <c r="B847" s="13" t="n"/>
      <c r="C847" s="13" t="n"/>
      <c r="D847" s="13" t="n"/>
      <c r="E847" s="13" t="n"/>
      <c r="F847" s="13" t="n"/>
      <c r="G847" s="13" t="n"/>
      <c r="H847" s="13" t="n"/>
      <c r="I847" s="13" t="n"/>
      <c r="J847" s="13" t="n"/>
      <c r="K847" s="13" t="n"/>
      <c r="L847" s="13" t="n"/>
      <c r="M847" s="13" t="n"/>
      <c r="N847" s="13" t="n"/>
      <c r="O847" s="14" t="n"/>
      <c r="P847" s="15" t="n"/>
      <c r="Q847" s="16">
        <f>IF(N847="", "", IF(ISNUMBER(N847), N847, IFERROR(DATEVALUE(LEFT(N847,10))+TIMEVALUE(MID(N847,12,8)), "texto")))</f>
        <v/>
      </c>
      <c r="R847" s="17">
        <f>IF(ISNUMBER(Q847), DATE(YEAR(Q847),MONTH(Q847),1), "")</f>
        <v/>
      </c>
      <c r="S847" s="18">
        <f>IF(A847="", 0, IF(AND(M847=Ajustes!$B$8, E847=Ajustes!$B$5, I847=Ajustes!$B$4, OR(C847=Ajustes!$B$6, C847=Ajustes!$B$7), ISNUMBER(D847), ISNUMBER(H847)), 1, 0))</f>
        <v/>
      </c>
      <c r="T847" s="19">
        <f>IF(S847&lt;&gt;1, 0, IF(N(J847)=0, 0, IF(K847=Ajustes!$B$5, J847, J847*F847)))</f>
        <v/>
      </c>
      <c r="U847" s="20">
        <f>IF(S847&lt;&gt;1, U846, IF(C847=Ajustes!$B$6, U846+H847, U846-H847))</f>
        <v/>
      </c>
      <c r="V847" s="19">
        <f>IF(S847&lt;&gt;1, V846, IF(C847=Ajustes!$B$6, V846+D847+N(O847)+T847, IF(U847&lt;=0, 0, V846-H847*W846)))</f>
        <v/>
      </c>
      <c r="W847" s="21">
        <f>IF(U847&gt;0, V847/U847, 0)</f>
        <v/>
      </c>
      <c r="X847" s="19">
        <f>IF(AND(S847=1, C847=Ajustes!$B$7), D847-N(O847)-T847-H847*W846, "")</f>
        <v/>
      </c>
      <c r="Y847" s="18">
        <f>IF(A847="", "", TRIM(IF(COUNTIFS($N$2:$N$3000,N847,$C$2:$C$3000,C847,$D$2:$D$3000,D847,$H$2:$H$3000,H847)&gt;1, "Orden repetida. ", "")&amp;IF(AND(S847=1, C847=Ajustes!$B$7, U846+0.000001&lt;H847), "Vendes más de lo registrado. ", "")&amp;IF(Q847="texto", "Fecha en texto. ", "")&amp;IF(OR(NOT(ISNUMBER(D847)), NOT(ISNUMBER(H847))), "Número en texto. ", "")&amp;IF(AND(ISNUMBER(Q847), ISNUMBER(Q846), Q847&lt;Q846), "Fuera de orden de fecha. ", "")))</f>
        <v/>
      </c>
      <c r="Z847" s="18">
        <f>IF(AND(S847=1, ISNUMBER(R847)), ROW(), 0)</f>
        <v/>
      </c>
      <c r="AA847" s="18">
        <f>IF(ISNUMBER(R847), R847, 0)</f>
        <v/>
      </c>
    </row>
    <row r="848">
      <c r="A848" s="13" t="n"/>
      <c r="B848" s="13" t="n"/>
      <c r="C848" s="13" t="n"/>
      <c r="D848" s="13" t="n"/>
      <c r="E848" s="13" t="n"/>
      <c r="F848" s="13" t="n"/>
      <c r="G848" s="13" t="n"/>
      <c r="H848" s="13" t="n"/>
      <c r="I848" s="13" t="n"/>
      <c r="J848" s="13" t="n"/>
      <c r="K848" s="13" t="n"/>
      <c r="L848" s="13" t="n"/>
      <c r="M848" s="13" t="n"/>
      <c r="N848" s="13" t="n"/>
      <c r="O848" s="14" t="n"/>
      <c r="P848" s="15" t="n"/>
      <c r="Q848" s="16">
        <f>IF(N848="", "", IF(ISNUMBER(N848), N848, IFERROR(DATEVALUE(LEFT(N848,10))+TIMEVALUE(MID(N848,12,8)), "texto")))</f>
        <v/>
      </c>
      <c r="R848" s="17">
        <f>IF(ISNUMBER(Q848), DATE(YEAR(Q848),MONTH(Q848),1), "")</f>
        <v/>
      </c>
      <c r="S848" s="18">
        <f>IF(A848="", 0, IF(AND(M848=Ajustes!$B$8, E848=Ajustes!$B$5, I848=Ajustes!$B$4, OR(C848=Ajustes!$B$6, C848=Ajustes!$B$7), ISNUMBER(D848), ISNUMBER(H848)), 1, 0))</f>
        <v/>
      </c>
      <c r="T848" s="19">
        <f>IF(S848&lt;&gt;1, 0, IF(N(J848)=0, 0, IF(K848=Ajustes!$B$5, J848, J848*F848)))</f>
        <v/>
      </c>
      <c r="U848" s="20">
        <f>IF(S848&lt;&gt;1, U847, IF(C848=Ajustes!$B$6, U847+H848, U847-H848))</f>
        <v/>
      </c>
      <c r="V848" s="19">
        <f>IF(S848&lt;&gt;1, V847, IF(C848=Ajustes!$B$6, V847+D848+N(O848)+T848, IF(U848&lt;=0, 0, V847-H848*W847)))</f>
        <v/>
      </c>
      <c r="W848" s="21">
        <f>IF(U848&gt;0, V848/U848, 0)</f>
        <v/>
      </c>
      <c r="X848" s="19">
        <f>IF(AND(S848=1, C848=Ajustes!$B$7), D848-N(O848)-T848-H848*W847, "")</f>
        <v/>
      </c>
      <c r="Y848" s="18">
        <f>IF(A848="", "", TRIM(IF(COUNTIFS($N$2:$N$3000,N848,$C$2:$C$3000,C848,$D$2:$D$3000,D848,$H$2:$H$3000,H848)&gt;1, "Orden repetida. ", "")&amp;IF(AND(S848=1, C848=Ajustes!$B$7, U847+0.000001&lt;H848), "Vendes más de lo registrado. ", "")&amp;IF(Q848="texto", "Fecha en texto. ", "")&amp;IF(OR(NOT(ISNUMBER(D848)), NOT(ISNUMBER(H848))), "Número en texto. ", "")&amp;IF(AND(ISNUMBER(Q848), ISNUMBER(Q847), Q848&lt;Q847), "Fuera de orden de fecha. ", "")))</f>
        <v/>
      </c>
      <c r="Z848" s="18">
        <f>IF(AND(S848=1, ISNUMBER(R848)), ROW(), 0)</f>
        <v/>
      </c>
      <c r="AA848" s="18">
        <f>IF(ISNUMBER(R848), R848, 0)</f>
        <v/>
      </c>
    </row>
    <row r="849">
      <c r="A849" s="13" t="n"/>
      <c r="B849" s="13" t="n"/>
      <c r="C849" s="13" t="n"/>
      <c r="D849" s="13" t="n"/>
      <c r="E849" s="13" t="n"/>
      <c r="F849" s="13" t="n"/>
      <c r="G849" s="13" t="n"/>
      <c r="H849" s="13" t="n"/>
      <c r="I849" s="13" t="n"/>
      <c r="J849" s="13" t="n"/>
      <c r="K849" s="13" t="n"/>
      <c r="L849" s="13" t="n"/>
      <c r="M849" s="13" t="n"/>
      <c r="N849" s="13" t="n"/>
      <c r="O849" s="14" t="n"/>
      <c r="P849" s="15" t="n"/>
      <c r="Q849" s="16">
        <f>IF(N849="", "", IF(ISNUMBER(N849), N849, IFERROR(DATEVALUE(LEFT(N849,10))+TIMEVALUE(MID(N849,12,8)), "texto")))</f>
        <v/>
      </c>
      <c r="R849" s="17">
        <f>IF(ISNUMBER(Q849), DATE(YEAR(Q849),MONTH(Q849),1), "")</f>
        <v/>
      </c>
      <c r="S849" s="18">
        <f>IF(A849="", 0, IF(AND(M849=Ajustes!$B$8, E849=Ajustes!$B$5, I849=Ajustes!$B$4, OR(C849=Ajustes!$B$6, C849=Ajustes!$B$7), ISNUMBER(D849), ISNUMBER(H849)), 1, 0))</f>
        <v/>
      </c>
      <c r="T849" s="19">
        <f>IF(S849&lt;&gt;1, 0, IF(N(J849)=0, 0, IF(K849=Ajustes!$B$5, J849, J849*F849)))</f>
        <v/>
      </c>
      <c r="U849" s="20">
        <f>IF(S849&lt;&gt;1, U848, IF(C849=Ajustes!$B$6, U848+H849, U848-H849))</f>
        <v/>
      </c>
      <c r="V849" s="19">
        <f>IF(S849&lt;&gt;1, V848, IF(C849=Ajustes!$B$6, V848+D849+N(O849)+T849, IF(U849&lt;=0, 0, V848-H849*W848)))</f>
        <v/>
      </c>
      <c r="W849" s="21">
        <f>IF(U849&gt;0, V849/U849, 0)</f>
        <v/>
      </c>
      <c r="X849" s="19">
        <f>IF(AND(S849=1, C849=Ajustes!$B$7), D849-N(O849)-T849-H849*W848, "")</f>
        <v/>
      </c>
      <c r="Y849" s="18">
        <f>IF(A849="", "", TRIM(IF(COUNTIFS($N$2:$N$3000,N849,$C$2:$C$3000,C849,$D$2:$D$3000,D849,$H$2:$H$3000,H849)&gt;1, "Orden repetida. ", "")&amp;IF(AND(S849=1, C849=Ajustes!$B$7, U848+0.000001&lt;H849), "Vendes más de lo registrado. ", "")&amp;IF(Q849="texto", "Fecha en texto. ", "")&amp;IF(OR(NOT(ISNUMBER(D849)), NOT(ISNUMBER(H849))), "Número en texto. ", "")&amp;IF(AND(ISNUMBER(Q849), ISNUMBER(Q848), Q849&lt;Q848), "Fuera de orden de fecha. ", "")))</f>
        <v/>
      </c>
      <c r="Z849" s="18">
        <f>IF(AND(S849=1, ISNUMBER(R849)), ROW(), 0)</f>
        <v/>
      </c>
      <c r="AA849" s="18">
        <f>IF(ISNUMBER(R849), R849, 0)</f>
        <v/>
      </c>
    </row>
    <row r="850">
      <c r="A850" s="13" t="n"/>
      <c r="B850" s="13" t="n"/>
      <c r="C850" s="13" t="n"/>
      <c r="D850" s="13" t="n"/>
      <c r="E850" s="13" t="n"/>
      <c r="F850" s="13" t="n"/>
      <c r="G850" s="13" t="n"/>
      <c r="H850" s="13" t="n"/>
      <c r="I850" s="13" t="n"/>
      <c r="J850" s="13" t="n"/>
      <c r="K850" s="13" t="n"/>
      <c r="L850" s="13" t="n"/>
      <c r="M850" s="13" t="n"/>
      <c r="N850" s="13" t="n"/>
      <c r="O850" s="14" t="n"/>
      <c r="P850" s="15" t="n"/>
      <c r="Q850" s="16">
        <f>IF(N850="", "", IF(ISNUMBER(N850), N850, IFERROR(DATEVALUE(LEFT(N850,10))+TIMEVALUE(MID(N850,12,8)), "texto")))</f>
        <v/>
      </c>
      <c r="R850" s="17">
        <f>IF(ISNUMBER(Q850), DATE(YEAR(Q850),MONTH(Q850),1), "")</f>
        <v/>
      </c>
      <c r="S850" s="18">
        <f>IF(A850="", 0, IF(AND(M850=Ajustes!$B$8, E850=Ajustes!$B$5, I850=Ajustes!$B$4, OR(C850=Ajustes!$B$6, C850=Ajustes!$B$7), ISNUMBER(D850), ISNUMBER(H850)), 1, 0))</f>
        <v/>
      </c>
      <c r="T850" s="19">
        <f>IF(S850&lt;&gt;1, 0, IF(N(J850)=0, 0, IF(K850=Ajustes!$B$5, J850, J850*F850)))</f>
        <v/>
      </c>
      <c r="U850" s="20">
        <f>IF(S850&lt;&gt;1, U849, IF(C850=Ajustes!$B$6, U849+H850, U849-H850))</f>
        <v/>
      </c>
      <c r="V850" s="19">
        <f>IF(S850&lt;&gt;1, V849, IF(C850=Ajustes!$B$6, V849+D850+N(O850)+T850, IF(U850&lt;=0, 0, V849-H850*W849)))</f>
        <v/>
      </c>
      <c r="W850" s="21">
        <f>IF(U850&gt;0, V850/U850, 0)</f>
        <v/>
      </c>
      <c r="X850" s="19">
        <f>IF(AND(S850=1, C850=Ajustes!$B$7), D850-N(O850)-T850-H850*W849, "")</f>
        <v/>
      </c>
      <c r="Y850" s="18">
        <f>IF(A850="", "", TRIM(IF(COUNTIFS($N$2:$N$3000,N850,$C$2:$C$3000,C850,$D$2:$D$3000,D850,$H$2:$H$3000,H850)&gt;1, "Orden repetida. ", "")&amp;IF(AND(S850=1, C850=Ajustes!$B$7, U849+0.000001&lt;H850), "Vendes más de lo registrado. ", "")&amp;IF(Q850="texto", "Fecha en texto. ", "")&amp;IF(OR(NOT(ISNUMBER(D850)), NOT(ISNUMBER(H850))), "Número en texto. ", "")&amp;IF(AND(ISNUMBER(Q850), ISNUMBER(Q849), Q850&lt;Q849), "Fuera de orden de fecha. ", "")))</f>
        <v/>
      </c>
      <c r="Z850" s="18">
        <f>IF(AND(S850=1, ISNUMBER(R850)), ROW(), 0)</f>
        <v/>
      </c>
      <c r="AA850" s="18">
        <f>IF(ISNUMBER(R850), R850, 0)</f>
        <v/>
      </c>
    </row>
    <row r="851">
      <c r="A851" s="13" t="n"/>
      <c r="B851" s="13" t="n"/>
      <c r="C851" s="13" t="n"/>
      <c r="D851" s="13" t="n"/>
      <c r="E851" s="13" t="n"/>
      <c r="F851" s="13" t="n"/>
      <c r="G851" s="13" t="n"/>
      <c r="H851" s="13" t="n"/>
      <c r="I851" s="13" t="n"/>
      <c r="J851" s="13" t="n"/>
      <c r="K851" s="13" t="n"/>
      <c r="L851" s="13" t="n"/>
      <c r="M851" s="13" t="n"/>
      <c r="N851" s="13" t="n"/>
      <c r="O851" s="14" t="n"/>
      <c r="P851" s="15" t="n"/>
      <c r="Q851" s="16">
        <f>IF(N851="", "", IF(ISNUMBER(N851), N851, IFERROR(DATEVALUE(LEFT(N851,10))+TIMEVALUE(MID(N851,12,8)), "texto")))</f>
        <v/>
      </c>
      <c r="R851" s="17">
        <f>IF(ISNUMBER(Q851), DATE(YEAR(Q851),MONTH(Q851),1), "")</f>
        <v/>
      </c>
      <c r="S851" s="18">
        <f>IF(A851="", 0, IF(AND(M851=Ajustes!$B$8, E851=Ajustes!$B$5, I851=Ajustes!$B$4, OR(C851=Ajustes!$B$6, C851=Ajustes!$B$7), ISNUMBER(D851), ISNUMBER(H851)), 1, 0))</f>
        <v/>
      </c>
      <c r="T851" s="19">
        <f>IF(S851&lt;&gt;1, 0, IF(N(J851)=0, 0, IF(K851=Ajustes!$B$5, J851, J851*F851)))</f>
        <v/>
      </c>
      <c r="U851" s="20">
        <f>IF(S851&lt;&gt;1, U850, IF(C851=Ajustes!$B$6, U850+H851, U850-H851))</f>
        <v/>
      </c>
      <c r="V851" s="19">
        <f>IF(S851&lt;&gt;1, V850, IF(C851=Ajustes!$B$6, V850+D851+N(O851)+T851, IF(U851&lt;=0, 0, V850-H851*W850)))</f>
        <v/>
      </c>
      <c r="W851" s="21">
        <f>IF(U851&gt;0, V851/U851, 0)</f>
        <v/>
      </c>
      <c r="X851" s="19">
        <f>IF(AND(S851=1, C851=Ajustes!$B$7), D851-N(O851)-T851-H851*W850, "")</f>
        <v/>
      </c>
      <c r="Y851" s="18">
        <f>IF(A851="", "", TRIM(IF(COUNTIFS($N$2:$N$3000,N851,$C$2:$C$3000,C851,$D$2:$D$3000,D851,$H$2:$H$3000,H851)&gt;1, "Orden repetida. ", "")&amp;IF(AND(S851=1, C851=Ajustes!$B$7, U850+0.000001&lt;H851), "Vendes más de lo registrado. ", "")&amp;IF(Q851="texto", "Fecha en texto. ", "")&amp;IF(OR(NOT(ISNUMBER(D851)), NOT(ISNUMBER(H851))), "Número en texto. ", "")&amp;IF(AND(ISNUMBER(Q851), ISNUMBER(Q850), Q851&lt;Q850), "Fuera de orden de fecha. ", "")))</f>
        <v/>
      </c>
      <c r="Z851" s="18">
        <f>IF(AND(S851=1, ISNUMBER(R851)), ROW(), 0)</f>
        <v/>
      </c>
      <c r="AA851" s="18">
        <f>IF(ISNUMBER(R851), R851, 0)</f>
        <v/>
      </c>
    </row>
    <row r="852">
      <c r="A852" s="13" t="n"/>
      <c r="B852" s="13" t="n"/>
      <c r="C852" s="13" t="n"/>
      <c r="D852" s="13" t="n"/>
      <c r="E852" s="13" t="n"/>
      <c r="F852" s="13" t="n"/>
      <c r="G852" s="13" t="n"/>
      <c r="H852" s="13" t="n"/>
      <c r="I852" s="13" t="n"/>
      <c r="J852" s="13" t="n"/>
      <c r="K852" s="13" t="n"/>
      <c r="L852" s="13" t="n"/>
      <c r="M852" s="13" t="n"/>
      <c r="N852" s="13" t="n"/>
      <c r="O852" s="14" t="n"/>
      <c r="P852" s="15" t="n"/>
      <c r="Q852" s="16">
        <f>IF(N852="", "", IF(ISNUMBER(N852), N852, IFERROR(DATEVALUE(LEFT(N852,10))+TIMEVALUE(MID(N852,12,8)), "texto")))</f>
        <v/>
      </c>
      <c r="R852" s="17">
        <f>IF(ISNUMBER(Q852), DATE(YEAR(Q852),MONTH(Q852),1), "")</f>
        <v/>
      </c>
      <c r="S852" s="18">
        <f>IF(A852="", 0, IF(AND(M852=Ajustes!$B$8, E852=Ajustes!$B$5, I852=Ajustes!$B$4, OR(C852=Ajustes!$B$6, C852=Ajustes!$B$7), ISNUMBER(D852), ISNUMBER(H852)), 1, 0))</f>
        <v/>
      </c>
      <c r="T852" s="19">
        <f>IF(S852&lt;&gt;1, 0, IF(N(J852)=0, 0, IF(K852=Ajustes!$B$5, J852, J852*F852)))</f>
        <v/>
      </c>
      <c r="U852" s="20">
        <f>IF(S852&lt;&gt;1, U851, IF(C852=Ajustes!$B$6, U851+H852, U851-H852))</f>
        <v/>
      </c>
      <c r="V852" s="19">
        <f>IF(S852&lt;&gt;1, V851, IF(C852=Ajustes!$B$6, V851+D852+N(O852)+T852, IF(U852&lt;=0, 0, V851-H852*W851)))</f>
        <v/>
      </c>
      <c r="W852" s="21">
        <f>IF(U852&gt;0, V852/U852, 0)</f>
        <v/>
      </c>
      <c r="X852" s="19">
        <f>IF(AND(S852=1, C852=Ajustes!$B$7), D852-N(O852)-T852-H852*W851, "")</f>
        <v/>
      </c>
      <c r="Y852" s="18">
        <f>IF(A852="", "", TRIM(IF(COUNTIFS($N$2:$N$3000,N852,$C$2:$C$3000,C852,$D$2:$D$3000,D852,$H$2:$H$3000,H852)&gt;1, "Orden repetida. ", "")&amp;IF(AND(S852=1, C852=Ajustes!$B$7, U851+0.000001&lt;H852), "Vendes más de lo registrado. ", "")&amp;IF(Q852="texto", "Fecha en texto. ", "")&amp;IF(OR(NOT(ISNUMBER(D852)), NOT(ISNUMBER(H852))), "Número en texto. ", "")&amp;IF(AND(ISNUMBER(Q852), ISNUMBER(Q851), Q852&lt;Q851), "Fuera de orden de fecha. ", "")))</f>
        <v/>
      </c>
      <c r="Z852" s="18">
        <f>IF(AND(S852=1, ISNUMBER(R852)), ROW(), 0)</f>
        <v/>
      </c>
      <c r="AA852" s="18">
        <f>IF(ISNUMBER(R852), R852, 0)</f>
        <v/>
      </c>
    </row>
    <row r="853">
      <c r="A853" s="13" t="n"/>
      <c r="B853" s="13" t="n"/>
      <c r="C853" s="13" t="n"/>
      <c r="D853" s="13" t="n"/>
      <c r="E853" s="13" t="n"/>
      <c r="F853" s="13" t="n"/>
      <c r="G853" s="13" t="n"/>
      <c r="H853" s="13" t="n"/>
      <c r="I853" s="13" t="n"/>
      <c r="J853" s="13" t="n"/>
      <c r="K853" s="13" t="n"/>
      <c r="L853" s="13" t="n"/>
      <c r="M853" s="13" t="n"/>
      <c r="N853" s="13" t="n"/>
      <c r="O853" s="14" t="n"/>
      <c r="P853" s="15" t="n"/>
      <c r="Q853" s="16">
        <f>IF(N853="", "", IF(ISNUMBER(N853), N853, IFERROR(DATEVALUE(LEFT(N853,10))+TIMEVALUE(MID(N853,12,8)), "texto")))</f>
        <v/>
      </c>
      <c r="R853" s="17">
        <f>IF(ISNUMBER(Q853), DATE(YEAR(Q853),MONTH(Q853),1), "")</f>
        <v/>
      </c>
      <c r="S853" s="18">
        <f>IF(A853="", 0, IF(AND(M853=Ajustes!$B$8, E853=Ajustes!$B$5, I853=Ajustes!$B$4, OR(C853=Ajustes!$B$6, C853=Ajustes!$B$7), ISNUMBER(D853), ISNUMBER(H853)), 1, 0))</f>
        <v/>
      </c>
      <c r="T853" s="19">
        <f>IF(S853&lt;&gt;1, 0, IF(N(J853)=0, 0, IF(K853=Ajustes!$B$5, J853, J853*F853)))</f>
        <v/>
      </c>
      <c r="U853" s="20">
        <f>IF(S853&lt;&gt;1, U852, IF(C853=Ajustes!$B$6, U852+H853, U852-H853))</f>
        <v/>
      </c>
      <c r="V853" s="19">
        <f>IF(S853&lt;&gt;1, V852, IF(C853=Ajustes!$B$6, V852+D853+N(O853)+T853, IF(U853&lt;=0, 0, V852-H853*W852)))</f>
        <v/>
      </c>
      <c r="W853" s="21">
        <f>IF(U853&gt;0, V853/U853, 0)</f>
        <v/>
      </c>
      <c r="X853" s="19">
        <f>IF(AND(S853=1, C853=Ajustes!$B$7), D853-N(O853)-T853-H853*W852, "")</f>
        <v/>
      </c>
      <c r="Y853" s="18">
        <f>IF(A853="", "", TRIM(IF(COUNTIFS($N$2:$N$3000,N853,$C$2:$C$3000,C853,$D$2:$D$3000,D853,$H$2:$H$3000,H853)&gt;1, "Orden repetida. ", "")&amp;IF(AND(S853=1, C853=Ajustes!$B$7, U852+0.000001&lt;H853), "Vendes más de lo registrado. ", "")&amp;IF(Q853="texto", "Fecha en texto. ", "")&amp;IF(OR(NOT(ISNUMBER(D853)), NOT(ISNUMBER(H853))), "Número en texto. ", "")&amp;IF(AND(ISNUMBER(Q853), ISNUMBER(Q852), Q853&lt;Q852), "Fuera de orden de fecha. ", "")))</f>
        <v/>
      </c>
      <c r="Z853" s="18">
        <f>IF(AND(S853=1, ISNUMBER(R853)), ROW(), 0)</f>
        <v/>
      </c>
      <c r="AA853" s="18">
        <f>IF(ISNUMBER(R853), R853, 0)</f>
        <v/>
      </c>
    </row>
    <row r="854">
      <c r="A854" s="13" t="n"/>
      <c r="B854" s="13" t="n"/>
      <c r="C854" s="13" t="n"/>
      <c r="D854" s="13" t="n"/>
      <c r="E854" s="13" t="n"/>
      <c r="F854" s="13" t="n"/>
      <c r="G854" s="13" t="n"/>
      <c r="H854" s="13" t="n"/>
      <c r="I854" s="13" t="n"/>
      <c r="J854" s="13" t="n"/>
      <c r="K854" s="13" t="n"/>
      <c r="L854" s="13" t="n"/>
      <c r="M854" s="13" t="n"/>
      <c r="N854" s="13" t="n"/>
      <c r="O854" s="14" t="n"/>
      <c r="P854" s="15" t="n"/>
      <c r="Q854" s="16">
        <f>IF(N854="", "", IF(ISNUMBER(N854), N854, IFERROR(DATEVALUE(LEFT(N854,10))+TIMEVALUE(MID(N854,12,8)), "texto")))</f>
        <v/>
      </c>
      <c r="R854" s="17">
        <f>IF(ISNUMBER(Q854), DATE(YEAR(Q854),MONTH(Q854),1), "")</f>
        <v/>
      </c>
      <c r="S854" s="18">
        <f>IF(A854="", 0, IF(AND(M854=Ajustes!$B$8, E854=Ajustes!$B$5, I854=Ajustes!$B$4, OR(C854=Ajustes!$B$6, C854=Ajustes!$B$7), ISNUMBER(D854), ISNUMBER(H854)), 1, 0))</f>
        <v/>
      </c>
      <c r="T854" s="19">
        <f>IF(S854&lt;&gt;1, 0, IF(N(J854)=0, 0, IF(K854=Ajustes!$B$5, J854, J854*F854)))</f>
        <v/>
      </c>
      <c r="U854" s="20">
        <f>IF(S854&lt;&gt;1, U853, IF(C854=Ajustes!$B$6, U853+H854, U853-H854))</f>
        <v/>
      </c>
      <c r="V854" s="19">
        <f>IF(S854&lt;&gt;1, V853, IF(C854=Ajustes!$B$6, V853+D854+N(O854)+T854, IF(U854&lt;=0, 0, V853-H854*W853)))</f>
        <v/>
      </c>
      <c r="W854" s="21">
        <f>IF(U854&gt;0, V854/U854, 0)</f>
        <v/>
      </c>
      <c r="X854" s="19">
        <f>IF(AND(S854=1, C854=Ajustes!$B$7), D854-N(O854)-T854-H854*W853, "")</f>
        <v/>
      </c>
      <c r="Y854" s="18">
        <f>IF(A854="", "", TRIM(IF(COUNTIFS($N$2:$N$3000,N854,$C$2:$C$3000,C854,$D$2:$D$3000,D854,$H$2:$H$3000,H854)&gt;1, "Orden repetida. ", "")&amp;IF(AND(S854=1, C854=Ajustes!$B$7, U853+0.000001&lt;H854), "Vendes más de lo registrado. ", "")&amp;IF(Q854="texto", "Fecha en texto. ", "")&amp;IF(OR(NOT(ISNUMBER(D854)), NOT(ISNUMBER(H854))), "Número en texto. ", "")&amp;IF(AND(ISNUMBER(Q854), ISNUMBER(Q853), Q854&lt;Q853), "Fuera de orden de fecha. ", "")))</f>
        <v/>
      </c>
      <c r="Z854" s="18">
        <f>IF(AND(S854=1, ISNUMBER(R854)), ROW(), 0)</f>
        <v/>
      </c>
      <c r="AA854" s="18">
        <f>IF(ISNUMBER(R854), R854, 0)</f>
        <v/>
      </c>
    </row>
    <row r="855">
      <c r="A855" s="13" t="n"/>
      <c r="B855" s="13" t="n"/>
      <c r="C855" s="13" t="n"/>
      <c r="D855" s="13" t="n"/>
      <c r="E855" s="13" t="n"/>
      <c r="F855" s="13" t="n"/>
      <c r="G855" s="13" t="n"/>
      <c r="H855" s="13" t="n"/>
      <c r="I855" s="13" t="n"/>
      <c r="J855" s="13" t="n"/>
      <c r="K855" s="13" t="n"/>
      <c r="L855" s="13" t="n"/>
      <c r="M855" s="13" t="n"/>
      <c r="N855" s="13" t="n"/>
      <c r="O855" s="14" t="n"/>
      <c r="P855" s="15" t="n"/>
      <c r="Q855" s="16">
        <f>IF(N855="", "", IF(ISNUMBER(N855), N855, IFERROR(DATEVALUE(LEFT(N855,10))+TIMEVALUE(MID(N855,12,8)), "texto")))</f>
        <v/>
      </c>
      <c r="R855" s="17">
        <f>IF(ISNUMBER(Q855), DATE(YEAR(Q855),MONTH(Q855),1), "")</f>
        <v/>
      </c>
      <c r="S855" s="18">
        <f>IF(A855="", 0, IF(AND(M855=Ajustes!$B$8, E855=Ajustes!$B$5, I855=Ajustes!$B$4, OR(C855=Ajustes!$B$6, C855=Ajustes!$B$7), ISNUMBER(D855), ISNUMBER(H855)), 1, 0))</f>
        <v/>
      </c>
      <c r="T855" s="19">
        <f>IF(S855&lt;&gt;1, 0, IF(N(J855)=0, 0, IF(K855=Ajustes!$B$5, J855, J855*F855)))</f>
        <v/>
      </c>
      <c r="U855" s="20">
        <f>IF(S855&lt;&gt;1, U854, IF(C855=Ajustes!$B$6, U854+H855, U854-H855))</f>
        <v/>
      </c>
      <c r="V855" s="19">
        <f>IF(S855&lt;&gt;1, V854, IF(C855=Ajustes!$B$6, V854+D855+N(O855)+T855, IF(U855&lt;=0, 0, V854-H855*W854)))</f>
        <v/>
      </c>
      <c r="W855" s="21">
        <f>IF(U855&gt;0, V855/U855, 0)</f>
        <v/>
      </c>
      <c r="X855" s="19">
        <f>IF(AND(S855=1, C855=Ajustes!$B$7), D855-N(O855)-T855-H855*W854, "")</f>
        <v/>
      </c>
      <c r="Y855" s="18">
        <f>IF(A855="", "", TRIM(IF(COUNTIFS($N$2:$N$3000,N855,$C$2:$C$3000,C855,$D$2:$D$3000,D855,$H$2:$H$3000,H855)&gt;1, "Orden repetida. ", "")&amp;IF(AND(S855=1, C855=Ajustes!$B$7, U854+0.000001&lt;H855), "Vendes más de lo registrado. ", "")&amp;IF(Q855="texto", "Fecha en texto. ", "")&amp;IF(OR(NOT(ISNUMBER(D855)), NOT(ISNUMBER(H855))), "Número en texto. ", "")&amp;IF(AND(ISNUMBER(Q855), ISNUMBER(Q854), Q855&lt;Q854), "Fuera de orden de fecha. ", "")))</f>
        <v/>
      </c>
      <c r="Z855" s="18">
        <f>IF(AND(S855=1, ISNUMBER(R855)), ROW(), 0)</f>
        <v/>
      </c>
      <c r="AA855" s="18">
        <f>IF(ISNUMBER(R855), R855, 0)</f>
        <v/>
      </c>
    </row>
    <row r="856">
      <c r="A856" s="13" t="n"/>
      <c r="B856" s="13" t="n"/>
      <c r="C856" s="13" t="n"/>
      <c r="D856" s="13" t="n"/>
      <c r="E856" s="13" t="n"/>
      <c r="F856" s="13" t="n"/>
      <c r="G856" s="13" t="n"/>
      <c r="H856" s="13" t="n"/>
      <c r="I856" s="13" t="n"/>
      <c r="J856" s="13" t="n"/>
      <c r="K856" s="13" t="n"/>
      <c r="L856" s="13" t="n"/>
      <c r="M856" s="13" t="n"/>
      <c r="N856" s="13" t="n"/>
      <c r="O856" s="14" t="n"/>
      <c r="P856" s="15" t="n"/>
      <c r="Q856" s="16">
        <f>IF(N856="", "", IF(ISNUMBER(N856), N856, IFERROR(DATEVALUE(LEFT(N856,10))+TIMEVALUE(MID(N856,12,8)), "texto")))</f>
        <v/>
      </c>
      <c r="R856" s="17">
        <f>IF(ISNUMBER(Q856), DATE(YEAR(Q856),MONTH(Q856),1), "")</f>
        <v/>
      </c>
      <c r="S856" s="18">
        <f>IF(A856="", 0, IF(AND(M856=Ajustes!$B$8, E856=Ajustes!$B$5, I856=Ajustes!$B$4, OR(C856=Ajustes!$B$6, C856=Ajustes!$B$7), ISNUMBER(D856), ISNUMBER(H856)), 1, 0))</f>
        <v/>
      </c>
      <c r="T856" s="19">
        <f>IF(S856&lt;&gt;1, 0, IF(N(J856)=0, 0, IF(K856=Ajustes!$B$5, J856, J856*F856)))</f>
        <v/>
      </c>
      <c r="U856" s="20">
        <f>IF(S856&lt;&gt;1, U855, IF(C856=Ajustes!$B$6, U855+H856, U855-H856))</f>
        <v/>
      </c>
      <c r="V856" s="19">
        <f>IF(S856&lt;&gt;1, V855, IF(C856=Ajustes!$B$6, V855+D856+N(O856)+T856, IF(U856&lt;=0, 0, V855-H856*W855)))</f>
        <v/>
      </c>
      <c r="W856" s="21">
        <f>IF(U856&gt;0, V856/U856, 0)</f>
        <v/>
      </c>
      <c r="X856" s="19">
        <f>IF(AND(S856=1, C856=Ajustes!$B$7), D856-N(O856)-T856-H856*W855, "")</f>
        <v/>
      </c>
      <c r="Y856" s="18">
        <f>IF(A856="", "", TRIM(IF(COUNTIFS($N$2:$N$3000,N856,$C$2:$C$3000,C856,$D$2:$D$3000,D856,$H$2:$H$3000,H856)&gt;1, "Orden repetida. ", "")&amp;IF(AND(S856=1, C856=Ajustes!$B$7, U855+0.000001&lt;H856), "Vendes más de lo registrado. ", "")&amp;IF(Q856="texto", "Fecha en texto. ", "")&amp;IF(OR(NOT(ISNUMBER(D856)), NOT(ISNUMBER(H856))), "Número en texto. ", "")&amp;IF(AND(ISNUMBER(Q856), ISNUMBER(Q855), Q856&lt;Q855), "Fuera de orden de fecha. ", "")))</f>
        <v/>
      </c>
      <c r="Z856" s="18">
        <f>IF(AND(S856=1, ISNUMBER(R856)), ROW(), 0)</f>
        <v/>
      </c>
      <c r="AA856" s="18">
        <f>IF(ISNUMBER(R856), R856, 0)</f>
        <v/>
      </c>
    </row>
    <row r="857">
      <c r="A857" s="13" t="n"/>
      <c r="B857" s="13" t="n"/>
      <c r="C857" s="13" t="n"/>
      <c r="D857" s="13" t="n"/>
      <c r="E857" s="13" t="n"/>
      <c r="F857" s="13" t="n"/>
      <c r="G857" s="13" t="n"/>
      <c r="H857" s="13" t="n"/>
      <c r="I857" s="13" t="n"/>
      <c r="J857" s="13" t="n"/>
      <c r="K857" s="13" t="n"/>
      <c r="L857" s="13" t="n"/>
      <c r="M857" s="13" t="n"/>
      <c r="N857" s="13" t="n"/>
      <c r="O857" s="14" t="n"/>
      <c r="P857" s="15" t="n"/>
      <c r="Q857" s="16">
        <f>IF(N857="", "", IF(ISNUMBER(N857), N857, IFERROR(DATEVALUE(LEFT(N857,10))+TIMEVALUE(MID(N857,12,8)), "texto")))</f>
        <v/>
      </c>
      <c r="R857" s="17">
        <f>IF(ISNUMBER(Q857), DATE(YEAR(Q857),MONTH(Q857),1), "")</f>
        <v/>
      </c>
      <c r="S857" s="18">
        <f>IF(A857="", 0, IF(AND(M857=Ajustes!$B$8, E857=Ajustes!$B$5, I857=Ajustes!$B$4, OR(C857=Ajustes!$B$6, C857=Ajustes!$B$7), ISNUMBER(D857), ISNUMBER(H857)), 1, 0))</f>
        <v/>
      </c>
      <c r="T857" s="19">
        <f>IF(S857&lt;&gt;1, 0, IF(N(J857)=0, 0, IF(K857=Ajustes!$B$5, J857, J857*F857)))</f>
        <v/>
      </c>
      <c r="U857" s="20">
        <f>IF(S857&lt;&gt;1, U856, IF(C857=Ajustes!$B$6, U856+H857, U856-H857))</f>
        <v/>
      </c>
      <c r="V857" s="19">
        <f>IF(S857&lt;&gt;1, V856, IF(C857=Ajustes!$B$6, V856+D857+N(O857)+T857, IF(U857&lt;=0, 0, V856-H857*W856)))</f>
        <v/>
      </c>
      <c r="W857" s="21">
        <f>IF(U857&gt;0, V857/U857, 0)</f>
        <v/>
      </c>
      <c r="X857" s="19">
        <f>IF(AND(S857=1, C857=Ajustes!$B$7), D857-N(O857)-T857-H857*W856, "")</f>
        <v/>
      </c>
      <c r="Y857" s="18">
        <f>IF(A857="", "", TRIM(IF(COUNTIFS($N$2:$N$3000,N857,$C$2:$C$3000,C857,$D$2:$D$3000,D857,$H$2:$H$3000,H857)&gt;1, "Orden repetida. ", "")&amp;IF(AND(S857=1, C857=Ajustes!$B$7, U856+0.000001&lt;H857), "Vendes más de lo registrado. ", "")&amp;IF(Q857="texto", "Fecha en texto. ", "")&amp;IF(OR(NOT(ISNUMBER(D857)), NOT(ISNUMBER(H857))), "Número en texto. ", "")&amp;IF(AND(ISNUMBER(Q857), ISNUMBER(Q856), Q857&lt;Q856), "Fuera de orden de fecha. ", "")))</f>
        <v/>
      </c>
      <c r="Z857" s="18">
        <f>IF(AND(S857=1, ISNUMBER(R857)), ROW(), 0)</f>
        <v/>
      </c>
      <c r="AA857" s="18">
        <f>IF(ISNUMBER(R857), R857, 0)</f>
        <v/>
      </c>
    </row>
    <row r="858">
      <c r="A858" s="13" t="n"/>
      <c r="B858" s="13" t="n"/>
      <c r="C858" s="13" t="n"/>
      <c r="D858" s="13" t="n"/>
      <c r="E858" s="13" t="n"/>
      <c r="F858" s="13" t="n"/>
      <c r="G858" s="13" t="n"/>
      <c r="H858" s="13" t="n"/>
      <c r="I858" s="13" t="n"/>
      <c r="J858" s="13" t="n"/>
      <c r="K858" s="13" t="n"/>
      <c r="L858" s="13" t="n"/>
      <c r="M858" s="13" t="n"/>
      <c r="N858" s="13" t="n"/>
      <c r="O858" s="14" t="n"/>
      <c r="P858" s="15" t="n"/>
      <c r="Q858" s="16">
        <f>IF(N858="", "", IF(ISNUMBER(N858), N858, IFERROR(DATEVALUE(LEFT(N858,10))+TIMEVALUE(MID(N858,12,8)), "texto")))</f>
        <v/>
      </c>
      <c r="R858" s="17">
        <f>IF(ISNUMBER(Q858), DATE(YEAR(Q858),MONTH(Q858),1), "")</f>
        <v/>
      </c>
      <c r="S858" s="18">
        <f>IF(A858="", 0, IF(AND(M858=Ajustes!$B$8, E858=Ajustes!$B$5, I858=Ajustes!$B$4, OR(C858=Ajustes!$B$6, C858=Ajustes!$B$7), ISNUMBER(D858), ISNUMBER(H858)), 1, 0))</f>
        <v/>
      </c>
      <c r="T858" s="19">
        <f>IF(S858&lt;&gt;1, 0, IF(N(J858)=0, 0, IF(K858=Ajustes!$B$5, J858, J858*F858)))</f>
        <v/>
      </c>
      <c r="U858" s="20">
        <f>IF(S858&lt;&gt;1, U857, IF(C858=Ajustes!$B$6, U857+H858, U857-H858))</f>
        <v/>
      </c>
      <c r="V858" s="19">
        <f>IF(S858&lt;&gt;1, V857, IF(C858=Ajustes!$B$6, V857+D858+N(O858)+T858, IF(U858&lt;=0, 0, V857-H858*W857)))</f>
        <v/>
      </c>
      <c r="W858" s="21">
        <f>IF(U858&gt;0, V858/U858, 0)</f>
        <v/>
      </c>
      <c r="X858" s="19">
        <f>IF(AND(S858=1, C858=Ajustes!$B$7), D858-N(O858)-T858-H858*W857, "")</f>
        <v/>
      </c>
      <c r="Y858" s="18">
        <f>IF(A858="", "", TRIM(IF(COUNTIFS($N$2:$N$3000,N858,$C$2:$C$3000,C858,$D$2:$D$3000,D858,$H$2:$H$3000,H858)&gt;1, "Orden repetida. ", "")&amp;IF(AND(S858=1, C858=Ajustes!$B$7, U857+0.000001&lt;H858), "Vendes más de lo registrado. ", "")&amp;IF(Q858="texto", "Fecha en texto. ", "")&amp;IF(OR(NOT(ISNUMBER(D858)), NOT(ISNUMBER(H858))), "Número en texto. ", "")&amp;IF(AND(ISNUMBER(Q858), ISNUMBER(Q857), Q858&lt;Q857), "Fuera de orden de fecha. ", "")))</f>
        <v/>
      </c>
      <c r="Z858" s="18">
        <f>IF(AND(S858=1, ISNUMBER(R858)), ROW(), 0)</f>
        <v/>
      </c>
      <c r="AA858" s="18">
        <f>IF(ISNUMBER(R858), R858, 0)</f>
        <v/>
      </c>
    </row>
    <row r="859">
      <c r="A859" s="13" t="n"/>
      <c r="B859" s="13" t="n"/>
      <c r="C859" s="13" t="n"/>
      <c r="D859" s="13" t="n"/>
      <c r="E859" s="13" t="n"/>
      <c r="F859" s="13" t="n"/>
      <c r="G859" s="13" t="n"/>
      <c r="H859" s="13" t="n"/>
      <c r="I859" s="13" t="n"/>
      <c r="J859" s="13" t="n"/>
      <c r="K859" s="13" t="n"/>
      <c r="L859" s="13" t="n"/>
      <c r="M859" s="13" t="n"/>
      <c r="N859" s="13" t="n"/>
      <c r="O859" s="14" t="n"/>
      <c r="P859" s="15" t="n"/>
      <c r="Q859" s="16">
        <f>IF(N859="", "", IF(ISNUMBER(N859), N859, IFERROR(DATEVALUE(LEFT(N859,10))+TIMEVALUE(MID(N859,12,8)), "texto")))</f>
        <v/>
      </c>
      <c r="R859" s="17">
        <f>IF(ISNUMBER(Q859), DATE(YEAR(Q859),MONTH(Q859),1), "")</f>
        <v/>
      </c>
      <c r="S859" s="18">
        <f>IF(A859="", 0, IF(AND(M859=Ajustes!$B$8, E859=Ajustes!$B$5, I859=Ajustes!$B$4, OR(C859=Ajustes!$B$6, C859=Ajustes!$B$7), ISNUMBER(D859), ISNUMBER(H859)), 1, 0))</f>
        <v/>
      </c>
      <c r="T859" s="19">
        <f>IF(S859&lt;&gt;1, 0, IF(N(J859)=0, 0, IF(K859=Ajustes!$B$5, J859, J859*F859)))</f>
        <v/>
      </c>
      <c r="U859" s="20">
        <f>IF(S859&lt;&gt;1, U858, IF(C859=Ajustes!$B$6, U858+H859, U858-H859))</f>
        <v/>
      </c>
      <c r="V859" s="19">
        <f>IF(S859&lt;&gt;1, V858, IF(C859=Ajustes!$B$6, V858+D859+N(O859)+T859, IF(U859&lt;=0, 0, V858-H859*W858)))</f>
        <v/>
      </c>
      <c r="W859" s="21">
        <f>IF(U859&gt;0, V859/U859, 0)</f>
        <v/>
      </c>
      <c r="X859" s="19">
        <f>IF(AND(S859=1, C859=Ajustes!$B$7), D859-N(O859)-T859-H859*W858, "")</f>
        <v/>
      </c>
      <c r="Y859" s="18">
        <f>IF(A859="", "", TRIM(IF(COUNTIFS($N$2:$N$3000,N859,$C$2:$C$3000,C859,$D$2:$D$3000,D859,$H$2:$H$3000,H859)&gt;1, "Orden repetida. ", "")&amp;IF(AND(S859=1, C859=Ajustes!$B$7, U858+0.000001&lt;H859), "Vendes más de lo registrado. ", "")&amp;IF(Q859="texto", "Fecha en texto. ", "")&amp;IF(OR(NOT(ISNUMBER(D859)), NOT(ISNUMBER(H859))), "Número en texto. ", "")&amp;IF(AND(ISNUMBER(Q859), ISNUMBER(Q858), Q859&lt;Q858), "Fuera de orden de fecha. ", "")))</f>
        <v/>
      </c>
      <c r="Z859" s="18">
        <f>IF(AND(S859=1, ISNUMBER(R859)), ROW(), 0)</f>
        <v/>
      </c>
      <c r="AA859" s="18">
        <f>IF(ISNUMBER(R859), R859, 0)</f>
        <v/>
      </c>
    </row>
    <row r="860">
      <c r="A860" s="13" t="n"/>
      <c r="B860" s="13" t="n"/>
      <c r="C860" s="13" t="n"/>
      <c r="D860" s="13" t="n"/>
      <c r="E860" s="13" t="n"/>
      <c r="F860" s="13" t="n"/>
      <c r="G860" s="13" t="n"/>
      <c r="H860" s="13" t="n"/>
      <c r="I860" s="13" t="n"/>
      <c r="J860" s="13" t="n"/>
      <c r="K860" s="13" t="n"/>
      <c r="L860" s="13" t="n"/>
      <c r="M860" s="13" t="n"/>
      <c r="N860" s="13" t="n"/>
      <c r="O860" s="14" t="n"/>
      <c r="P860" s="15" t="n"/>
      <c r="Q860" s="16">
        <f>IF(N860="", "", IF(ISNUMBER(N860), N860, IFERROR(DATEVALUE(LEFT(N860,10))+TIMEVALUE(MID(N860,12,8)), "texto")))</f>
        <v/>
      </c>
      <c r="R860" s="17">
        <f>IF(ISNUMBER(Q860), DATE(YEAR(Q860),MONTH(Q860),1), "")</f>
        <v/>
      </c>
      <c r="S860" s="18">
        <f>IF(A860="", 0, IF(AND(M860=Ajustes!$B$8, E860=Ajustes!$B$5, I860=Ajustes!$B$4, OR(C860=Ajustes!$B$6, C860=Ajustes!$B$7), ISNUMBER(D860), ISNUMBER(H860)), 1, 0))</f>
        <v/>
      </c>
      <c r="T860" s="19">
        <f>IF(S860&lt;&gt;1, 0, IF(N(J860)=0, 0, IF(K860=Ajustes!$B$5, J860, J860*F860)))</f>
        <v/>
      </c>
      <c r="U860" s="20">
        <f>IF(S860&lt;&gt;1, U859, IF(C860=Ajustes!$B$6, U859+H860, U859-H860))</f>
        <v/>
      </c>
      <c r="V860" s="19">
        <f>IF(S860&lt;&gt;1, V859, IF(C860=Ajustes!$B$6, V859+D860+N(O860)+T860, IF(U860&lt;=0, 0, V859-H860*W859)))</f>
        <v/>
      </c>
      <c r="W860" s="21">
        <f>IF(U860&gt;0, V860/U860, 0)</f>
        <v/>
      </c>
      <c r="X860" s="19">
        <f>IF(AND(S860=1, C860=Ajustes!$B$7), D860-N(O860)-T860-H860*W859, "")</f>
        <v/>
      </c>
      <c r="Y860" s="18">
        <f>IF(A860="", "", TRIM(IF(COUNTIFS($N$2:$N$3000,N860,$C$2:$C$3000,C860,$D$2:$D$3000,D860,$H$2:$H$3000,H860)&gt;1, "Orden repetida. ", "")&amp;IF(AND(S860=1, C860=Ajustes!$B$7, U859+0.000001&lt;H860), "Vendes más de lo registrado. ", "")&amp;IF(Q860="texto", "Fecha en texto. ", "")&amp;IF(OR(NOT(ISNUMBER(D860)), NOT(ISNUMBER(H860))), "Número en texto. ", "")&amp;IF(AND(ISNUMBER(Q860), ISNUMBER(Q859), Q860&lt;Q859), "Fuera de orden de fecha. ", "")))</f>
        <v/>
      </c>
      <c r="Z860" s="18">
        <f>IF(AND(S860=1, ISNUMBER(R860)), ROW(), 0)</f>
        <v/>
      </c>
      <c r="AA860" s="18">
        <f>IF(ISNUMBER(R860), R860, 0)</f>
        <v/>
      </c>
    </row>
    <row r="861">
      <c r="A861" s="13" t="n"/>
      <c r="B861" s="13" t="n"/>
      <c r="C861" s="13" t="n"/>
      <c r="D861" s="13" t="n"/>
      <c r="E861" s="13" t="n"/>
      <c r="F861" s="13" t="n"/>
      <c r="G861" s="13" t="n"/>
      <c r="H861" s="13" t="n"/>
      <c r="I861" s="13" t="n"/>
      <c r="J861" s="13" t="n"/>
      <c r="K861" s="13" t="n"/>
      <c r="L861" s="13" t="n"/>
      <c r="M861" s="13" t="n"/>
      <c r="N861" s="13" t="n"/>
      <c r="O861" s="14" t="n"/>
      <c r="P861" s="15" t="n"/>
      <c r="Q861" s="16">
        <f>IF(N861="", "", IF(ISNUMBER(N861), N861, IFERROR(DATEVALUE(LEFT(N861,10))+TIMEVALUE(MID(N861,12,8)), "texto")))</f>
        <v/>
      </c>
      <c r="R861" s="17">
        <f>IF(ISNUMBER(Q861), DATE(YEAR(Q861),MONTH(Q861),1), "")</f>
        <v/>
      </c>
      <c r="S861" s="18">
        <f>IF(A861="", 0, IF(AND(M861=Ajustes!$B$8, E861=Ajustes!$B$5, I861=Ajustes!$B$4, OR(C861=Ajustes!$B$6, C861=Ajustes!$B$7), ISNUMBER(D861), ISNUMBER(H861)), 1, 0))</f>
        <v/>
      </c>
      <c r="T861" s="19">
        <f>IF(S861&lt;&gt;1, 0, IF(N(J861)=0, 0, IF(K861=Ajustes!$B$5, J861, J861*F861)))</f>
        <v/>
      </c>
      <c r="U861" s="20">
        <f>IF(S861&lt;&gt;1, U860, IF(C861=Ajustes!$B$6, U860+H861, U860-H861))</f>
        <v/>
      </c>
      <c r="V861" s="19">
        <f>IF(S861&lt;&gt;1, V860, IF(C861=Ajustes!$B$6, V860+D861+N(O861)+T861, IF(U861&lt;=0, 0, V860-H861*W860)))</f>
        <v/>
      </c>
      <c r="W861" s="21">
        <f>IF(U861&gt;0, V861/U861, 0)</f>
        <v/>
      </c>
      <c r="X861" s="19">
        <f>IF(AND(S861=1, C861=Ajustes!$B$7), D861-N(O861)-T861-H861*W860, "")</f>
        <v/>
      </c>
      <c r="Y861" s="18">
        <f>IF(A861="", "", TRIM(IF(COUNTIFS($N$2:$N$3000,N861,$C$2:$C$3000,C861,$D$2:$D$3000,D861,$H$2:$H$3000,H861)&gt;1, "Orden repetida. ", "")&amp;IF(AND(S861=1, C861=Ajustes!$B$7, U860+0.000001&lt;H861), "Vendes más de lo registrado. ", "")&amp;IF(Q861="texto", "Fecha en texto. ", "")&amp;IF(OR(NOT(ISNUMBER(D861)), NOT(ISNUMBER(H861))), "Número en texto. ", "")&amp;IF(AND(ISNUMBER(Q861), ISNUMBER(Q860), Q861&lt;Q860), "Fuera de orden de fecha. ", "")))</f>
        <v/>
      </c>
      <c r="Z861" s="18">
        <f>IF(AND(S861=1, ISNUMBER(R861)), ROW(), 0)</f>
        <v/>
      </c>
      <c r="AA861" s="18">
        <f>IF(ISNUMBER(R861), R861, 0)</f>
        <v/>
      </c>
    </row>
    <row r="862">
      <c r="A862" s="13" t="n"/>
      <c r="B862" s="13" t="n"/>
      <c r="C862" s="13" t="n"/>
      <c r="D862" s="13" t="n"/>
      <c r="E862" s="13" t="n"/>
      <c r="F862" s="13" t="n"/>
      <c r="G862" s="13" t="n"/>
      <c r="H862" s="13" t="n"/>
      <c r="I862" s="13" t="n"/>
      <c r="J862" s="13" t="n"/>
      <c r="K862" s="13" t="n"/>
      <c r="L862" s="13" t="n"/>
      <c r="M862" s="13" t="n"/>
      <c r="N862" s="13" t="n"/>
      <c r="O862" s="14" t="n"/>
      <c r="P862" s="15" t="n"/>
      <c r="Q862" s="16">
        <f>IF(N862="", "", IF(ISNUMBER(N862), N862, IFERROR(DATEVALUE(LEFT(N862,10))+TIMEVALUE(MID(N862,12,8)), "texto")))</f>
        <v/>
      </c>
      <c r="R862" s="17">
        <f>IF(ISNUMBER(Q862), DATE(YEAR(Q862),MONTH(Q862),1), "")</f>
        <v/>
      </c>
      <c r="S862" s="18">
        <f>IF(A862="", 0, IF(AND(M862=Ajustes!$B$8, E862=Ajustes!$B$5, I862=Ajustes!$B$4, OR(C862=Ajustes!$B$6, C862=Ajustes!$B$7), ISNUMBER(D862), ISNUMBER(H862)), 1, 0))</f>
        <v/>
      </c>
      <c r="T862" s="19">
        <f>IF(S862&lt;&gt;1, 0, IF(N(J862)=0, 0, IF(K862=Ajustes!$B$5, J862, J862*F862)))</f>
        <v/>
      </c>
      <c r="U862" s="20">
        <f>IF(S862&lt;&gt;1, U861, IF(C862=Ajustes!$B$6, U861+H862, U861-H862))</f>
        <v/>
      </c>
      <c r="V862" s="19">
        <f>IF(S862&lt;&gt;1, V861, IF(C862=Ajustes!$B$6, V861+D862+N(O862)+T862, IF(U862&lt;=0, 0, V861-H862*W861)))</f>
        <v/>
      </c>
      <c r="W862" s="21">
        <f>IF(U862&gt;0, V862/U862, 0)</f>
        <v/>
      </c>
      <c r="X862" s="19">
        <f>IF(AND(S862=1, C862=Ajustes!$B$7), D862-N(O862)-T862-H862*W861, "")</f>
        <v/>
      </c>
      <c r="Y862" s="18">
        <f>IF(A862="", "", TRIM(IF(COUNTIFS($N$2:$N$3000,N862,$C$2:$C$3000,C862,$D$2:$D$3000,D862,$H$2:$H$3000,H862)&gt;1, "Orden repetida. ", "")&amp;IF(AND(S862=1, C862=Ajustes!$B$7, U861+0.000001&lt;H862), "Vendes más de lo registrado. ", "")&amp;IF(Q862="texto", "Fecha en texto. ", "")&amp;IF(OR(NOT(ISNUMBER(D862)), NOT(ISNUMBER(H862))), "Número en texto. ", "")&amp;IF(AND(ISNUMBER(Q862), ISNUMBER(Q861), Q862&lt;Q861), "Fuera de orden de fecha. ", "")))</f>
        <v/>
      </c>
      <c r="Z862" s="18">
        <f>IF(AND(S862=1, ISNUMBER(R862)), ROW(), 0)</f>
        <v/>
      </c>
      <c r="AA862" s="18">
        <f>IF(ISNUMBER(R862), R862, 0)</f>
        <v/>
      </c>
    </row>
    <row r="863">
      <c r="A863" s="13" t="n"/>
      <c r="B863" s="13" t="n"/>
      <c r="C863" s="13" t="n"/>
      <c r="D863" s="13" t="n"/>
      <c r="E863" s="13" t="n"/>
      <c r="F863" s="13" t="n"/>
      <c r="G863" s="13" t="n"/>
      <c r="H863" s="13" t="n"/>
      <c r="I863" s="13" t="n"/>
      <c r="J863" s="13" t="n"/>
      <c r="K863" s="13" t="n"/>
      <c r="L863" s="13" t="n"/>
      <c r="M863" s="13" t="n"/>
      <c r="N863" s="13" t="n"/>
      <c r="O863" s="14" t="n"/>
      <c r="P863" s="15" t="n"/>
      <c r="Q863" s="16">
        <f>IF(N863="", "", IF(ISNUMBER(N863), N863, IFERROR(DATEVALUE(LEFT(N863,10))+TIMEVALUE(MID(N863,12,8)), "texto")))</f>
        <v/>
      </c>
      <c r="R863" s="17">
        <f>IF(ISNUMBER(Q863), DATE(YEAR(Q863),MONTH(Q863),1), "")</f>
        <v/>
      </c>
      <c r="S863" s="18">
        <f>IF(A863="", 0, IF(AND(M863=Ajustes!$B$8, E863=Ajustes!$B$5, I863=Ajustes!$B$4, OR(C863=Ajustes!$B$6, C863=Ajustes!$B$7), ISNUMBER(D863), ISNUMBER(H863)), 1, 0))</f>
        <v/>
      </c>
      <c r="T863" s="19">
        <f>IF(S863&lt;&gt;1, 0, IF(N(J863)=0, 0, IF(K863=Ajustes!$B$5, J863, J863*F863)))</f>
        <v/>
      </c>
      <c r="U863" s="20">
        <f>IF(S863&lt;&gt;1, U862, IF(C863=Ajustes!$B$6, U862+H863, U862-H863))</f>
        <v/>
      </c>
      <c r="V863" s="19">
        <f>IF(S863&lt;&gt;1, V862, IF(C863=Ajustes!$B$6, V862+D863+N(O863)+T863, IF(U863&lt;=0, 0, V862-H863*W862)))</f>
        <v/>
      </c>
      <c r="W863" s="21">
        <f>IF(U863&gt;0, V863/U863, 0)</f>
        <v/>
      </c>
      <c r="X863" s="19">
        <f>IF(AND(S863=1, C863=Ajustes!$B$7), D863-N(O863)-T863-H863*W862, "")</f>
        <v/>
      </c>
      <c r="Y863" s="18">
        <f>IF(A863="", "", TRIM(IF(COUNTIFS($N$2:$N$3000,N863,$C$2:$C$3000,C863,$D$2:$D$3000,D863,$H$2:$H$3000,H863)&gt;1, "Orden repetida. ", "")&amp;IF(AND(S863=1, C863=Ajustes!$B$7, U862+0.000001&lt;H863), "Vendes más de lo registrado. ", "")&amp;IF(Q863="texto", "Fecha en texto. ", "")&amp;IF(OR(NOT(ISNUMBER(D863)), NOT(ISNUMBER(H863))), "Número en texto. ", "")&amp;IF(AND(ISNUMBER(Q863), ISNUMBER(Q862), Q863&lt;Q862), "Fuera de orden de fecha. ", "")))</f>
        <v/>
      </c>
      <c r="Z863" s="18">
        <f>IF(AND(S863=1, ISNUMBER(R863)), ROW(), 0)</f>
        <v/>
      </c>
      <c r="AA863" s="18">
        <f>IF(ISNUMBER(R863), R863, 0)</f>
        <v/>
      </c>
    </row>
    <row r="864">
      <c r="A864" s="13" t="n"/>
      <c r="B864" s="13" t="n"/>
      <c r="C864" s="13" t="n"/>
      <c r="D864" s="13" t="n"/>
      <c r="E864" s="13" t="n"/>
      <c r="F864" s="13" t="n"/>
      <c r="G864" s="13" t="n"/>
      <c r="H864" s="13" t="n"/>
      <c r="I864" s="13" t="n"/>
      <c r="J864" s="13" t="n"/>
      <c r="K864" s="13" t="n"/>
      <c r="L864" s="13" t="n"/>
      <c r="M864" s="13" t="n"/>
      <c r="N864" s="13" t="n"/>
      <c r="O864" s="14" t="n"/>
      <c r="P864" s="15" t="n"/>
      <c r="Q864" s="16">
        <f>IF(N864="", "", IF(ISNUMBER(N864), N864, IFERROR(DATEVALUE(LEFT(N864,10))+TIMEVALUE(MID(N864,12,8)), "texto")))</f>
        <v/>
      </c>
      <c r="R864" s="17">
        <f>IF(ISNUMBER(Q864), DATE(YEAR(Q864),MONTH(Q864),1), "")</f>
        <v/>
      </c>
      <c r="S864" s="18">
        <f>IF(A864="", 0, IF(AND(M864=Ajustes!$B$8, E864=Ajustes!$B$5, I864=Ajustes!$B$4, OR(C864=Ajustes!$B$6, C864=Ajustes!$B$7), ISNUMBER(D864), ISNUMBER(H864)), 1, 0))</f>
        <v/>
      </c>
      <c r="T864" s="19">
        <f>IF(S864&lt;&gt;1, 0, IF(N(J864)=0, 0, IF(K864=Ajustes!$B$5, J864, J864*F864)))</f>
        <v/>
      </c>
      <c r="U864" s="20">
        <f>IF(S864&lt;&gt;1, U863, IF(C864=Ajustes!$B$6, U863+H864, U863-H864))</f>
        <v/>
      </c>
      <c r="V864" s="19">
        <f>IF(S864&lt;&gt;1, V863, IF(C864=Ajustes!$B$6, V863+D864+N(O864)+T864, IF(U864&lt;=0, 0, V863-H864*W863)))</f>
        <v/>
      </c>
      <c r="W864" s="21">
        <f>IF(U864&gt;0, V864/U864, 0)</f>
        <v/>
      </c>
      <c r="X864" s="19">
        <f>IF(AND(S864=1, C864=Ajustes!$B$7), D864-N(O864)-T864-H864*W863, "")</f>
        <v/>
      </c>
      <c r="Y864" s="18">
        <f>IF(A864="", "", TRIM(IF(COUNTIFS($N$2:$N$3000,N864,$C$2:$C$3000,C864,$D$2:$D$3000,D864,$H$2:$H$3000,H864)&gt;1, "Orden repetida. ", "")&amp;IF(AND(S864=1, C864=Ajustes!$B$7, U863+0.000001&lt;H864), "Vendes más de lo registrado. ", "")&amp;IF(Q864="texto", "Fecha en texto. ", "")&amp;IF(OR(NOT(ISNUMBER(D864)), NOT(ISNUMBER(H864))), "Número en texto. ", "")&amp;IF(AND(ISNUMBER(Q864), ISNUMBER(Q863), Q864&lt;Q863), "Fuera de orden de fecha. ", "")))</f>
        <v/>
      </c>
      <c r="Z864" s="18">
        <f>IF(AND(S864=1, ISNUMBER(R864)), ROW(), 0)</f>
        <v/>
      </c>
      <c r="AA864" s="18">
        <f>IF(ISNUMBER(R864), R864, 0)</f>
        <v/>
      </c>
    </row>
    <row r="865">
      <c r="A865" s="13" t="n"/>
      <c r="B865" s="13" t="n"/>
      <c r="C865" s="13" t="n"/>
      <c r="D865" s="13" t="n"/>
      <c r="E865" s="13" t="n"/>
      <c r="F865" s="13" t="n"/>
      <c r="G865" s="13" t="n"/>
      <c r="H865" s="13" t="n"/>
      <c r="I865" s="13" t="n"/>
      <c r="J865" s="13" t="n"/>
      <c r="K865" s="13" t="n"/>
      <c r="L865" s="13" t="n"/>
      <c r="M865" s="13" t="n"/>
      <c r="N865" s="13" t="n"/>
      <c r="O865" s="14" t="n"/>
      <c r="P865" s="15" t="n"/>
      <c r="Q865" s="16">
        <f>IF(N865="", "", IF(ISNUMBER(N865), N865, IFERROR(DATEVALUE(LEFT(N865,10))+TIMEVALUE(MID(N865,12,8)), "texto")))</f>
        <v/>
      </c>
      <c r="R865" s="17">
        <f>IF(ISNUMBER(Q865), DATE(YEAR(Q865),MONTH(Q865),1), "")</f>
        <v/>
      </c>
      <c r="S865" s="18">
        <f>IF(A865="", 0, IF(AND(M865=Ajustes!$B$8, E865=Ajustes!$B$5, I865=Ajustes!$B$4, OR(C865=Ajustes!$B$6, C865=Ajustes!$B$7), ISNUMBER(D865), ISNUMBER(H865)), 1, 0))</f>
        <v/>
      </c>
      <c r="T865" s="19">
        <f>IF(S865&lt;&gt;1, 0, IF(N(J865)=0, 0, IF(K865=Ajustes!$B$5, J865, J865*F865)))</f>
        <v/>
      </c>
      <c r="U865" s="20">
        <f>IF(S865&lt;&gt;1, U864, IF(C865=Ajustes!$B$6, U864+H865, U864-H865))</f>
        <v/>
      </c>
      <c r="V865" s="19">
        <f>IF(S865&lt;&gt;1, V864, IF(C865=Ajustes!$B$6, V864+D865+N(O865)+T865, IF(U865&lt;=0, 0, V864-H865*W864)))</f>
        <v/>
      </c>
      <c r="W865" s="21">
        <f>IF(U865&gt;0, V865/U865, 0)</f>
        <v/>
      </c>
      <c r="X865" s="19">
        <f>IF(AND(S865=1, C865=Ajustes!$B$7), D865-N(O865)-T865-H865*W864, "")</f>
        <v/>
      </c>
      <c r="Y865" s="18">
        <f>IF(A865="", "", TRIM(IF(COUNTIFS($N$2:$N$3000,N865,$C$2:$C$3000,C865,$D$2:$D$3000,D865,$H$2:$H$3000,H865)&gt;1, "Orden repetida. ", "")&amp;IF(AND(S865=1, C865=Ajustes!$B$7, U864+0.000001&lt;H865), "Vendes más de lo registrado. ", "")&amp;IF(Q865="texto", "Fecha en texto. ", "")&amp;IF(OR(NOT(ISNUMBER(D865)), NOT(ISNUMBER(H865))), "Número en texto. ", "")&amp;IF(AND(ISNUMBER(Q865), ISNUMBER(Q864), Q865&lt;Q864), "Fuera de orden de fecha. ", "")))</f>
        <v/>
      </c>
      <c r="Z865" s="18">
        <f>IF(AND(S865=1, ISNUMBER(R865)), ROW(), 0)</f>
        <v/>
      </c>
      <c r="AA865" s="18">
        <f>IF(ISNUMBER(R865), R865, 0)</f>
        <v/>
      </c>
    </row>
    <row r="866">
      <c r="A866" s="13" t="n"/>
      <c r="B866" s="13" t="n"/>
      <c r="C866" s="13" t="n"/>
      <c r="D866" s="13" t="n"/>
      <c r="E866" s="13" t="n"/>
      <c r="F866" s="13" t="n"/>
      <c r="G866" s="13" t="n"/>
      <c r="H866" s="13" t="n"/>
      <c r="I866" s="13" t="n"/>
      <c r="J866" s="13" t="n"/>
      <c r="K866" s="13" t="n"/>
      <c r="L866" s="13" t="n"/>
      <c r="M866" s="13" t="n"/>
      <c r="N866" s="13" t="n"/>
      <c r="O866" s="14" t="n"/>
      <c r="P866" s="15" t="n"/>
      <c r="Q866" s="16">
        <f>IF(N866="", "", IF(ISNUMBER(N866), N866, IFERROR(DATEVALUE(LEFT(N866,10))+TIMEVALUE(MID(N866,12,8)), "texto")))</f>
        <v/>
      </c>
      <c r="R866" s="17">
        <f>IF(ISNUMBER(Q866), DATE(YEAR(Q866),MONTH(Q866),1), "")</f>
        <v/>
      </c>
      <c r="S866" s="18">
        <f>IF(A866="", 0, IF(AND(M866=Ajustes!$B$8, E866=Ajustes!$B$5, I866=Ajustes!$B$4, OR(C866=Ajustes!$B$6, C866=Ajustes!$B$7), ISNUMBER(D866), ISNUMBER(H866)), 1, 0))</f>
        <v/>
      </c>
      <c r="T866" s="19">
        <f>IF(S866&lt;&gt;1, 0, IF(N(J866)=0, 0, IF(K866=Ajustes!$B$5, J866, J866*F866)))</f>
        <v/>
      </c>
      <c r="U866" s="20">
        <f>IF(S866&lt;&gt;1, U865, IF(C866=Ajustes!$B$6, U865+H866, U865-H866))</f>
        <v/>
      </c>
      <c r="V866" s="19">
        <f>IF(S866&lt;&gt;1, V865, IF(C866=Ajustes!$B$6, V865+D866+N(O866)+T866, IF(U866&lt;=0, 0, V865-H866*W865)))</f>
        <v/>
      </c>
      <c r="W866" s="21">
        <f>IF(U866&gt;0, V866/U866, 0)</f>
        <v/>
      </c>
      <c r="X866" s="19">
        <f>IF(AND(S866=1, C866=Ajustes!$B$7), D866-N(O866)-T866-H866*W865, "")</f>
        <v/>
      </c>
      <c r="Y866" s="18">
        <f>IF(A866="", "", TRIM(IF(COUNTIFS($N$2:$N$3000,N866,$C$2:$C$3000,C866,$D$2:$D$3000,D866,$H$2:$H$3000,H866)&gt;1, "Orden repetida. ", "")&amp;IF(AND(S866=1, C866=Ajustes!$B$7, U865+0.000001&lt;H866), "Vendes más de lo registrado. ", "")&amp;IF(Q866="texto", "Fecha en texto. ", "")&amp;IF(OR(NOT(ISNUMBER(D866)), NOT(ISNUMBER(H866))), "Número en texto. ", "")&amp;IF(AND(ISNUMBER(Q866), ISNUMBER(Q865), Q866&lt;Q865), "Fuera de orden de fecha. ", "")))</f>
        <v/>
      </c>
      <c r="Z866" s="18">
        <f>IF(AND(S866=1, ISNUMBER(R866)), ROW(), 0)</f>
        <v/>
      </c>
      <c r="AA866" s="18">
        <f>IF(ISNUMBER(R866), R866, 0)</f>
        <v/>
      </c>
    </row>
    <row r="867">
      <c r="A867" s="13" t="n"/>
      <c r="B867" s="13" t="n"/>
      <c r="C867" s="13" t="n"/>
      <c r="D867" s="13" t="n"/>
      <c r="E867" s="13" t="n"/>
      <c r="F867" s="13" t="n"/>
      <c r="G867" s="13" t="n"/>
      <c r="H867" s="13" t="n"/>
      <c r="I867" s="13" t="n"/>
      <c r="J867" s="13" t="n"/>
      <c r="K867" s="13" t="n"/>
      <c r="L867" s="13" t="n"/>
      <c r="M867" s="13" t="n"/>
      <c r="N867" s="13" t="n"/>
      <c r="O867" s="14" t="n"/>
      <c r="P867" s="15" t="n"/>
      <c r="Q867" s="16">
        <f>IF(N867="", "", IF(ISNUMBER(N867), N867, IFERROR(DATEVALUE(LEFT(N867,10))+TIMEVALUE(MID(N867,12,8)), "texto")))</f>
        <v/>
      </c>
      <c r="R867" s="17">
        <f>IF(ISNUMBER(Q867), DATE(YEAR(Q867),MONTH(Q867),1), "")</f>
        <v/>
      </c>
      <c r="S867" s="18">
        <f>IF(A867="", 0, IF(AND(M867=Ajustes!$B$8, E867=Ajustes!$B$5, I867=Ajustes!$B$4, OR(C867=Ajustes!$B$6, C867=Ajustes!$B$7), ISNUMBER(D867), ISNUMBER(H867)), 1, 0))</f>
        <v/>
      </c>
      <c r="T867" s="19">
        <f>IF(S867&lt;&gt;1, 0, IF(N(J867)=0, 0, IF(K867=Ajustes!$B$5, J867, J867*F867)))</f>
        <v/>
      </c>
      <c r="U867" s="20">
        <f>IF(S867&lt;&gt;1, U866, IF(C867=Ajustes!$B$6, U866+H867, U866-H867))</f>
        <v/>
      </c>
      <c r="V867" s="19">
        <f>IF(S867&lt;&gt;1, V866, IF(C867=Ajustes!$B$6, V866+D867+N(O867)+T867, IF(U867&lt;=0, 0, V866-H867*W866)))</f>
        <v/>
      </c>
      <c r="W867" s="21">
        <f>IF(U867&gt;0, V867/U867, 0)</f>
        <v/>
      </c>
      <c r="X867" s="19">
        <f>IF(AND(S867=1, C867=Ajustes!$B$7), D867-N(O867)-T867-H867*W866, "")</f>
        <v/>
      </c>
      <c r="Y867" s="18">
        <f>IF(A867="", "", TRIM(IF(COUNTIFS($N$2:$N$3000,N867,$C$2:$C$3000,C867,$D$2:$D$3000,D867,$H$2:$H$3000,H867)&gt;1, "Orden repetida. ", "")&amp;IF(AND(S867=1, C867=Ajustes!$B$7, U866+0.000001&lt;H867), "Vendes más de lo registrado. ", "")&amp;IF(Q867="texto", "Fecha en texto. ", "")&amp;IF(OR(NOT(ISNUMBER(D867)), NOT(ISNUMBER(H867))), "Número en texto. ", "")&amp;IF(AND(ISNUMBER(Q867), ISNUMBER(Q866), Q867&lt;Q866), "Fuera de orden de fecha. ", "")))</f>
        <v/>
      </c>
      <c r="Z867" s="18">
        <f>IF(AND(S867=1, ISNUMBER(R867)), ROW(), 0)</f>
        <v/>
      </c>
      <c r="AA867" s="18">
        <f>IF(ISNUMBER(R867), R867, 0)</f>
        <v/>
      </c>
    </row>
    <row r="868">
      <c r="A868" s="13" t="n"/>
      <c r="B868" s="13" t="n"/>
      <c r="C868" s="13" t="n"/>
      <c r="D868" s="13" t="n"/>
      <c r="E868" s="13" t="n"/>
      <c r="F868" s="13" t="n"/>
      <c r="G868" s="13" t="n"/>
      <c r="H868" s="13" t="n"/>
      <c r="I868" s="13" t="n"/>
      <c r="J868" s="13" t="n"/>
      <c r="K868" s="13" t="n"/>
      <c r="L868" s="13" t="n"/>
      <c r="M868" s="13" t="n"/>
      <c r="N868" s="13" t="n"/>
      <c r="O868" s="14" t="n"/>
      <c r="P868" s="15" t="n"/>
      <c r="Q868" s="16">
        <f>IF(N868="", "", IF(ISNUMBER(N868), N868, IFERROR(DATEVALUE(LEFT(N868,10))+TIMEVALUE(MID(N868,12,8)), "texto")))</f>
        <v/>
      </c>
      <c r="R868" s="17">
        <f>IF(ISNUMBER(Q868), DATE(YEAR(Q868),MONTH(Q868),1), "")</f>
        <v/>
      </c>
      <c r="S868" s="18">
        <f>IF(A868="", 0, IF(AND(M868=Ajustes!$B$8, E868=Ajustes!$B$5, I868=Ajustes!$B$4, OR(C868=Ajustes!$B$6, C868=Ajustes!$B$7), ISNUMBER(D868), ISNUMBER(H868)), 1, 0))</f>
        <v/>
      </c>
      <c r="T868" s="19">
        <f>IF(S868&lt;&gt;1, 0, IF(N(J868)=0, 0, IF(K868=Ajustes!$B$5, J868, J868*F868)))</f>
        <v/>
      </c>
      <c r="U868" s="20">
        <f>IF(S868&lt;&gt;1, U867, IF(C868=Ajustes!$B$6, U867+H868, U867-H868))</f>
        <v/>
      </c>
      <c r="V868" s="19">
        <f>IF(S868&lt;&gt;1, V867, IF(C868=Ajustes!$B$6, V867+D868+N(O868)+T868, IF(U868&lt;=0, 0, V867-H868*W867)))</f>
        <v/>
      </c>
      <c r="W868" s="21">
        <f>IF(U868&gt;0, V868/U868, 0)</f>
        <v/>
      </c>
      <c r="X868" s="19">
        <f>IF(AND(S868=1, C868=Ajustes!$B$7), D868-N(O868)-T868-H868*W867, "")</f>
        <v/>
      </c>
      <c r="Y868" s="18">
        <f>IF(A868="", "", TRIM(IF(COUNTIFS($N$2:$N$3000,N868,$C$2:$C$3000,C868,$D$2:$D$3000,D868,$H$2:$H$3000,H868)&gt;1, "Orden repetida. ", "")&amp;IF(AND(S868=1, C868=Ajustes!$B$7, U867+0.000001&lt;H868), "Vendes más de lo registrado. ", "")&amp;IF(Q868="texto", "Fecha en texto. ", "")&amp;IF(OR(NOT(ISNUMBER(D868)), NOT(ISNUMBER(H868))), "Número en texto. ", "")&amp;IF(AND(ISNUMBER(Q868), ISNUMBER(Q867), Q868&lt;Q867), "Fuera de orden de fecha. ", "")))</f>
        <v/>
      </c>
      <c r="Z868" s="18">
        <f>IF(AND(S868=1, ISNUMBER(R868)), ROW(), 0)</f>
        <v/>
      </c>
      <c r="AA868" s="18">
        <f>IF(ISNUMBER(R868), R868, 0)</f>
        <v/>
      </c>
    </row>
    <row r="869">
      <c r="A869" s="13" t="n"/>
      <c r="B869" s="13" t="n"/>
      <c r="C869" s="13" t="n"/>
      <c r="D869" s="13" t="n"/>
      <c r="E869" s="13" t="n"/>
      <c r="F869" s="13" t="n"/>
      <c r="G869" s="13" t="n"/>
      <c r="H869" s="13" t="n"/>
      <c r="I869" s="13" t="n"/>
      <c r="J869" s="13" t="n"/>
      <c r="K869" s="13" t="n"/>
      <c r="L869" s="13" t="n"/>
      <c r="M869" s="13" t="n"/>
      <c r="N869" s="13" t="n"/>
      <c r="O869" s="14" t="n"/>
      <c r="P869" s="15" t="n"/>
      <c r="Q869" s="16">
        <f>IF(N869="", "", IF(ISNUMBER(N869), N869, IFERROR(DATEVALUE(LEFT(N869,10))+TIMEVALUE(MID(N869,12,8)), "texto")))</f>
        <v/>
      </c>
      <c r="R869" s="17">
        <f>IF(ISNUMBER(Q869), DATE(YEAR(Q869),MONTH(Q869),1), "")</f>
        <v/>
      </c>
      <c r="S869" s="18">
        <f>IF(A869="", 0, IF(AND(M869=Ajustes!$B$8, E869=Ajustes!$B$5, I869=Ajustes!$B$4, OR(C869=Ajustes!$B$6, C869=Ajustes!$B$7), ISNUMBER(D869), ISNUMBER(H869)), 1, 0))</f>
        <v/>
      </c>
      <c r="T869" s="19">
        <f>IF(S869&lt;&gt;1, 0, IF(N(J869)=0, 0, IF(K869=Ajustes!$B$5, J869, J869*F869)))</f>
        <v/>
      </c>
      <c r="U869" s="20">
        <f>IF(S869&lt;&gt;1, U868, IF(C869=Ajustes!$B$6, U868+H869, U868-H869))</f>
        <v/>
      </c>
      <c r="V869" s="19">
        <f>IF(S869&lt;&gt;1, V868, IF(C869=Ajustes!$B$6, V868+D869+N(O869)+T869, IF(U869&lt;=0, 0, V868-H869*W868)))</f>
        <v/>
      </c>
      <c r="W869" s="21">
        <f>IF(U869&gt;0, V869/U869, 0)</f>
        <v/>
      </c>
      <c r="X869" s="19">
        <f>IF(AND(S869=1, C869=Ajustes!$B$7), D869-N(O869)-T869-H869*W868, "")</f>
        <v/>
      </c>
      <c r="Y869" s="18">
        <f>IF(A869="", "", TRIM(IF(COUNTIFS($N$2:$N$3000,N869,$C$2:$C$3000,C869,$D$2:$D$3000,D869,$H$2:$H$3000,H869)&gt;1, "Orden repetida. ", "")&amp;IF(AND(S869=1, C869=Ajustes!$B$7, U868+0.000001&lt;H869), "Vendes más de lo registrado. ", "")&amp;IF(Q869="texto", "Fecha en texto. ", "")&amp;IF(OR(NOT(ISNUMBER(D869)), NOT(ISNUMBER(H869))), "Número en texto. ", "")&amp;IF(AND(ISNUMBER(Q869), ISNUMBER(Q868), Q869&lt;Q868), "Fuera de orden de fecha. ", "")))</f>
        <v/>
      </c>
      <c r="Z869" s="18">
        <f>IF(AND(S869=1, ISNUMBER(R869)), ROW(), 0)</f>
        <v/>
      </c>
      <c r="AA869" s="18">
        <f>IF(ISNUMBER(R869), R869, 0)</f>
        <v/>
      </c>
    </row>
    <row r="870">
      <c r="A870" s="13" t="n"/>
      <c r="B870" s="13" t="n"/>
      <c r="C870" s="13" t="n"/>
      <c r="D870" s="13" t="n"/>
      <c r="E870" s="13" t="n"/>
      <c r="F870" s="13" t="n"/>
      <c r="G870" s="13" t="n"/>
      <c r="H870" s="13" t="n"/>
      <c r="I870" s="13" t="n"/>
      <c r="J870" s="13" t="n"/>
      <c r="K870" s="13" t="n"/>
      <c r="L870" s="13" t="n"/>
      <c r="M870" s="13" t="n"/>
      <c r="N870" s="13" t="n"/>
      <c r="O870" s="14" t="n"/>
      <c r="P870" s="15" t="n"/>
      <c r="Q870" s="16">
        <f>IF(N870="", "", IF(ISNUMBER(N870), N870, IFERROR(DATEVALUE(LEFT(N870,10))+TIMEVALUE(MID(N870,12,8)), "texto")))</f>
        <v/>
      </c>
      <c r="R870" s="17">
        <f>IF(ISNUMBER(Q870), DATE(YEAR(Q870),MONTH(Q870),1), "")</f>
        <v/>
      </c>
      <c r="S870" s="18">
        <f>IF(A870="", 0, IF(AND(M870=Ajustes!$B$8, E870=Ajustes!$B$5, I870=Ajustes!$B$4, OR(C870=Ajustes!$B$6, C870=Ajustes!$B$7), ISNUMBER(D870), ISNUMBER(H870)), 1, 0))</f>
        <v/>
      </c>
      <c r="T870" s="19">
        <f>IF(S870&lt;&gt;1, 0, IF(N(J870)=0, 0, IF(K870=Ajustes!$B$5, J870, J870*F870)))</f>
        <v/>
      </c>
      <c r="U870" s="20">
        <f>IF(S870&lt;&gt;1, U869, IF(C870=Ajustes!$B$6, U869+H870, U869-H870))</f>
        <v/>
      </c>
      <c r="V870" s="19">
        <f>IF(S870&lt;&gt;1, V869, IF(C870=Ajustes!$B$6, V869+D870+N(O870)+T870, IF(U870&lt;=0, 0, V869-H870*W869)))</f>
        <v/>
      </c>
      <c r="W870" s="21">
        <f>IF(U870&gt;0, V870/U870, 0)</f>
        <v/>
      </c>
      <c r="X870" s="19">
        <f>IF(AND(S870=1, C870=Ajustes!$B$7), D870-N(O870)-T870-H870*W869, "")</f>
        <v/>
      </c>
      <c r="Y870" s="18">
        <f>IF(A870="", "", TRIM(IF(COUNTIFS($N$2:$N$3000,N870,$C$2:$C$3000,C870,$D$2:$D$3000,D870,$H$2:$H$3000,H870)&gt;1, "Orden repetida. ", "")&amp;IF(AND(S870=1, C870=Ajustes!$B$7, U869+0.000001&lt;H870), "Vendes más de lo registrado. ", "")&amp;IF(Q870="texto", "Fecha en texto. ", "")&amp;IF(OR(NOT(ISNUMBER(D870)), NOT(ISNUMBER(H870))), "Número en texto. ", "")&amp;IF(AND(ISNUMBER(Q870), ISNUMBER(Q869), Q870&lt;Q869), "Fuera de orden de fecha. ", "")))</f>
        <v/>
      </c>
      <c r="Z870" s="18">
        <f>IF(AND(S870=1, ISNUMBER(R870)), ROW(), 0)</f>
        <v/>
      </c>
      <c r="AA870" s="18">
        <f>IF(ISNUMBER(R870), R870, 0)</f>
        <v/>
      </c>
    </row>
    <row r="871">
      <c r="A871" s="13" t="n"/>
      <c r="B871" s="13" t="n"/>
      <c r="C871" s="13" t="n"/>
      <c r="D871" s="13" t="n"/>
      <c r="E871" s="13" t="n"/>
      <c r="F871" s="13" t="n"/>
      <c r="G871" s="13" t="n"/>
      <c r="H871" s="13" t="n"/>
      <c r="I871" s="13" t="n"/>
      <c r="J871" s="13" t="n"/>
      <c r="K871" s="13" t="n"/>
      <c r="L871" s="13" t="n"/>
      <c r="M871" s="13" t="n"/>
      <c r="N871" s="13" t="n"/>
      <c r="O871" s="14" t="n"/>
      <c r="P871" s="15" t="n"/>
      <c r="Q871" s="16">
        <f>IF(N871="", "", IF(ISNUMBER(N871), N871, IFERROR(DATEVALUE(LEFT(N871,10))+TIMEVALUE(MID(N871,12,8)), "texto")))</f>
        <v/>
      </c>
      <c r="R871" s="17">
        <f>IF(ISNUMBER(Q871), DATE(YEAR(Q871),MONTH(Q871),1), "")</f>
        <v/>
      </c>
      <c r="S871" s="18">
        <f>IF(A871="", 0, IF(AND(M871=Ajustes!$B$8, E871=Ajustes!$B$5, I871=Ajustes!$B$4, OR(C871=Ajustes!$B$6, C871=Ajustes!$B$7), ISNUMBER(D871), ISNUMBER(H871)), 1, 0))</f>
        <v/>
      </c>
      <c r="T871" s="19">
        <f>IF(S871&lt;&gt;1, 0, IF(N(J871)=0, 0, IF(K871=Ajustes!$B$5, J871, J871*F871)))</f>
        <v/>
      </c>
      <c r="U871" s="20">
        <f>IF(S871&lt;&gt;1, U870, IF(C871=Ajustes!$B$6, U870+H871, U870-H871))</f>
        <v/>
      </c>
      <c r="V871" s="19">
        <f>IF(S871&lt;&gt;1, V870, IF(C871=Ajustes!$B$6, V870+D871+N(O871)+T871, IF(U871&lt;=0, 0, V870-H871*W870)))</f>
        <v/>
      </c>
      <c r="W871" s="21">
        <f>IF(U871&gt;0, V871/U871, 0)</f>
        <v/>
      </c>
      <c r="X871" s="19">
        <f>IF(AND(S871=1, C871=Ajustes!$B$7), D871-N(O871)-T871-H871*W870, "")</f>
        <v/>
      </c>
      <c r="Y871" s="18">
        <f>IF(A871="", "", TRIM(IF(COUNTIFS($N$2:$N$3000,N871,$C$2:$C$3000,C871,$D$2:$D$3000,D871,$H$2:$H$3000,H871)&gt;1, "Orden repetida. ", "")&amp;IF(AND(S871=1, C871=Ajustes!$B$7, U870+0.000001&lt;H871), "Vendes más de lo registrado. ", "")&amp;IF(Q871="texto", "Fecha en texto. ", "")&amp;IF(OR(NOT(ISNUMBER(D871)), NOT(ISNUMBER(H871))), "Número en texto. ", "")&amp;IF(AND(ISNUMBER(Q871), ISNUMBER(Q870), Q871&lt;Q870), "Fuera de orden de fecha. ", "")))</f>
        <v/>
      </c>
      <c r="Z871" s="18">
        <f>IF(AND(S871=1, ISNUMBER(R871)), ROW(), 0)</f>
        <v/>
      </c>
      <c r="AA871" s="18">
        <f>IF(ISNUMBER(R871), R871, 0)</f>
        <v/>
      </c>
    </row>
    <row r="872">
      <c r="A872" s="13" t="n"/>
      <c r="B872" s="13" t="n"/>
      <c r="C872" s="13" t="n"/>
      <c r="D872" s="13" t="n"/>
      <c r="E872" s="13" t="n"/>
      <c r="F872" s="13" t="n"/>
      <c r="G872" s="13" t="n"/>
      <c r="H872" s="13" t="n"/>
      <c r="I872" s="13" t="n"/>
      <c r="J872" s="13" t="n"/>
      <c r="K872" s="13" t="n"/>
      <c r="L872" s="13" t="n"/>
      <c r="M872" s="13" t="n"/>
      <c r="N872" s="13" t="n"/>
      <c r="O872" s="14" t="n"/>
      <c r="P872" s="15" t="n"/>
      <c r="Q872" s="16">
        <f>IF(N872="", "", IF(ISNUMBER(N872), N872, IFERROR(DATEVALUE(LEFT(N872,10))+TIMEVALUE(MID(N872,12,8)), "texto")))</f>
        <v/>
      </c>
      <c r="R872" s="17">
        <f>IF(ISNUMBER(Q872), DATE(YEAR(Q872),MONTH(Q872),1), "")</f>
        <v/>
      </c>
      <c r="S872" s="18">
        <f>IF(A872="", 0, IF(AND(M872=Ajustes!$B$8, E872=Ajustes!$B$5, I872=Ajustes!$B$4, OR(C872=Ajustes!$B$6, C872=Ajustes!$B$7), ISNUMBER(D872), ISNUMBER(H872)), 1, 0))</f>
        <v/>
      </c>
      <c r="T872" s="19">
        <f>IF(S872&lt;&gt;1, 0, IF(N(J872)=0, 0, IF(K872=Ajustes!$B$5, J872, J872*F872)))</f>
        <v/>
      </c>
      <c r="U872" s="20">
        <f>IF(S872&lt;&gt;1, U871, IF(C872=Ajustes!$B$6, U871+H872, U871-H872))</f>
        <v/>
      </c>
      <c r="V872" s="19">
        <f>IF(S872&lt;&gt;1, V871, IF(C872=Ajustes!$B$6, V871+D872+N(O872)+T872, IF(U872&lt;=0, 0, V871-H872*W871)))</f>
        <v/>
      </c>
      <c r="W872" s="21">
        <f>IF(U872&gt;0, V872/U872, 0)</f>
        <v/>
      </c>
      <c r="X872" s="19">
        <f>IF(AND(S872=1, C872=Ajustes!$B$7), D872-N(O872)-T872-H872*W871, "")</f>
        <v/>
      </c>
      <c r="Y872" s="18">
        <f>IF(A872="", "", TRIM(IF(COUNTIFS($N$2:$N$3000,N872,$C$2:$C$3000,C872,$D$2:$D$3000,D872,$H$2:$H$3000,H872)&gt;1, "Orden repetida. ", "")&amp;IF(AND(S872=1, C872=Ajustes!$B$7, U871+0.000001&lt;H872), "Vendes más de lo registrado. ", "")&amp;IF(Q872="texto", "Fecha en texto. ", "")&amp;IF(OR(NOT(ISNUMBER(D872)), NOT(ISNUMBER(H872))), "Número en texto. ", "")&amp;IF(AND(ISNUMBER(Q872), ISNUMBER(Q871), Q872&lt;Q871), "Fuera de orden de fecha. ", "")))</f>
        <v/>
      </c>
      <c r="Z872" s="18">
        <f>IF(AND(S872=1, ISNUMBER(R872)), ROW(), 0)</f>
        <v/>
      </c>
      <c r="AA872" s="18">
        <f>IF(ISNUMBER(R872), R872, 0)</f>
        <v/>
      </c>
    </row>
    <row r="873">
      <c r="A873" s="13" t="n"/>
      <c r="B873" s="13" t="n"/>
      <c r="C873" s="13" t="n"/>
      <c r="D873" s="13" t="n"/>
      <c r="E873" s="13" t="n"/>
      <c r="F873" s="13" t="n"/>
      <c r="G873" s="13" t="n"/>
      <c r="H873" s="13" t="n"/>
      <c r="I873" s="13" t="n"/>
      <c r="J873" s="13" t="n"/>
      <c r="K873" s="13" t="n"/>
      <c r="L873" s="13" t="n"/>
      <c r="M873" s="13" t="n"/>
      <c r="N873" s="13" t="n"/>
      <c r="O873" s="14" t="n"/>
      <c r="P873" s="15" t="n"/>
      <c r="Q873" s="16">
        <f>IF(N873="", "", IF(ISNUMBER(N873), N873, IFERROR(DATEVALUE(LEFT(N873,10))+TIMEVALUE(MID(N873,12,8)), "texto")))</f>
        <v/>
      </c>
      <c r="R873" s="17">
        <f>IF(ISNUMBER(Q873), DATE(YEAR(Q873),MONTH(Q873),1), "")</f>
        <v/>
      </c>
      <c r="S873" s="18">
        <f>IF(A873="", 0, IF(AND(M873=Ajustes!$B$8, E873=Ajustes!$B$5, I873=Ajustes!$B$4, OR(C873=Ajustes!$B$6, C873=Ajustes!$B$7), ISNUMBER(D873), ISNUMBER(H873)), 1, 0))</f>
        <v/>
      </c>
      <c r="T873" s="19">
        <f>IF(S873&lt;&gt;1, 0, IF(N(J873)=0, 0, IF(K873=Ajustes!$B$5, J873, J873*F873)))</f>
        <v/>
      </c>
      <c r="U873" s="20">
        <f>IF(S873&lt;&gt;1, U872, IF(C873=Ajustes!$B$6, U872+H873, U872-H873))</f>
        <v/>
      </c>
      <c r="V873" s="19">
        <f>IF(S873&lt;&gt;1, V872, IF(C873=Ajustes!$B$6, V872+D873+N(O873)+T873, IF(U873&lt;=0, 0, V872-H873*W872)))</f>
        <v/>
      </c>
      <c r="W873" s="21">
        <f>IF(U873&gt;0, V873/U873, 0)</f>
        <v/>
      </c>
      <c r="X873" s="19">
        <f>IF(AND(S873=1, C873=Ajustes!$B$7), D873-N(O873)-T873-H873*W872, "")</f>
        <v/>
      </c>
      <c r="Y873" s="18">
        <f>IF(A873="", "", TRIM(IF(COUNTIFS($N$2:$N$3000,N873,$C$2:$C$3000,C873,$D$2:$D$3000,D873,$H$2:$H$3000,H873)&gt;1, "Orden repetida. ", "")&amp;IF(AND(S873=1, C873=Ajustes!$B$7, U872+0.000001&lt;H873), "Vendes más de lo registrado. ", "")&amp;IF(Q873="texto", "Fecha en texto. ", "")&amp;IF(OR(NOT(ISNUMBER(D873)), NOT(ISNUMBER(H873))), "Número en texto. ", "")&amp;IF(AND(ISNUMBER(Q873), ISNUMBER(Q872), Q873&lt;Q872), "Fuera de orden de fecha. ", "")))</f>
        <v/>
      </c>
      <c r="Z873" s="18">
        <f>IF(AND(S873=1, ISNUMBER(R873)), ROW(), 0)</f>
        <v/>
      </c>
      <c r="AA873" s="18">
        <f>IF(ISNUMBER(R873), R873, 0)</f>
        <v/>
      </c>
    </row>
    <row r="874">
      <c r="A874" s="13" t="n"/>
      <c r="B874" s="13" t="n"/>
      <c r="C874" s="13" t="n"/>
      <c r="D874" s="13" t="n"/>
      <c r="E874" s="13" t="n"/>
      <c r="F874" s="13" t="n"/>
      <c r="G874" s="13" t="n"/>
      <c r="H874" s="13" t="n"/>
      <c r="I874" s="13" t="n"/>
      <c r="J874" s="13" t="n"/>
      <c r="K874" s="13" t="n"/>
      <c r="L874" s="13" t="n"/>
      <c r="M874" s="13" t="n"/>
      <c r="N874" s="13" t="n"/>
      <c r="O874" s="14" t="n"/>
      <c r="P874" s="15" t="n"/>
      <c r="Q874" s="16">
        <f>IF(N874="", "", IF(ISNUMBER(N874), N874, IFERROR(DATEVALUE(LEFT(N874,10))+TIMEVALUE(MID(N874,12,8)), "texto")))</f>
        <v/>
      </c>
      <c r="R874" s="17">
        <f>IF(ISNUMBER(Q874), DATE(YEAR(Q874),MONTH(Q874),1), "")</f>
        <v/>
      </c>
      <c r="S874" s="18">
        <f>IF(A874="", 0, IF(AND(M874=Ajustes!$B$8, E874=Ajustes!$B$5, I874=Ajustes!$B$4, OR(C874=Ajustes!$B$6, C874=Ajustes!$B$7), ISNUMBER(D874), ISNUMBER(H874)), 1, 0))</f>
        <v/>
      </c>
      <c r="T874" s="19">
        <f>IF(S874&lt;&gt;1, 0, IF(N(J874)=0, 0, IF(K874=Ajustes!$B$5, J874, J874*F874)))</f>
        <v/>
      </c>
      <c r="U874" s="20">
        <f>IF(S874&lt;&gt;1, U873, IF(C874=Ajustes!$B$6, U873+H874, U873-H874))</f>
        <v/>
      </c>
      <c r="V874" s="19">
        <f>IF(S874&lt;&gt;1, V873, IF(C874=Ajustes!$B$6, V873+D874+N(O874)+T874, IF(U874&lt;=0, 0, V873-H874*W873)))</f>
        <v/>
      </c>
      <c r="W874" s="21">
        <f>IF(U874&gt;0, V874/U874, 0)</f>
        <v/>
      </c>
      <c r="X874" s="19">
        <f>IF(AND(S874=1, C874=Ajustes!$B$7), D874-N(O874)-T874-H874*W873, "")</f>
        <v/>
      </c>
      <c r="Y874" s="18">
        <f>IF(A874="", "", TRIM(IF(COUNTIFS($N$2:$N$3000,N874,$C$2:$C$3000,C874,$D$2:$D$3000,D874,$H$2:$H$3000,H874)&gt;1, "Orden repetida. ", "")&amp;IF(AND(S874=1, C874=Ajustes!$B$7, U873+0.000001&lt;H874), "Vendes más de lo registrado. ", "")&amp;IF(Q874="texto", "Fecha en texto. ", "")&amp;IF(OR(NOT(ISNUMBER(D874)), NOT(ISNUMBER(H874))), "Número en texto. ", "")&amp;IF(AND(ISNUMBER(Q874), ISNUMBER(Q873), Q874&lt;Q873), "Fuera de orden de fecha. ", "")))</f>
        <v/>
      </c>
      <c r="Z874" s="18">
        <f>IF(AND(S874=1, ISNUMBER(R874)), ROW(), 0)</f>
        <v/>
      </c>
      <c r="AA874" s="18">
        <f>IF(ISNUMBER(R874), R874, 0)</f>
        <v/>
      </c>
    </row>
    <row r="875">
      <c r="A875" s="13" t="n"/>
      <c r="B875" s="13" t="n"/>
      <c r="C875" s="13" t="n"/>
      <c r="D875" s="13" t="n"/>
      <c r="E875" s="13" t="n"/>
      <c r="F875" s="13" t="n"/>
      <c r="G875" s="13" t="n"/>
      <c r="H875" s="13" t="n"/>
      <c r="I875" s="13" t="n"/>
      <c r="J875" s="13" t="n"/>
      <c r="K875" s="13" t="n"/>
      <c r="L875" s="13" t="n"/>
      <c r="M875" s="13" t="n"/>
      <c r="N875" s="13" t="n"/>
      <c r="O875" s="14" t="n"/>
      <c r="P875" s="15" t="n"/>
      <c r="Q875" s="16">
        <f>IF(N875="", "", IF(ISNUMBER(N875), N875, IFERROR(DATEVALUE(LEFT(N875,10))+TIMEVALUE(MID(N875,12,8)), "texto")))</f>
        <v/>
      </c>
      <c r="R875" s="17">
        <f>IF(ISNUMBER(Q875), DATE(YEAR(Q875),MONTH(Q875),1), "")</f>
        <v/>
      </c>
      <c r="S875" s="18">
        <f>IF(A875="", 0, IF(AND(M875=Ajustes!$B$8, E875=Ajustes!$B$5, I875=Ajustes!$B$4, OR(C875=Ajustes!$B$6, C875=Ajustes!$B$7), ISNUMBER(D875), ISNUMBER(H875)), 1, 0))</f>
        <v/>
      </c>
      <c r="T875" s="19">
        <f>IF(S875&lt;&gt;1, 0, IF(N(J875)=0, 0, IF(K875=Ajustes!$B$5, J875, J875*F875)))</f>
        <v/>
      </c>
      <c r="U875" s="20">
        <f>IF(S875&lt;&gt;1, U874, IF(C875=Ajustes!$B$6, U874+H875, U874-H875))</f>
        <v/>
      </c>
      <c r="V875" s="19">
        <f>IF(S875&lt;&gt;1, V874, IF(C875=Ajustes!$B$6, V874+D875+N(O875)+T875, IF(U875&lt;=0, 0, V874-H875*W874)))</f>
        <v/>
      </c>
      <c r="W875" s="21">
        <f>IF(U875&gt;0, V875/U875, 0)</f>
        <v/>
      </c>
      <c r="X875" s="19">
        <f>IF(AND(S875=1, C875=Ajustes!$B$7), D875-N(O875)-T875-H875*W874, "")</f>
        <v/>
      </c>
      <c r="Y875" s="18">
        <f>IF(A875="", "", TRIM(IF(COUNTIFS($N$2:$N$3000,N875,$C$2:$C$3000,C875,$D$2:$D$3000,D875,$H$2:$H$3000,H875)&gt;1, "Orden repetida. ", "")&amp;IF(AND(S875=1, C875=Ajustes!$B$7, U874+0.000001&lt;H875), "Vendes más de lo registrado. ", "")&amp;IF(Q875="texto", "Fecha en texto. ", "")&amp;IF(OR(NOT(ISNUMBER(D875)), NOT(ISNUMBER(H875))), "Número en texto. ", "")&amp;IF(AND(ISNUMBER(Q875), ISNUMBER(Q874), Q875&lt;Q874), "Fuera de orden de fecha. ", "")))</f>
        <v/>
      </c>
      <c r="Z875" s="18">
        <f>IF(AND(S875=1, ISNUMBER(R875)), ROW(), 0)</f>
        <v/>
      </c>
      <c r="AA875" s="18">
        <f>IF(ISNUMBER(R875), R875, 0)</f>
        <v/>
      </c>
    </row>
    <row r="876">
      <c r="A876" s="13" t="n"/>
      <c r="B876" s="13" t="n"/>
      <c r="C876" s="13" t="n"/>
      <c r="D876" s="13" t="n"/>
      <c r="E876" s="13" t="n"/>
      <c r="F876" s="13" t="n"/>
      <c r="G876" s="13" t="n"/>
      <c r="H876" s="13" t="n"/>
      <c r="I876" s="13" t="n"/>
      <c r="J876" s="13" t="n"/>
      <c r="K876" s="13" t="n"/>
      <c r="L876" s="13" t="n"/>
      <c r="M876" s="13" t="n"/>
      <c r="N876" s="13" t="n"/>
      <c r="O876" s="14" t="n"/>
      <c r="P876" s="15" t="n"/>
      <c r="Q876" s="16">
        <f>IF(N876="", "", IF(ISNUMBER(N876), N876, IFERROR(DATEVALUE(LEFT(N876,10))+TIMEVALUE(MID(N876,12,8)), "texto")))</f>
        <v/>
      </c>
      <c r="R876" s="17">
        <f>IF(ISNUMBER(Q876), DATE(YEAR(Q876),MONTH(Q876),1), "")</f>
        <v/>
      </c>
      <c r="S876" s="18">
        <f>IF(A876="", 0, IF(AND(M876=Ajustes!$B$8, E876=Ajustes!$B$5, I876=Ajustes!$B$4, OR(C876=Ajustes!$B$6, C876=Ajustes!$B$7), ISNUMBER(D876), ISNUMBER(H876)), 1, 0))</f>
        <v/>
      </c>
      <c r="T876" s="19">
        <f>IF(S876&lt;&gt;1, 0, IF(N(J876)=0, 0, IF(K876=Ajustes!$B$5, J876, J876*F876)))</f>
        <v/>
      </c>
      <c r="U876" s="20">
        <f>IF(S876&lt;&gt;1, U875, IF(C876=Ajustes!$B$6, U875+H876, U875-H876))</f>
        <v/>
      </c>
      <c r="V876" s="19">
        <f>IF(S876&lt;&gt;1, V875, IF(C876=Ajustes!$B$6, V875+D876+N(O876)+T876, IF(U876&lt;=0, 0, V875-H876*W875)))</f>
        <v/>
      </c>
      <c r="W876" s="21">
        <f>IF(U876&gt;0, V876/U876, 0)</f>
        <v/>
      </c>
      <c r="X876" s="19">
        <f>IF(AND(S876=1, C876=Ajustes!$B$7), D876-N(O876)-T876-H876*W875, "")</f>
        <v/>
      </c>
      <c r="Y876" s="18">
        <f>IF(A876="", "", TRIM(IF(COUNTIFS($N$2:$N$3000,N876,$C$2:$C$3000,C876,$D$2:$D$3000,D876,$H$2:$H$3000,H876)&gt;1, "Orden repetida. ", "")&amp;IF(AND(S876=1, C876=Ajustes!$B$7, U875+0.000001&lt;H876), "Vendes más de lo registrado. ", "")&amp;IF(Q876="texto", "Fecha en texto. ", "")&amp;IF(OR(NOT(ISNUMBER(D876)), NOT(ISNUMBER(H876))), "Número en texto. ", "")&amp;IF(AND(ISNUMBER(Q876), ISNUMBER(Q875), Q876&lt;Q875), "Fuera de orden de fecha. ", "")))</f>
        <v/>
      </c>
      <c r="Z876" s="18">
        <f>IF(AND(S876=1, ISNUMBER(R876)), ROW(), 0)</f>
        <v/>
      </c>
      <c r="AA876" s="18">
        <f>IF(ISNUMBER(R876), R876, 0)</f>
        <v/>
      </c>
    </row>
    <row r="877">
      <c r="A877" s="13" t="n"/>
      <c r="B877" s="13" t="n"/>
      <c r="C877" s="13" t="n"/>
      <c r="D877" s="13" t="n"/>
      <c r="E877" s="13" t="n"/>
      <c r="F877" s="13" t="n"/>
      <c r="G877" s="13" t="n"/>
      <c r="H877" s="13" t="n"/>
      <c r="I877" s="13" t="n"/>
      <c r="J877" s="13" t="n"/>
      <c r="K877" s="13" t="n"/>
      <c r="L877" s="13" t="n"/>
      <c r="M877" s="13" t="n"/>
      <c r="N877" s="13" t="n"/>
      <c r="O877" s="14" t="n"/>
      <c r="P877" s="15" t="n"/>
      <c r="Q877" s="16">
        <f>IF(N877="", "", IF(ISNUMBER(N877), N877, IFERROR(DATEVALUE(LEFT(N877,10))+TIMEVALUE(MID(N877,12,8)), "texto")))</f>
        <v/>
      </c>
      <c r="R877" s="17">
        <f>IF(ISNUMBER(Q877), DATE(YEAR(Q877),MONTH(Q877),1), "")</f>
        <v/>
      </c>
      <c r="S877" s="18">
        <f>IF(A877="", 0, IF(AND(M877=Ajustes!$B$8, E877=Ajustes!$B$5, I877=Ajustes!$B$4, OR(C877=Ajustes!$B$6, C877=Ajustes!$B$7), ISNUMBER(D877), ISNUMBER(H877)), 1, 0))</f>
        <v/>
      </c>
      <c r="T877" s="19">
        <f>IF(S877&lt;&gt;1, 0, IF(N(J877)=0, 0, IF(K877=Ajustes!$B$5, J877, J877*F877)))</f>
        <v/>
      </c>
      <c r="U877" s="20">
        <f>IF(S877&lt;&gt;1, U876, IF(C877=Ajustes!$B$6, U876+H877, U876-H877))</f>
        <v/>
      </c>
      <c r="V877" s="19">
        <f>IF(S877&lt;&gt;1, V876, IF(C877=Ajustes!$B$6, V876+D877+N(O877)+T877, IF(U877&lt;=0, 0, V876-H877*W876)))</f>
        <v/>
      </c>
      <c r="W877" s="21">
        <f>IF(U877&gt;0, V877/U877, 0)</f>
        <v/>
      </c>
      <c r="X877" s="19">
        <f>IF(AND(S877=1, C877=Ajustes!$B$7), D877-N(O877)-T877-H877*W876, "")</f>
        <v/>
      </c>
      <c r="Y877" s="18">
        <f>IF(A877="", "", TRIM(IF(COUNTIFS($N$2:$N$3000,N877,$C$2:$C$3000,C877,$D$2:$D$3000,D877,$H$2:$H$3000,H877)&gt;1, "Orden repetida. ", "")&amp;IF(AND(S877=1, C877=Ajustes!$B$7, U876+0.000001&lt;H877), "Vendes más de lo registrado. ", "")&amp;IF(Q877="texto", "Fecha en texto. ", "")&amp;IF(OR(NOT(ISNUMBER(D877)), NOT(ISNUMBER(H877))), "Número en texto. ", "")&amp;IF(AND(ISNUMBER(Q877), ISNUMBER(Q876), Q877&lt;Q876), "Fuera de orden de fecha. ", "")))</f>
        <v/>
      </c>
      <c r="Z877" s="18">
        <f>IF(AND(S877=1, ISNUMBER(R877)), ROW(), 0)</f>
        <v/>
      </c>
      <c r="AA877" s="18">
        <f>IF(ISNUMBER(R877), R877, 0)</f>
        <v/>
      </c>
    </row>
    <row r="878">
      <c r="A878" s="13" t="n"/>
      <c r="B878" s="13" t="n"/>
      <c r="C878" s="13" t="n"/>
      <c r="D878" s="13" t="n"/>
      <c r="E878" s="13" t="n"/>
      <c r="F878" s="13" t="n"/>
      <c r="G878" s="13" t="n"/>
      <c r="H878" s="13" t="n"/>
      <c r="I878" s="13" t="n"/>
      <c r="J878" s="13" t="n"/>
      <c r="K878" s="13" t="n"/>
      <c r="L878" s="13" t="n"/>
      <c r="M878" s="13" t="n"/>
      <c r="N878" s="13" t="n"/>
      <c r="O878" s="14" t="n"/>
      <c r="P878" s="15" t="n"/>
      <c r="Q878" s="16">
        <f>IF(N878="", "", IF(ISNUMBER(N878), N878, IFERROR(DATEVALUE(LEFT(N878,10))+TIMEVALUE(MID(N878,12,8)), "texto")))</f>
        <v/>
      </c>
      <c r="R878" s="17">
        <f>IF(ISNUMBER(Q878), DATE(YEAR(Q878),MONTH(Q878),1), "")</f>
        <v/>
      </c>
      <c r="S878" s="18">
        <f>IF(A878="", 0, IF(AND(M878=Ajustes!$B$8, E878=Ajustes!$B$5, I878=Ajustes!$B$4, OR(C878=Ajustes!$B$6, C878=Ajustes!$B$7), ISNUMBER(D878), ISNUMBER(H878)), 1, 0))</f>
        <v/>
      </c>
      <c r="T878" s="19">
        <f>IF(S878&lt;&gt;1, 0, IF(N(J878)=0, 0, IF(K878=Ajustes!$B$5, J878, J878*F878)))</f>
        <v/>
      </c>
      <c r="U878" s="20">
        <f>IF(S878&lt;&gt;1, U877, IF(C878=Ajustes!$B$6, U877+H878, U877-H878))</f>
        <v/>
      </c>
      <c r="V878" s="19">
        <f>IF(S878&lt;&gt;1, V877, IF(C878=Ajustes!$B$6, V877+D878+N(O878)+T878, IF(U878&lt;=0, 0, V877-H878*W877)))</f>
        <v/>
      </c>
      <c r="W878" s="21">
        <f>IF(U878&gt;0, V878/U878, 0)</f>
        <v/>
      </c>
      <c r="X878" s="19">
        <f>IF(AND(S878=1, C878=Ajustes!$B$7), D878-N(O878)-T878-H878*W877, "")</f>
        <v/>
      </c>
      <c r="Y878" s="18">
        <f>IF(A878="", "", TRIM(IF(COUNTIFS($N$2:$N$3000,N878,$C$2:$C$3000,C878,$D$2:$D$3000,D878,$H$2:$H$3000,H878)&gt;1, "Orden repetida. ", "")&amp;IF(AND(S878=1, C878=Ajustes!$B$7, U877+0.000001&lt;H878), "Vendes más de lo registrado. ", "")&amp;IF(Q878="texto", "Fecha en texto. ", "")&amp;IF(OR(NOT(ISNUMBER(D878)), NOT(ISNUMBER(H878))), "Número en texto. ", "")&amp;IF(AND(ISNUMBER(Q878), ISNUMBER(Q877), Q878&lt;Q877), "Fuera de orden de fecha. ", "")))</f>
        <v/>
      </c>
      <c r="Z878" s="18">
        <f>IF(AND(S878=1, ISNUMBER(R878)), ROW(), 0)</f>
        <v/>
      </c>
      <c r="AA878" s="18">
        <f>IF(ISNUMBER(R878), R878, 0)</f>
        <v/>
      </c>
    </row>
    <row r="879">
      <c r="A879" s="13" t="n"/>
      <c r="B879" s="13" t="n"/>
      <c r="C879" s="13" t="n"/>
      <c r="D879" s="13" t="n"/>
      <c r="E879" s="13" t="n"/>
      <c r="F879" s="13" t="n"/>
      <c r="G879" s="13" t="n"/>
      <c r="H879" s="13" t="n"/>
      <c r="I879" s="13" t="n"/>
      <c r="J879" s="13" t="n"/>
      <c r="K879" s="13" t="n"/>
      <c r="L879" s="13" t="n"/>
      <c r="M879" s="13" t="n"/>
      <c r="N879" s="13" t="n"/>
      <c r="O879" s="14" t="n"/>
      <c r="P879" s="15" t="n"/>
      <c r="Q879" s="16">
        <f>IF(N879="", "", IF(ISNUMBER(N879), N879, IFERROR(DATEVALUE(LEFT(N879,10))+TIMEVALUE(MID(N879,12,8)), "texto")))</f>
        <v/>
      </c>
      <c r="R879" s="17">
        <f>IF(ISNUMBER(Q879), DATE(YEAR(Q879),MONTH(Q879),1), "")</f>
        <v/>
      </c>
      <c r="S879" s="18">
        <f>IF(A879="", 0, IF(AND(M879=Ajustes!$B$8, E879=Ajustes!$B$5, I879=Ajustes!$B$4, OR(C879=Ajustes!$B$6, C879=Ajustes!$B$7), ISNUMBER(D879), ISNUMBER(H879)), 1, 0))</f>
        <v/>
      </c>
      <c r="T879" s="19">
        <f>IF(S879&lt;&gt;1, 0, IF(N(J879)=0, 0, IF(K879=Ajustes!$B$5, J879, J879*F879)))</f>
        <v/>
      </c>
      <c r="U879" s="20">
        <f>IF(S879&lt;&gt;1, U878, IF(C879=Ajustes!$B$6, U878+H879, U878-H879))</f>
        <v/>
      </c>
      <c r="V879" s="19">
        <f>IF(S879&lt;&gt;1, V878, IF(C879=Ajustes!$B$6, V878+D879+N(O879)+T879, IF(U879&lt;=0, 0, V878-H879*W878)))</f>
        <v/>
      </c>
      <c r="W879" s="21">
        <f>IF(U879&gt;0, V879/U879, 0)</f>
        <v/>
      </c>
      <c r="X879" s="19">
        <f>IF(AND(S879=1, C879=Ajustes!$B$7), D879-N(O879)-T879-H879*W878, "")</f>
        <v/>
      </c>
      <c r="Y879" s="18">
        <f>IF(A879="", "", TRIM(IF(COUNTIFS($N$2:$N$3000,N879,$C$2:$C$3000,C879,$D$2:$D$3000,D879,$H$2:$H$3000,H879)&gt;1, "Orden repetida. ", "")&amp;IF(AND(S879=1, C879=Ajustes!$B$7, U878+0.000001&lt;H879), "Vendes más de lo registrado. ", "")&amp;IF(Q879="texto", "Fecha en texto. ", "")&amp;IF(OR(NOT(ISNUMBER(D879)), NOT(ISNUMBER(H879))), "Número en texto. ", "")&amp;IF(AND(ISNUMBER(Q879), ISNUMBER(Q878), Q879&lt;Q878), "Fuera de orden de fecha. ", "")))</f>
        <v/>
      </c>
      <c r="Z879" s="18">
        <f>IF(AND(S879=1, ISNUMBER(R879)), ROW(), 0)</f>
        <v/>
      </c>
      <c r="AA879" s="18">
        <f>IF(ISNUMBER(R879), R879, 0)</f>
        <v/>
      </c>
    </row>
    <row r="880">
      <c r="A880" s="13" t="n"/>
      <c r="B880" s="13" t="n"/>
      <c r="C880" s="13" t="n"/>
      <c r="D880" s="13" t="n"/>
      <c r="E880" s="13" t="n"/>
      <c r="F880" s="13" t="n"/>
      <c r="G880" s="13" t="n"/>
      <c r="H880" s="13" t="n"/>
      <c r="I880" s="13" t="n"/>
      <c r="J880" s="13" t="n"/>
      <c r="K880" s="13" t="n"/>
      <c r="L880" s="13" t="n"/>
      <c r="M880" s="13" t="n"/>
      <c r="N880" s="13" t="n"/>
      <c r="O880" s="14" t="n"/>
      <c r="P880" s="15" t="n"/>
      <c r="Q880" s="16">
        <f>IF(N880="", "", IF(ISNUMBER(N880), N880, IFERROR(DATEVALUE(LEFT(N880,10))+TIMEVALUE(MID(N880,12,8)), "texto")))</f>
        <v/>
      </c>
      <c r="R880" s="17">
        <f>IF(ISNUMBER(Q880), DATE(YEAR(Q880),MONTH(Q880),1), "")</f>
        <v/>
      </c>
      <c r="S880" s="18">
        <f>IF(A880="", 0, IF(AND(M880=Ajustes!$B$8, E880=Ajustes!$B$5, I880=Ajustes!$B$4, OR(C880=Ajustes!$B$6, C880=Ajustes!$B$7), ISNUMBER(D880), ISNUMBER(H880)), 1, 0))</f>
        <v/>
      </c>
      <c r="T880" s="19">
        <f>IF(S880&lt;&gt;1, 0, IF(N(J880)=0, 0, IF(K880=Ajustes!$B$5, J880, J880*F880)))</f>
        <v/>
      </c>
      <c r="U880" s="20">
        <f>IF(S880&lt;&gt;1, U879, IF(C880=Ajustes!$B$6, U879+H880, U879-H880))</f>
        <v/>
      </c>
      <c r="V880" s="19">
        <f>IF(S880&lt;&gt;1, V879, IF(C880=Ajustes!$B$6, V879+D880+N(O880)+T880, IF(U880&lt;=0, 0, V879-H880*W879)))</f>
        <v/>
      </c>
      <c r="W880" s="21">
        <f>IF(U880&gt;0, V880/U880, 0)</f>
        <v/>
      </c>
      <c r="X880" s="19">
        <f>IF(AND(S880=1, C880=Ajustes!$B$7), D880-N(O880)-T880-H880*W879, "")</f>
        <v/>
      </c>
      <c r="Y880" s="18">
        <f>IF(A880="", "", TRIM(IF(COUNTIFS($N$2:$N$3000,N880,$C$2:$C$3000,C880,$D$2:$D$3000,D880,$H$2:$H$3000,H880)&gt;1, "Orden repetida. ", "")&amp;IF(AND(S880=1, C880=Ajustes!$B$7, U879+0.000001&lt;H880), "Vendes más de lo registrado. ", "")&amp;IF(Q880="texto", "Fecha en texto. ", "")&amp;IF(OR(NOT(ISNUMBER(D880)), NOT(ISNUMBER(H880))), "Número en texto. ", "")&amp;IF(AND(ISNUMBER(Q880), ISNUMBER(Q879), Q880&lt;Q879), "Fuera de orden de fecha. ", "")))</f>
        <v/>
      </c>
      <c r="Z880" s="18">
        <f>IF(AND(S880=1, ISNUMBER(R880)), ROW(), 0)</f>
        <v/>
      </c>
      <c r="AA880" s="18">
        <f>IF(ISNUMBER(R880), R880, 0)</f>
        <v/>
      </c>
    </row>
    <row r="881">
      <c r="A881" s="13" t="n"/>
      <c r="B881" s="13" t="n"/>
      <c r="C881" s="13" t="n"/>
      <c r="D881" s="13" t="n"/>
      <c r="E881" s="13" t="n"/>
      <c r="F881" s="13" t="n"/>
      <c r="G881" s="13" t="n"/>
      <c r="H881" s="13" t="n"/>
      <c r="I881" s="13" t="n"/>
      <c r="J881" s="13" t="n"/>
      <c r="K881" s="13" t="n"/>
      <c r="L881" s="13" t="n"/>
      <c r="M881" s="13" t="n"/>
      <c r="N881" s="13" t="n"/>
      <c r="O881" s="14" t="n"/>
      <c r="P881" s="15" t="n"/>
      <c r="Q881" s="16">
        <f>IF(N881="", "", IF(ISNUMBER(N881), N881, IFERROR(DATEVALUE(LEFT(N881,10))+TIMEVALUE(MID(N881,12,8)), "texto")))</f>
        <v/>
      </c>
      <c r="R881" s="17">
        <f>IF(ISNUMBER(Q881), DATE(YEAR(Q881),MONTH(Q881),1), "")</f>
        <v/>
      </c>
      <c r="S881" s="18">
        <f>IF(A881="", 0, IF(AND(M881=Ajustes!$B$8, E881=Ajustes!$B$5, I881=Ajustes!$B$4, OR(C881=Ajustes!$B$6, C881=Ajustes!$B$7), ISNUMBER(D881), ISNUMBER(H881)), 1, 0))</f>
        <v/>
      </c>
      <c r="T881" s="19">
        <f>IF(S881&lt;&gt;1, 0, IF(N(J881)=0, 0, IF(K881=Ajustes!$B$5, J881, J881*F881)))</f>
        <v/>
      </c>
      <c r="U881" s="20">
        <f>IF(S881&lt;&gt;1, U880, IF(C881=Ajustes!$B$6, U880+H881, U880-H881))</f>
        <v/>
      </c>
      <c r="V881" s="19">
        <f>IF(S881&lt;&gt;1, V880, IF(C881=Ajustes!$B$6, V880+D881+N(O881)+T881, IF(U881&lt;=0, 0, V880-H881*W880)))</f>
        <v/>
      </c>
      <c r="W881" s="21">
        <f>IF(U881&gt;0, V881/U881, 0)</f>
        <v/>
      </c>
      <c r="X881" s="19">
        <f>IF(AND(S881=1, C881=Ajustes!$B$7), D881-N(O881)-T881-H881*W880, "")</f>
        <v/>
      </c>
      <c r="Y881" s="18">
        <f>IF(A881="", "", TRIM(IF(COUNTIFS($N$2:$N$3000,N881,$C$2:$C$3000,C881,$D$2:$D$3000,D881,$H$2:$H$3000,H881)&gt;1, "Orden repetida. ", "")&amp;IF(AND(S881=1, C881=Ajustes!$B$7, U880+0.000001&lt;H881), "Vendes más de lo registrado. ", "")&amp;IF(Q881="texto", "Fecha en texto. ", "")&amp;IF(OR(NOT(ISNUMBER(D881)), NOT(ISNUMBER(H881))), "Número en texto. ", "")&amp;IF(AND(ISNUMBER(Q881), ISNUMBER(Q880), Q881&lt;Q880), "Fuera de orden de fecha. ", "")))</f>
        <v/>
      </c>
      <c r="Z881" s="18">
        <f>IF(AND(S881=1, ISNUMBER(R881)), ROW(), 0)</f>
        <v/>
      </c>
      <c r="AA881" s="18">
        <f>IF(ISNUMBER(R881), R881, 0)</f>
        <v/>
      </c>
    </row>
    <row r="882">
      <c r="A882" s="13" t="n"/>
      <c r="B882" s="13" t="n"/>
      <c r="C882" s="13" t="n"/>
      <c r="D882" s="13" t="n"/>
      <c r="E882" s="13" t="n"/>
      <c r="F882" s="13" t="n"/>
      <c r="G882" s="13" t="n"/>
      <c r="H882" s="13" t="n"/>
      <c r="I882" s="13" t="n"/>
      <c r="J882" s="13" t="n"/>
      <c r="K882" s="13" t="n"/>
      <c r="L882" s="13" t="n"/>
      <c r="M882" s="13" t="n"/>
      <c r="N882" s="13" t="n"/>
      <c r="O882" s="14" t="n"/>
      <c r="P882" s="15" t="n"/>
      <c r="Q882" s="16">
        <f>IF(N882="", "", IF(ISNUMBER(N882), N882, IFERROR(DATEVALUE(LEFT(N882,10))+TIMEVALUE(MID(N882,12,8)), "texto")))</f>
        <v/>
      </c>
      <c r="R882" s="17">
        <f>IF(ISNUMBER(Q882), DATE(YEAR(Q882),MONTH(Q882),1), "")</f>
        <v/>
      </c>
      <c r="S882" s="18">
        <f>IF(A882="", 0, IF(AND(M882=Ajustes!$B$8, E882=Ajustes!$B$5, I882=Ajustes!$B$4, OR(C882=Ajustes!$B$6, C882=Ajustes!$B$7), ISNUMBER(D882), ISNUMBER(H882)), 1, 0))</f>
        <v/>
      </c>
      <c r="T882" s="19">
        <f>IF(S882&lt;&gt;1, 0, IF(N(J882)=0, 0, IF(K882=Ajustes!$B$5, J882, J882*F882)))</f>
        <v/>
      </c>
      <c r="U882" s="20">
        <f>IF(S882&lt;&gt;1, U881, IF(C882=Ajustes!$B$6, U881+H882, U881-H882))</f>
        <v/>
      </c>
      <c r="V882" s="19">
        <f>IF(S882&lt;&gt;1, V881, IF(C882=Ajustes!$B$6, V881+D882+N(O882)+T882, IF(U882&lt;=0, 0, V881-H882*W881)))</f>
        <v/>
      </c>
      <c r="W882" s="21">
        <f>IF(U882&gt;0, V882/U882, 0)</f>
        <v/>
      </c>
      <c r="X882" s="19">
        <f>IF(AND(S882=1, C882=Ajustes!$B$7), D882-N(O882)-T882-H882*W881, "")</f>
        <v/>
      </c>
      <c r="Y882" s="18">
        <f>IF(A882="", "", TRIM(IF(COUNTIFS($N$2:$N$3000,N882,$C$2:$C$3000,C882,$D$2:$D$3000,D882,$H$2:$H$3000,H882)&gt;1, "Orden repetida. ", "")&amp;IF(AND(S882=1, C882=Ajustes!$B$7, U881+0.000001&lt;H882), "Vendes más de lo registrado. ", "")&amp;IF(Q882="texto", "Fecha en texto. ", "")&amp;IF(OR(NOT(ISNUMBER(D882)), NOT(ISNUMBER(H882))), "Número en texto. ", "")&amp;IF(AND(ISNUMBER(Q882), ISNUMBER(Q881), Q882&lt;Q881), "Fuera de orden de fecha. ", "")))</f>
        <v/>
      </c>
      <c r="Z882" s="18">
        <f>IF(AND(S882=1, ISNUMBER(R882)), ROW(), 0)</f>
        <v/>
      </c>
      <c r="AA882" s="18">
        <f>IF(ISNUMBER(R882), R882, 0)</f>
        <v/>
      </c>
    </row>
    <row r="883">
      <c r="A883" s="13" t="n"/>
      <c r="B883" s="13" t="n"/>
      <c r="C883" s="13" t="n"/>
      <c r="D883" s="13" t="n"/>
      <c r="E883" s="13" t="n"/>
      <c r="F883" s="13" t="n"/>
      <c r="G883" s="13" t="n"/>
      <c r="H883" s="13" t="n"/>
      <c r="I883" s="13" t="n"/>
      <c r="J883" s="13" t="n"/>
      <c r="K883" s="13" t="n"/>
      <c r="L883" s="13" t="n"/>
      <c r="M883" s="13" t="n"/>
      <c r="N883" s="13" t="n"/>
      <c r="O883" s="14" t="n"/>
      <c r="P883" s="15" t="n"/>
      <c r="Q883" s="16">
        <f>IF(N883="", "", IF(ISNUMBER(N883), N883, IFERROR(DATEVALUE(LEFT(N883,10))+TIMEVALUE(MID(N883,12,8)), "texto")))</f>
        <v/>
      </c>
      <c r="R883" s="17">
        <f>IF(ISNUMBER(Q883), DATE(YEAR(Q883),MONTH(Q883),1), "")</f>
        <v/>
      </c>
      <c r="S883" s="18">
        <f>IF(A883="", 0, IF(AND(M883=Ajustes!$B$8, E883=Ajustes!$B$5, I883=Ajustes!$B$4, OR(C883=Ajustes!$B$6, C883=Ajustes!$B$7), ISNUMBER(D883), ISNUMBER(H883)), 1, 0))</f>
        <v/>
      </c>
      <c r="T883" s="19">
        <f>IF(S883&lt;&gt;1, 0, IF(N(J883)=0, 0, IF(K883=Ajustes!$B$5, J883, J883*F883)))</f>
        <v/>
      </c>
      <c r="U883" s="20">
        <f>IF(S883&lt;&gt;1, U882, IF(C883=Ajustes!$B$6, U882+H883, U882-H883))</f>
        <v/>
      </c>
      <c r="V883" s="19">
        <f>IF(S883&lt;&gt;1, V882, IF(C883=Ajustes!$B$6, V882+D883+N(O883)+T883, IF(U883&lt;=0, 0, V882-H883*W882)))</f>
        <v/>
      </c>
      <c r="W883" s="21">
        <f>IF(U883&gt;0, V883/U883, 0)</f>
        <v/>
      </c>
      <c r="X883" s="19">
        <f>IF(AND(S883=1, C883=Ajustes!$B$7), D883-N(O883)-T883-H883*W882, "")</f>
        <v/>
      </c>
      <c r="Y883" s="18">
        <f>IF(A883="", "", TRIM(IF(COUNTIFS($N$2:$N$3000,N883,$C$2:$C$3000,C883,$D$2:$D$3000,D883,$H$2:$H$3000,H883)&gt;1, "Orden repetida. ", "")&amp;IF(AND(S883=1, C883=Ajustes!$B$7, U882+0.000001&lt;H883), "Vendes más de lo registrado. ", "")&amp;IF(Q883="texto", "Fecha en texto. ", "")&amp;IF(OR(NOT(ISNUMBER(D883)), NOT(ISNUMBER(H883))), "Número en texto. ", "")&amp;IF(AND(ISNUMBER(Q883), ISNUMBER(Q882), Q883&lt;Q882), "Fuera de orden de fecha. ", "")))</f>
        <v/>
      </c>
      <c r="Z883" s="18">
        <f>IF(AND(S883=1, ISNUMBER(R883)), ROW(), 0)</f>
        <v/>
      </c>
      <c r="AA883" s="18">
        <f>IF(ISNUMBER(R883), R883, 0)</f>
        <v/>
      </c>
    </row>
    <row r="884">
      <c r="A884" s="13" t="n"/>
      <c r="B884" s="13" t="n"/>
      <c r="C884" s="13" t="n"/>
      <c r="D884" s="13" t="n"/>
      <c r="E884" s="13" t="n"/>
      <c r="F884" s="13" t="n"/>
      <c r="G884" s="13" t="n"/>
      <c r="H884" s="13" t="n"/>
      <c r="I884" s="13" t="n"/>
      <c r="J884" s="13" t="n"/>
      <c r="K884" s="13" t="n"/>
      <c r="L884" s="13" t="n"/>
      <c r="M884" s="13" t="n"/>
      <c r="N884" s="13" t="n"/>
      <c r="O884" s="14" t="n"/>
      <c r="P884" s="15" t="n"/>
      <c r="Q884" s="16">
        <f>IF(N884="", "", IF(ISNUMBER(N884), N884, IFERROR(DATEVALUE(LEFT(N884,10))+TIMEVALUE(MID(N884,12,8)), "texto")))</f>
        <v/>
      </c>
      <c r="R884" s="17">
        <f>IF(ISNUMBER(Q884), DATE(YEAR(Q884),MONTH(Q884),1), "")</f>
        <v/>
      </c>
      <c r="S884" s="18">
        <f>IF(A884="", 0, IF(AND(M884=Ajustes!$B$8, E884=Ajustes!$B$5, I884=Ajustes!$B$4, OR(C884=Ajustes!$B$6, C884=Ajustes!$B$7), ISNUMBER(D884), ISNUMBER(H884)), 1, 0))</f>
        <v/>
      </c>
      <c r="T884" s="19">
        <f>IF(S884&lt;&gt;1, 0, IF(N(J884)=0, 0, IF(K884=Ajustes!$B$5, J884, J884*F884)))</f>
        <v/>
      </c>
      <c r="U884" s="20">
        <f>IF(S884&lt;&gt;1, U883, IF(C884=Ajustes!$B$6, U883+H884, U883-H884))</f>
        <v/>
      </c>
      <c r="V884" s="19">
        <f>IF(S884&lt;&gt;1, V883, IF(C884=Ajustes!$B$6, V883+D884+N(O884)+T884, IF(U884&lt;=0, 0, V883-H884*W883)))</f>
        <v/>
      </c>
      <c r="W884" s="21">
        <f>IF(U884&gt;0, V884/U884, 0)</f>
        <v/>
      </c>
      <c r="X884" s="19">
        <f>IF(AND(S884=1, C884=Ajustes!$B$7), D884-N(O884)-T884-H884*W883, "")</f>
        <v/>
      </c>
      <c r="Y884" s="18">
        <f>IF(A884="", "", TRIM(IF(COUNTIFS($N$2:$N$3000,N884,$C$2:$C$3000,C884,$D$2:$D$3000,D884,$H$2:$H$3000,H884)&gt;1, "Orden repetida. ", "")&amp;IF(AND(S884=1, C884=Ajustes!$B$7, U883+0.000001&lt;H884), "Vendes más de lo registrado. ", "")&amp;IF(Q884="texto", "Fecha en texto. ", "")&amp;IF(OR(NOT(ISNUMBER(D884)), NOT(ISNUMBER(H884))), "Número en texto. ", "")&amp;IF(AND(ISNUMBER(Q884), ISNUMBER(Q883), Q884&lt;Q883), "Fuera de orden de fecha. ", "")))</f>
        <v/>
      </c>
      <c r="Z884" s="18">
        <f>IF(AND(S884=1, ISNUMBER(R884)), ROW(), 0)</f>
        <v/>
      </c>
      <c r="AA884" s="18">
        <f>IF(ISNUMBER(R884), R884, 0)</f>
        <v/>
      </c>
    </row>
    <row r="885">
      <c r="A885" s="13" t="n"/>
      <c r="B885" s="13" t="n"/>
      <c r="C885" s="13" t="n"/>
      <c r="D885" s="13" t="n"/>
      <c r="E885" s="13" t="n"/>
      <c r="F885" s="13" t="n"/>
      <c r="G885" s="13" t="n"/>
      <c r="H885" s="13" t="n"/>
      <c r="I885" s="13" t="n"/>
      <c r="J885" s="13" t="n"/>
      <c r="K885" s="13" t="n"/>
      <c r="L885" s="13" t="n"/>
      <c r="M885" s="13" t="n"/>
      <c r="N885" s="13" t="n"/>
      <c r="O885" s="14" t="n"/>
      <c r="P885" s="15" t="n"/>
      <c r="Q885" s="16">
        <f>IF(N885="", "", IF(ISNUMBER(N885), N885, IFERROR(DATEVALUE(LEFT(N885,10))+TIMEVALUE(MID(N885,12,8)), "texto")))</f>
        <v/>
      </c>
      <c r="R885" s="17">
        <f>IF(ISNUMBER(Q885), DATE(YEAR(Q885),MONTH(Q885),1), "")</f>
        <v/>
      </c>
      <c r="S885" s="18">
        <f>IF(A885="", 0, IF(AND(M885=Ajustes!$B$8, E885=Ajustes!$B$5, I885=Ajustes!$B$4, OR(C885=Ajustes!$B$6, C885=Ajustes!$B$7), ISNUMBER(D885), ISNUMBER(H885)), 1, 0))</f>
        <v/>
      </c>
      <c r="T885" s="19">
        <f>IF(S885&lt;&gt;1, 0, IF(N(J885)=0, 0, IF(K885=Ajustes!$B$5, J885, J885*F885)))</f>
        <v/>
      </c>
      <c r="U885" s="20">
        <f>IF(S885&lt;&gt;1, U884, IF(C885=Ajustes!$B$6, U884+H885, U884-H885))</f>
        <v/>
      </c>
      <c r="V885" s="19">
        <f>IF(S885&lt;&gt;1, V884, IF(C885=Ajustes!$B$6, V884+D885+N(O885)+T885, IF(U885&lt;=0, 0, V884-H885*W884)))</f>
        <v/>
      </c>
      <c r="W885" s="21">
        <f>IF(U885&gt;0, V885/U885, 0)</f>
        <v/>
      </c>
      <c r="X885" s="19">
        <f>IF(AND(S885=1, C885=Ajustes!$B$7), D885-N(O885)-T885-H885*W884, "")</f>
        <v/>
      </c>
      <c r="Y885" s="18">
        <f>IF(A885="", "", TRIM(IF(COUNTIFS($N$2:$N$3000,N885,$C$2:$C$3000,C885,$D$2:$D$3000,D885,$H$2:$H$3000,H885)&gt;1, "Orden repetida. ", "")&amp;IF(AND(S885=1, C885=Ajustes!$B$7, U884+0.000001&lt;H885), "Vendes más de lo registrado. ", "")&amp;IF(Q885="texto", "Fecha en texto. ", "")&amp;IF(OR(NOT(ISNUMBER(D885)), NOT(ISNUMBER(H885))), "Número en texto. ", "")&amp;IF(AND(ISNUMBER(Q885), ISNUMBER(Q884), Q885&lt;Q884), "Fuera de orden de fecha. ", "")))</f>
        <v/>
      </c>
      <c r="Z885" s="18">
        <f>IF(AND(S885=1, ISNUMBER(R885)), ROW(), 0)</f>
        <v/>
      </c>
      <c r="AA885" s="18">
        <f>IF(ISNUMBER(R885), R885, 0)</f>
        <v/>
      </c>
    </row>
    <row r="886">
      <c r="A886" s="13" t="n"/>
      <c r="B886" s="13" t="n"/>
      <c r="C886" s="13" t="n"/>
      <c r="D886" s="13" t="n"/>
      <c r="E886" s="13" t="n"/>
      <c r="F886" s="13" t="n"/>
      <c r="G886" s="13" t="n"/>
      <c r="H886" s="13" t="n"/>
      <c r="I886" s="13" t="n"/>
      <c r="J886" s="13" t="n"/>
      <c r="K886" s="13" t="n"/>
      <c r="L886" s="13" t="n"/>
      <c r="M886" s="13" t="n"/>
      <c r="N886" s="13" t="n"/>
      <c r="O886" s="14" t="n"/>
      <c r="P886" s="15" t="n"/>
      <c r="Q886" s="16">
        <f>IF(N886="", "", IF(ISNUMBER(N886), N886, IFERROR(DATEVALUE(LEFT(N886,10))+TIMEVALUE(MID(N886,12,8)), "texto")))</f>
        <v/>
      </c>
      <c r="R886" s="17">
        <f>IF(ISNUMBER(Q886), DATE(YEAR(Q886),MONTH(Q886),1), "")</f>
        <v/>
      </c>
      <c r="S886" s="18">
        <f>IF(A886="", 0, IF(AND(M886=Ajustes!$B$8, E886=Ajustes!$B$5, I886=Ajustes!$B$4, OR(C886=Ajustes!$B$6, C886=Ajustes!$B$7), ISNUMBER(D886), ISNUMBER(H886)), 1, 0))</f>
        <v/>
      </c>
      <c r="T886" s="19">
        <f>IF(S886&lt;&gt;1, 0, IF(N(J886)=0, 0, IF(K886=Ajustes!$B$5, J886, J886*F886)))</f>
        <v/>
      </c>
      <c r="U886" s="20">
        <f>IF(S886&lt;&gt;1, U885, IF(C886=Ajustes!$B$6, U885+H886, U885-H886))</f>
        <v/>
      </c>
      <c r="V886" s="19">
        <f>IF(S886&lt;&gt;1, V885, IF(C886=Ajustes!$B$6, V885+D886+N(O886)+T886, IF(U886&lt;=0, 0, V885-H886*W885)))</f>
        <v/>
      </c>
      <c r="W886" s="21">
        <f>IF(U886&gt;0, V886/U886, 0)</f>
        <v/>
      </c>
      <c r="X886" s="19">
        <f>IF(AND(S886=1, C886=Ajustes!$B$7), D886-N(O886)-T886-H886*W885, "")</f>
        <v/>
      </c>
      <c r="Y886" s="18">
        <f>IF(A886="", "", TRIM(IF(COUNTIFS($N$2:$N$3000,N886,$C$2:$C$3000,C886,$D$2:$D$3000,D886,$H$2:$H$3000,H886)&gt;1, "Orden repetida. ", "")&amp;IF(AND(S886=1, C886=Ajustes!$B$7, U885+0.000001&lt;H886), "Vendes más de lo registrado. ", "")&amp;IF(Q886="texto", "Fecha en texto. ", "")&amp;IF(OR(NOT(ISNUMBER(D886)), NOT(ISNUMBER(H886))), "Número en texto. ", "")&amp;IF(AND(ISNUMBER(Q886), ISNUMBER(Q885), Q886&lt;Q885), "Fuera de orden de fecha. ", "")))</f>
        <v/>
      </c>
      <c r="Z886" s="18">
        <f>IF(AND(S886=1, ISNUMBER(R886)), ROW(), 0)</f>
        <v/>
      </c>
      <c r="AA886" s="18">
        <f>IF(ISNUMBER(R886), R886, 0)</f>
        <v/>
      </c>
    </row>
    <row r="887">
      <c r="A887" s="13" t="n"/>
      <c r="B887" s="13" t="n"/>
      <c r="C887" s="13" t="n"/>
      <c r="D887" s="13" t="n"/>
      <c r="E887" s="13" t="n"/>
      <c r="F887" s="13" t="n"/>
      <c r="G887" s="13" t="n"/>
      <c r="H887" s="13" t="n"/>
      <c r="I887" s="13" t="n"/>
      <c r="J887" s="13" t="n"/>
      <c r="K887" s="13" t="n"/>
      <c r="L887" s="13" t="n"/>
      <c r="M887" s="13" t="n"/>
      <c r="N887" s="13" t="n"/>
      <c r="O887" s="14" t="n"/>
      <c r="P887" s="15" t="n"/>
      <c r="Q887" s="16">
        <f>IF(N887="", "", IF(ISNUMBER(N887), N887, IFERROR(DATEVALUE(LEFT(N887,10))+TIMEVALUE(MID(N887,12,8)), "texto")))</f>
        <v/>
      </c>
      <c r="R887" s="17">
        <f>IF(ISNUMBER(Q887), DATE(YEAR(Q887),MONTH(Q887),1), "")</f>
        <v/>
      </c>
      <c r="S887" s="18">
        <f>IF(A887="", 0, IF(AND(M887=Ajustes!$B$8, E887=Ajustes!$B$5, I887=Ajustes!$B$4, OR(C887=Ajustes!$B$6, C887=Ajustes!$B$7), ISNUMBER(D887), ISNUMBER(H887)), 1, 0))</f>
        <v/>
      </c>
      <c r="T887" s="19">
        <f>IF(S887&lt;&gt;1, 0, IF(N(J887)=0, 0, IF(K887=Ajustes!$B$5, J887, J887*F887)))</f>
        <v/>
      </c>
      <c r="U887" s="20">
        <f>IF(S887&lt;&gt;1, U886, IF(C887=Ajustes!$B$6, U886+H887, U886-H887))</f>
        <v/>
      </c>
      <c r="V887" s="19">
        <f>IF(S887&lt;&gt;1, V886, IF(C887=Ajustes!$B$6, V886+D887+N(O887)+T887, IF(U887&lt;=0, 0, V886-H887*W886)))</f>
        <v/>
      </c>
      <c r="W887" s="21">
        <f>IF(U887&gt;0, V887/U887, 0)</f>
        <v/>
      </c>
      <c r="X887" s="19">
        <f>IF(AND(S887=1, C887=Ajustes!$B$7), D887-N(O887)-T887-H887*W886, "")</f>
        <v/>
      </c>
      <c r="Y887" s="18">
        <f>IF(A887="", "", TRIM(IF(COUNTIFS($N$2:$N$3000,N887,$C$2:$C$3000,C887,$D$2:$D$3000,D887,$H$2:$H$3000,H887)&gt;1, "Orden repetida. ", "")&amp;IF(AND(S887=1, C887=Ajustes!$B$7, U886+0.000001&lt;H887), "Vendes más de lo registrado. ", "")&amp;IF(Q887="texto", "Fecha en texto. ", "")&amp;IF(OR(NOT(ISNUMBER(D887)), NOT(ISNUMBER(H887))), "Número en texto. ", "")&amp;IF(AND(ISNUMBER(Q887), ISNUMBER(Q886), Q887&lt;Q886), "Fuera de orden de fecha. ", "")))</f>
        <v/>
      </c>
      <c r="Z887" s="18">
        <f>IF(AND(S887=1, ISNUMBER(R887)), ROW(), 0)</f>
        <v/>
      </c>
      <c r="AA887" s="18">
        <f>IF(ISNUMBER(R887), R887, 0)</f>
        <v/>
      </c>
    </row>
    <row r="888">
      <c r="A888" s="13" t="n"/>
      <c r="B888" s="13" t="n"/>
      <c r="C888" s="13" t="n"/>
      <c r="D888" s="13" t="n"/>
      <c r="E888" s="13" t="n"/>
      <c r="F888" s="13" t="n"/>
      <c r="G888" s="13" t="n"/>
      <c r="H888" s="13" t="n"/>
      <c r="I888" s="13" t="n"/>
      <c r="J888" s="13" t="n"/>
      <c r="K888" s="13" t="n"/>
      <c r="L888" s="13" t="n"/>
      <c r="M888" s="13" t="n"/>
      <c r="N888" s="13" t="n"/>
      <c r="O888" s="14" t="n"/>
      <c r="P888" s="15" t="n"/>
      <c r="Q888" s="16">
        <f>IF(N888="", "", IF(ISNUMBER(N888), N888, IFERROR(DATEVALUE(LEFT(N888,10))+TIMEVALUE(MID(N888,12,8)), "texto")))</f>
        <v/>
      </c>
      <c r="R888" s="17">
        <f>IF(ISNUMBER(Q888), DATE(YEAR(Q888),MONTH(Q888),1), "")</f>
        <v/>
      </c>
      <c r="S888" s="18">
        <f>IF(A888="", 0, IF(AND(M888=Ajustes!$B$8, E888=Ajustes!$B$5, I888=Ajustes!$B$4, OR(C888=Ajustes!$B$6, C888=Ajustes!$B$7), ISNUMBER(D888), ISNUMBER(H888)), 1, 0))</f>
        <v/>
      </c>
      <c r="T888" s="19">
        <f>IF(S888&lt;&gt;1, 0, IF(N(J888)=0, 0, IF(K888=Ajustes!$B$5, J888, J888*F888)))</f>
        <v/>
      </c>
      <c r="U888" s="20">
        <f>IF(S888&lt;&gt;1, U887, IF(C888=Ajustes!$B$6, U887+H888, U887-H888))</f>
        <v/>
      </c>
      <c r="V888" s="19">
        <f>IF(S888&lt;&gt;1, V887, IF(C888=Ajustes!$B$6, V887+D888+N(O888)+T888, IF(U888&lt;=0, 0, V887-H888*W887)))</f>
        <v/>
      </c>
      <c r="W888" s="21">
        <f>IF(U888&gt;0, V888/U888, 0)</f>
        <v/>
      </c>
      <c r="X888" s="19">
        <f>IF(AND(S888=1, C888=Ajustes!$B$7), D888-N(O888)-T888-H888*W887, "")</f>
        <v/>
      </c>
      <c r="Y888" s="18">
        <f>IF(A888="", "", TRIM(IF(COUNTIFS($N$2:$N$3000,N888,$C$2:$C$3000,C888,$D$2:$D$3000,D888,$H$2:$H$3000,H888)&gt;1, "Orden repetida. ", "")&amp;IF(AND(S888=1, C888=Ajustes!$B$7, U887+0.000001&lt;H888), "Vendes más de lo registrado. ", "")&amp;IF(Q888="texto", "Fecha en texto. ", "")&amp;IF(OR(NOT(ISNUMBER(D888)), NOT(ISNUMBER(H888))), "Número en texto. ", "")&amp;IF(AND(ISNUMBER(Q888), ISNUMBER(Q887), Q888&lt;Q887), "Fuera de orden de fecha. ", "")))</f>
        <v/>
      </c>
      <c r="Z888" s="18">
        <f>IF(AND(S888=1, ISNUMBER(R888)), ROW(), 0)</f>
        <v/>
      </c>
      <c r="AA888" s="18">
        <f>IF(ISNUMBER(R888), R888, 0)</f>
        <v/>
      </c>
    </row>
    <row r="889">
      <c r="A889" s="13" t="n"/>
      <c r="B889" s="13" t="n"/>
      <c r="C889" s="13" t="n"/>
      <c r="D889" s="13" t="n"/>
      <c r="E889" s="13" t="n"/>
      <c r="F889" s="13" t="n"/>
      <c r="G889" s="13" t="n"/>
      <c r="H889" s="13" t="n"/>
      <c r="I889" s="13" t="n"/>
      <c r="J889" s="13" t="n"/>
      <c r="K889" s="13" t="n"/>
      <c r="L889" s="13" t="n"/>
      <c r="M889" s="13" t="n"/>
      <c r="N889" s="13" t="n"/>
      <c r="O889" s="14" t="n"/>
      <c r="P889" s="15" t="n"/>
      <c r="Q889" s="16">
        <f>IF(N889="", "", IF(ISNUMBER(N889), N889, IFERROR(DATEVALUE(LEFT(N889,10))+TIMEVALUE(MID(N889,12,8)), "texto")))</f>
        <v/>
      </c>
      <c r="R889" s="17">
        <f>IF(ISNUMBER(Q889), DATE(YEAR(Q889),MONTH(Q889),1), "")</f>
        <v/>
      </c>
      <c r="S889" s="18">
        <f>IF(A889="", 0, IF(AND(M889=Ajustes!$B$8, E889=Ajustes!$B$5, I889=Ajustes!$B$4, OR(C889=Ajustes!$B$6, C889=Ajustes!$B$7), ISNUMBER(D889), ISNUMBER(H889)), 1, 0))</f>
        <v/>
      </c>
      <c r="T889" s="19">
        <f>IF(S889&lt;&gt;1, 0, IF(N(J889)=0, 0, IF(K889=Ajustes!$B$5, J889, J889*F889)))</f>
        <v/>
      </c>
      <c r="U889" s="20">
        <f>IF(S889&lt;&gt;1, U888, IF(C889=Ajustes!$B$6, U888+H889, U888-H889))</f>
        <v/>
      </c>
      <c r="V889" s="19">
        <f>IF(S889&lt;&gt;1, V888, IF(C889=Ajustes!$B$6, V888+D889+N(O889)+T889, IF(U889&lt;=0, 0, V888-H889*W888)))</f>
        <v/>
      </c>
      <c r="W889" s="21">
        <f>IF(U889&gt;0, V889/U889, 0)</f>
        <v/>
      </c>
      <c r="X889" s="19">
        <f>IF(AND(S889=1, C889=Ajustes!$B$7), D889-N(O889)-T889-H889*W888, "")</f>
        <v/>
      </c>
      <c r="Y889" s="18">
        <f>IF(A889="", "", TRIM(IF(COUNTIFS($N$2:$N$3000,N889,$C$2:$C$3000,C889,$D$2:$D$3000,D889,$H$2:$H$3000,H889)&gt;1, "Orden repetida. ", "")&amp;IF(AND(S889=1, C889=Ajustes!$B$7, U888+0.000001&lt;H889), "Vendes más de lo registrado. ", "")&amp;IF(Q889="texto", "Fecha en texto. ", "")&amp;IF(OR(NOT(ISNUMBER(D889)), NOT(ISNUMBER(H889))), "Número en texto. ", "")&amp;IF(AND(ISNUMBER(Q889), ISNUMBER(Q888), Q889&lt;Q888), "Fuera de orden de fecha. ", "")))</f>
        <v/>
      </c>
      <c r="Z889" s="18">
        <f>IF(AND(S889=1, ISNUMBER(R889)), ROW(), 0)</f>
        <v/>
      </c>
      <c r="AA889" s="18">
        <f>IF(ISNUMBER(R889), R889, 0)</f>
        <v/>
      </c>
    </row>
    <row r="890">
      <c r="A890" s="13" t="n"/>
      <c r="B890" s="13" t="n"/>
      <c r="C890" s="13" t="n"/>
      <c r="D890" s="13" t="n"/>
      <c r="E890" s="13" t="n"/>
      <c r="F890" s="13" t="n"/>
      <c r="G890" s="13" t="n"/>
      <c r="H890" s="13" t="n"/>
      <c r="I890" s="13" t="n"/>
      <c r="J890" s="13" t="n"/>
      <c r="K890" s="13" t="n"/>
      <c r="L890" s="13" t="n"/>
      <c r="M890" s="13" t="n"/>
      <c r="N890" s="13" t="n"/>
      <c r="O890" s="14" t="n"/>
      <c r="P890" s="15" t="n"/>
      <c r="Q890" s="16">
        <f>IF(N890="", "", IF(ISNUMBER(N890), N890, IFERROR(DATEVALUE(LEFT(N890,10))+TIMEVALUE(MID(N890,12,8)), "texto")))</f>
        <v/>
      </c>
      <c r="R890" s="17">
        <f>IF(ISNUMBER(Q890), DATE(YEAR(Q890),MONTH(Q890),1), "")</f>
        <v/>
      </c>
      <c r="S890" s="18">
        <f>IF(A890="", 0, IF(AND(M890=Ajustes!$B$8, E890=Ajustes!$B$5, I890=Ajustes!$B$4, OR(C890=Ajustes!$B$6, C890=Ajustes!$B$7), ISNUMBER(D890), ISNUMBER(H890)), 1, 0))</f>
        <v/>
      </c>
      <c r="T890" s="19">
        <f>IF(S890&lt;&gt;1, 0, IF(N(J890)=0, 0, IF(K890=Ajustes!$B$5, J890, J890*F890)))</f>
        <v/>
      </c>
      <c r="U890" s="20">
        <f>IF(S890&lt;&gt;1, U889, IF(C890=Ajustes!$B$6, U889+H890, U889-H890))</f>
        <v/>
      </c>
      <c r="V890" s="19">
        <f>IF(S890&lt;&gt;1, V889, IF(C890=Ajustes!$B$6, V889+D890+N(O890)+T890, IF(U890&lt;=0, 0, V889-H890*W889)))</f>
        <v/>
      </c>
      <c r="W890" s="21">
        <f>IF(U890&gt;0, V890/U890, 0)</f>
        <v/>
      </c>
      <c r="X890" s="19">
        <f>IF(AND(S890=1, C890=Ajustes!$B$7), D890-N(O890)-T890-H890*W889, "")</f>
        <v/>
      </c>
      <c r="Y890" s="18">
        <f>IF(A890="", "", TRIM(IF(COUNTIFS($N$2:$N$3000,N890,$C$2:$C$3000,C890,$D$2:$D$3000,D890,$H$2:$H$3000,H890)&gt;1, "Orden repetida. ", "")&amp;IF(AND(S890=1, C890=Ajustes!$B$7, U889+0.000001&lt;H890), "Vendes más de lo registrado. ", "")&amp;IF(Q890="texto", "Fecha en texto. ", "")&amp;IF(OR(NOT(ISNUMBER(D890)), NOT(ISNUMBER(H890))), "Número en texto. ", "")&amp;IF(AND(ISNUMBER(Q890), ISNUMBER(Q889), Q890&lt;Q889), "Fuera de orden de fecha. ", "")))</f>
        <v/>
      </c>
      <c r="Z890" s="18">
        <f>IF(AND(S890=1, ISNUMBER(R890)), ROW(), 0)</f>
        <v/>
      </c>
      <c r="AA890" s="18">
        <f>IF(ISNUMBER(R890), R890, 0)</f>
        <v/>
      </c>
    </row>
    <row r="891">
      <c r="A891" s="13" t="n"/>
      <c r="B891" s="13" t="n"/>
      <c r="C891" s="13" t="n"/>
      <c r="D891" s="13" t="n"/>
      <c r="E891" s="13" t="n"/>
      <c r="F891" s="13" t="n"/>
      <c r="G891" s="13" t="n"/>
      <c r="H891" s="13" t="n"/>
      <c r="I891" s="13" t="n"/>
      <c r="J891" s="13" t="n"/>
      <c r="K891" s="13" t="n"/>
      <c r="L891" s="13" t="n"/>
      <c r="M891" s="13" t="n"/>
      <c r="N891" s="13" t="n"/>
      <c r="O891" s="14" t="n"/>
      <c r="P891" s="15" t="n"/>
      <c r="Q891" s="16">
        <f>IF(N891="", "", IF(ISNUMBER(N891), N891, IFERROR(DATEVALUE(LEFT(N891,10))+TIMEVALUE(MID(N891,12,8)), "texto")))</f>
        <v/>
      </c>
      <c r="R891" s="17">
        <f>IF(ISNUMBER(Q891), DATE(YEAR(Q891),MONTH(Q891),1), "")</f>
        <v/>
      </c>
      <c r="S891" s="18">
        <f>IF(A891="", 0, IF(AND(M891=Ajustes!$B$8, E891=Ajustes!$B$5, I891=Ajustes!$B$4, OR(C891=Ajustes!$B$6, C891=Ajustes!$B$7), ISNUMBER(D891), ISNUMBER(H891)), 1, 0))</f>
        <v/>
      </c>
      <c r="T891" s="19">
        <f>IF(S891&lt;&gt;1, 0, IF(N(J891)=0, 0, IF(K891=Ajustes!$B$5, J891, J891*F891)))</f>
        <v/>
      </c>
      <c r="U891" s="20">
        <f>IF(S891&lt;&gt;1, U890, IF(C891=Ajustes!$B$6, U890+H891, U890-H891))</f>
        <v/>
      </c>
      <c r="V891" s="19">
        <f>IF(S891&lt;&gt;1, V890, IF(C891=Ajustes!$B$6, V890+D891+N(O891)+T891, IF(U891&lt;=0, 0, V890-H891*W890)))</f>
        <v/>
      </c>
      <c r="W891" s="21">
        <f>IF(U891&gt;0, V891/U891, 0)</f>
        <v/>
      </c>
      <c r="X891" s="19">
        <f>IF(AND(S891=1, C891=Ajustes!$B$7), D891-N(O891)-T891-H891*W890, "")</f>
        <v/>
      </c>
      <c r="Y891" s="18">
        <f>IF(A891="", "", TRIM(IF(COUNTIFS($N$2:$N$3000,N891,$C$2:$C$3000,C891,$D$2:$D$3000,D891,$H$2:$H$3000,H891)&gt;1, "Orden repetida. ", "")&amp;IF(AND(S891=1, C891=Ajustes!$B$7, U890+0.000001&lt;H891), "Vendes más de lo registrado. ", "")&amp;IF(Q891="texto", "Fecha en texto. ", "")&amp;IF(OR(NOT(ISNUMBER(D891)), NOT(ISNUMBER(H891))), "Número en texto. ", "")&amp;IF(AND(ISNUMBER(Q891), ISNUMBER(Q890), Q891&lt;Q890), "Fuera de orden de fecha. ", "")))</f>
        <v/>
      </c>
      <c r="Z891" s="18">
        <f>IF(AND(S891=1, ISNUMBER(R891)), ROW(), 0)</f>
        <v/>
      </c>
      <c r="AA891" s="18">
        <f>IF(ISNUMBER(R891), R891, 0)</f>
        <v/>
      </c>
    </row>
    <row r="892">
      <c r="A892" s="13" t="n"/>
      <c r="B892" s="13" t="n"/>
      <c r="C892" s="13" t="n"/>
      <c r="D892" s="13" t="n"/>
      <c r="E892" s="13" t="n"/>
      <c r="F892" s="13" t="n"/>
      <c r="G892" s="13" t="n"/>
      <c r="H892" s="13" t="n"/>
      <c r="I892" s="13" t="n"/>
      <c r="J892" s="13" t="n"/>
      <c r="K892" s="13" t="n"/>
      <c r="L892" s="13" t="n"/>
      <c r="M892" s="13" t="n"/>
      <c r="N892" s="13" t="n"/>
      <c r="O892" s="14" t="n"/>
      <c r="P892" s="15" t="n"/>
      <c r="Q892" s="16">
        <f>IF(N892="", "", IF(ISNUMBER(N892), N892, IFERROR(DATEVALUE(LEFT(N892,10))+TIMEVALUE(MID(N892,12,8)), "texto")))</f>
        <v/>
      </c>
      <c r="R892" s="17">
        <f>IF(ISNUMBER(Q892), DATE(YEAR(Q892),MONTH(Q892),1), "")</f>
        <v/>
      </c>
      <c r="S892" s="18">
        <f>IF(A892="", 0, IF(AND(M892=Ajustes!$B$8, E892=Ajustes!$B$5, I892=Ajustes!$B$4, OR(C892=Ajustes!$B$6, C892=Ajustes!$B$7), ISNUMBER(D892), ISNUMBER(H892)), 1, 0))</f>
        <v/>
      </c>
      <c r="T892" s="19">
        <f>IF(S892&lt;&gt;1, 0, IF(N(J892)=0, 0, IF(K892=Ajustes!$B$5, J892, J892*F892)))</f>
        <v/>
      </c>
      <c r="U892" s="20">
        <f>IF(S892&lt;&gt;1, U891, IF(C892=Ajustes!$B$6, U891+H892, U891-H892))</f>
        <v/>
      </c>
      <c r="V892" s="19">
        <f>IF(S892&lt;&gt;1, V891, IF(C892=Ajustes!$B$6, V891+D892+N(O892)+T892, IF(U892&lt;=0, 0, V891-H892*W891)))</f>
        <v/>
      </c>
      <c r="W892" s="21">
        <f>IF(U892&gt;0, V892/U892, 0)</f>
        <v/>
      </c>
      <c r="X892" s="19">
        <f>IF(AND(S892=1, C892=Ajustes!$B$7), D892-N(O892)-T892-H892*W891, "")</f>
        <v/>
      </c>
      <c r="Y892" s="18">
        <f>IF(A892="", "", TRIM(IF(COUNTIFS($N$2:$N$3000,N892,$C$2:$C$3000,C892,$D$2:$D$3000,D892,$H$2:$H$3000,H892)&gt;1, "Orden repetida. ", "")&amp;IF(AND(S892=1, C892=Ajustes!$B$7, U891+0.000001&lt;H892), "Vendes más de lo registrado. ", "")&amp;IF(Q892="texto", "Fecha en texto. ", "")&amp;IF(OR(NOT(ISNUMBER(D892)), NOT(ISNUMBER(H892))), "Número en texto. ", "")&amp;IF(AND(ISNUMBER(Q892), ISNUMBER(Q891), Q892&lt;Q891), "Fuera de orden de fecha. ", "")))</f>
        <v/>
      </c>
      <c r="Z892" s="18">
        <f>IF(AND(S892=1, ISNUMBER(R892)), ROW(), 0)</f>
        <v/>
      </c>
      <c r="AA892" s="18">
        <f>IF(ISNUMBER(R892), R892, 0)</f>
        <v/>
      </c>
    </row>
    <row r="893">
      <c r="A893" s="13" t="n"/>
      <c r="B893" s="13" t="n"/>
      <c r="C893" s="13" t="n"/>
      <c r="D893" s="13" t="n"/>
      <c r="E893" s="13" t="n"/>
      <c r="F893" s="13" t="n"/>
      <c r="G893" s="13" t="n"/>
      <c r="H893" s="13" t="n"/>
      <c r="I893" s="13" t="n"/>
      <c r="J893" s="13" t="n"/>
      <c r="K893" s="13" t="n"/>
      <c r="L893" s="13" t="n"/>
      <c r="M893" s="13" t="n"/>
      <c r="N893" s="13" t="n"/>
      <c r="O893" s="14" t="n"/>
      <c r="P893" s="15" t="n"/>
      <c r="Q893" s="16">
        <f>IF(N893="", "", IF(ISNUMBER(N893), N893, IFERROR(DATEVALUE(LEFT(N893,10))+TIMEVALUE(MID(N893,12,8)), "texto")))</f>
        <v/>
      </c>
      <c r="R893" s="17">
        <f>IF(ISNUMBER(Q893), DATE(YEAR(Q893),MONTH(Q893),1), "")</f>
        <v/>
      </c>
      <c r="S893" s="18">
        <f>IF(A893="", 0, IF(AND(M893=Ajustes!$B$8, E893=Ajustes!$B$5, I893=Ajustes!$B$4, OR(C893=Ajustes!$B$6, C893=Ajustes!$B$7), ISNUMBER(D893), ISNUMBER(H893)), 1, 0))</f>
        <v/>
      </c>
      <c r="T893" s="19">
        <f>IF(S893&lt;&gt;1, 0, IF(N(J893)=0, 0, IF(K893=Ajustes!$B$5, J893, J893*F893)))</f>
        <v/>
      </c>
      <c r="U893" s="20">
        <f>IF(S893&lt;&gt;1, U892, IF(C893=Ajustes!$B$6, U892+H893, U892-H893))</f>
        <v/>
      </c>
      <c r="V893" s="19">
        <f>IF(S893&lt;&gt;1, V892, IF(C893=Ajustes!$B$6, V892+D893+N(O893)+T893, IF(U893&lt;=0, 0, V892-H893*W892)))</f>
        <v/>
      </c>
      <c r="W893" s="21">
        <f>IF(U893&gt;0, V893/U893, 0)</f>
        <v/>
      </c>
      <c r="X893" s="19">
        <f>IF(AND(S893=1, C893=Ajustes!$B$7), D893-N(O893)-T893-H893*W892, "")</f>
        <v/>
      </c>
      <c r="Y893" s="18">
        <f>IF(A893="", "", TRIM(IF(COUNTIFS($N$2:$N$3000,N893,$C$2:$C$3000,C893,$D$2:$D$3000,D893,$H$2:$H$3000,H893)&gt;1, "Orden repetida. ", "")&amp;IF(AND(S893=1, C893=Ajustes!$B$7, U892+0.000001&lt;H893), "Vendes más de lo registrado. ", "")&amp;IF(Q893="texto", "Fecha en texto. ", "")&amp;IF(OR(NOT(ISNUMBER(D893)), NOT(ISNUMBER(H893))), "Número en texto. ", "")&amp;IF(AND(ISNUMBER(Q893), ISNUMBER(Q892), Q893&lt;Q892), "Fuera de orden de fecha. ", "")))</f>
        <v/>
      </c>
      <c r="Z893" s="18">
        <f>IF(AND(S893=1, ISNUMBER(R893)), ROW(), 0)</f>
        <v/>
      </c>
      <c r="AA893" s="18">
        <f>IF(ISNUMBER(R893), R893, 0)</f>
        <v/>
      </c>
    </row>
    <row r="894">
      <c r="A894" s="13" t="n"/>
      <c r="B894" s="13" t="n"/>
      <c r="C894" s="13" t="n"/>
      <c r="D894" s="13" t="n"/>
      <c r="E894" s="13" t="n"/>
      <c r="F894" s="13" t="n"/>
      <c r="G894" s="13" t="n"/>
      <c r="H894" s="13" t="n"/>
      <c r="I894" s="13" t="n"/>
      <c r="J894" s="13" t="n"/>
      <c r="K894" s="13" t="n"/>
      <c r="L894" s="13" t="n"/>
      <c r="M894" s="13" t="n"/>
      <c r="N894" s="13" t="n"/>
      <c r="O894" s="14" t="n"/>
      <c r="P894" s="15" t="n"/>
      <c r="Q894" s="16">
        <f>IF(N894="", "", IF(ISNUMBER(N894), N894, IFERROR(DATEVALUE(LEFT(N894,10))+TIMEVALUE(MID(N894,12,8)), "texto")))</f>
        <v/>
      </c>
      <c r="R894" s="17">
        <f>IF(ISNUMBER(Q894), DATE(YEAR(Q894),MONTH(Q894),1), "")</f>
        <v/>
      </c>
      <c r="S894" s="18">
        <f>IF(A894="", 0, IF(AND(M894=Ajustes!$B$8, E894=Ajustes!$B$5, I894=Ajustes!$B$4, OR(C894=Ajustes!$B$6, C894=Ajustes!$B$7), ISNUMBER(D894), ISNUMBER(H894)), 1, 0))</f>
        <v/>
      </c>
      <c r="T894" s="19">
        <f>IF(S894&lt;&gt;1, 0, IF(N(J894)=0, 0, IF(K894=Ajustes!$B$5, J894, J894*F894)))</f>
        <v/>
      </c>
      <c r="U894" s="20">
        <f>IF(S894&lt;&gt;1, U893, IF(C894=Ajustes!$B$6, U893+H894, U893-H894))</f>
        <v/>
      </c>
      <c r="V894" s="19">
        <f>IF(S894&lt;&gt;1, V893, IF(C894=Ajustes!$B$6, V893+D894+N(O894)+T894, IF(U894&lt;=0, 0, V893-H894*W893)))</f>
        <v/>
      </c>
      <c r="W894" s="21">
        <f>IF(U894&gt;0, V894/U894, 0)</f>
        <v/>
      </c>
      <c r="X894" s="19">
        <f>IF(AND(S894=1, C894=Ajustes!$B$7), D894-N(O894)-T894-H894*W893, "")</f>
        <v/>
      </c>
      <c r="Y894" s="18">
        <f>IF(A894="", "", TRIM(IF(COUNTIFS($N$2:$N$3000,N894,$C$2:$C$3000,C894,$D$2:$D$3000,D894,$H$2:$H$3000,H894)&gt;1, "Orden repetida. ", "")&amp;IF(AND(S894=1, C894=Ajustes!$B$7, U893+0.000001&lt;H894), "Vendes más de lo registrado. ", "")&amp;IF(Q894="texto", "Fecha en texto. ", "")&amp;IF(OR(NOT(ISNUMBER(D894)), NOT(ISNUMBER(H894))), "Número en texto. ", "")&amp;IF(AND(ISNUMBER(Q894), ISNUMBER(Q893), Q894&lt;Q893), "Fuera de orden de fecha. ", "")))</f>
        <v/>
      </c>
      <c r="Z894" s="18">
        <f>IF(AND(S894=1, ISNUMBER(R894)), ROW(), 0)</f>
        <v/>
      </c>
      <c r="AA894" s="18">
        <f>IF(ISNUMBER(R894), R894, 0)</f>
        <v/>
      </c>
    </row>
    <row r="895">
      <c r="A895" s="13" t="n"/>
      <c r="B895" s="13" t="n"/>
      <c r="C895" s="13" t="n"/>
      <c r="D895" s="13" t="n"/>
      <c r="E895" s="13" t="n"/>
      <c r="F895" s="13" t="n"/>
      <c r="G895" s="13" t="n"/>
      <c r="H895" s="13" t="n"/>
      <c r="I895" s="13" t="n"/>
      <c r="J895" s="13" t="n"/>
      <c r="K895" s="13" t="n"/>
      <c r="L895" s="13" t="n"/>
      <c r="M895" s="13" t="n"/>
      <c r="N895" s="13" t="n"/>
      <c r="O895" s="14" t="n"/>
      <c r="P895" s="15" t="n"/>
      <c r="Q895" s="16">
        <f>IF(N895="", "", IF(ISNUMBER(N895), N895, IFERROR(DATEVALUE(LEFT(N895,10))+TIMEVALUE(MID(N895,12,8)), "texto")))</f>
        <v/>
      </c>
      <c r="R895" s="17">
        <f>IF(ISNUMBER(Q895), DATE(YEAR(Q895),MONTH(Q895),1), "")</f>
        <v/>
      </c>
      <c r="S895" s="18">
        <f>IF(A895="", 0, IF(AND(M895=Ajustes!$B$8, E895=Ajustes!$B$5, I895=Ajustes!$B$4, OR(C895=Ajustes!$B$6, C895=Ajustes!$B$7), ISNUMBER(D895), ISNUMBER(H895)), 1, 0))</f>
        <v/>
      </c>
      <c r="T895" s="19">
        <f>IF(S895&lt;&gt;1, 0, IF(N(J895)=0, 0, IF(K895=Ajustes!$B$5, J895, J895*F895)))</f>
        <v/>
      </c>
      <c r="U895" s="20">
        <f>IF(S895&lt;&gt;1, U894, IF(C895=Ajustes!$B$6, U894+H895, U894-H895))</f>
        <v/>
      </c>
      <c r="V895" s="19">
        <f>IF(S895&lt;&gt;1, V894, IF(C895=Ajustes!$B$6, V894+D895+N(O895)+T895, IF(U895&lt;=0, 0, V894-H895*W894)))</f>
        <v/>
      </c>
      <c r="W895" s="21">
        <f>IF(U895&gt;0, V895/U895, 0)</f>
        <v/>
      </c>
      <c r="X895" s="19">
        <f>IF(AND(S895=1, C895=Ajustes!$B$7), D895-N(O895)-T895-H895*W894, "")</f>
        <v/>
      </c>
      <c r="Y895" s="18">
        <f>IF(A895="", "", TRIM(IF(COUNTIFS($N$2:$N$3000,N895,$C$2:$C$3000,C895,$D$2:$D$3000,D895,$H$2:$H$3000,H895)&gt;1, "Orden repetida. ", "")&amp;IF(AND(S895=1, C895=Ajustes!$B$7, U894+0.000001&lt;H895), "Vendes más de lo registrado. ", "")&amp;IF(Q895="texto", "Fecha en texto. ", "")&amp;IF(OR(NOT(ISNUMBER(D895)), NOT(ISNUMBER(H895))), "Número en texto. ", "")&amp;IF(AND(ISNUMBER(Q895), ISNUMBER(Q894), Q895&lt;Q894), "Fuera de orden de fecha. ", "")))</f>
        <v/>
      </c>
      <c r="Z895" s="18">
        <f>IF(AND(S895=1, ISNUMBER(R895)), ROW(), 0)</f>
        <v/>
      </c>
      <c r="AA895" s="18">
        <f>IF(ISNUMBER(R895), R895, 0)</f>
        <v/>
      </c>
    </row>
    <row r="896">
      <c r="A896" s="13" t="n"/>
      <c r="B896" s="13" t="n"/>
      <c r="C896" s="13" t="n"/>
      <c r="D896" s="13" t="n"/>
      <c r="E896" s="13" t="n"/>
      <c r="F896" s="13" t="n"/>
      <c r="G896" s="13" t="n"/>
      <c r="H896" s="13" t="n"/>
      <c r="I896" s="13" t="n"/>
      <c r="J896" s="13" t="n"/>
      <c r="K896" s="13" t="n"/>
      <c r="L896" s="13" t="n"/>
      <c r="M896" s="13" t="n"/>
      <c r="N896" s="13" t="n"/>
      <c r="O896" s="14" t="n"/>
      <c r="P896" s="15" t="n"/>
      <c r="Q896" s="16">
        <f>IF(N896="", "", IF(ISNUMBER(N896), N896, IFERROR(DATEVALUE(LEFT(N896,10))+TIMEVALUE(MID(N896,12,8)), "texto")))</f>
        <v/>
      </c>
      <c r="R896" s="17">
        <f>IF(ISNUMBER(Q896), DATE(YEAR(Q896),MONTH(Q896),1), "")</f>
        <v/>
      </c>
      <c r="S896" s="18">
        <f>IF(A896="", 0, IF(AND(M896=Ajustes!$B$8, E896=Ajustes!$B$5, I896=Ajustes!$B$4, OR(C896=Ajustes!$B$6, C896=Ajustes!$B$7), ISNUMBER(D896), ISNUMBER(H896)), 1, 0))</f>
        <v/>
      </c>
      <c r="T896" s="19">
        <f>IF(S896&lt;&gt;1, 0, IF(N(J896)=0, 0, IF(K896=Ajustes!$B$5, J896, J896*F896)))</f>
        <v/>
      </c>
      <c r="U896" s="20">
        <f>IF(S896&lt;&gt;1, U895, IF(C896=Ajustes!$B$6, U895+H896, U895-H896))</f>
        <v/>
      </c>
      <c r="V896" s="19">
        <f>IF(S896&lt;&gt;1, V895, IF(C896=Ajustes!$B$6, V895+D896+N(O896)+T896, IF(U896&lt;=0, 0, V895-H896*W895)))</f>
        <v/>
      </c>
      <c r="W896" s="21">
        <f>IF(U896&gt;0, V896/U896, 0)</f>
        <v/>
      </c>
      <c r="X896" s="19">
        <f>IF(AND(S896=1, C896=Ajustes!$B$7), D896-N(O896)-T896-H896*W895, "")</f>
        <v/>
      </c>
      <c r="Y896" s="18">
        <f>IF(A896="", "", TRIM(IF(COUNTIFS($N$2:$N$3000,N896,$C$2:$C$3000,C896,$D$2:$D$3000,D896,$H$2:$H$3000,H896)&gt;1, "Orden repetida. ", "")&amp;IF(AND(S896=1, C896=Ajustes!$B$7, U895+0.000001&lt;H896), "Vendes más de lo registrado. ", "")&amp;IF(Q896="texto", "Fecha en texto. ", "")&amp;IF(OR(NOT(ISNUMBER(D896)), NOT(ISNUMBER(H896))), "Número en texto. ", "")&amp;IF(AND(ISNUMBER(Q896), ISNUMBER(Q895), Q896&lt;Q895), "Fuera de orden de fecha. ", "")))</f>
        <v/>
      </c>
      <c r="Z896" s="18">
        <f>IF(AND(S896=1, ISNUMBER(R896)), ROW(), 0)</f>
        <v/>
      </c>
      <c r="AA896" s="18">
        <f>IF(ISNUMBER(R896), R896, 0)</f>
        <v/>
      </c>
    </row>
    <row r="897">
      <c r="A897" s="13" t="n"/>
      <c r="B897" s="13" t="n"/>
      <c r="C897" s="13" t="n"/>
      <c r="D897" s="13" t="n"/>
      <c r="E897" s="13" t="n"/>
      <c r="F897" s="13" t="n"/>
      <c r="G897" s="13" t="n"/>
      <c r="H897" s="13" t="n"/>
      <c r="I897" s="13" t="n"/>
      <c r="J897" s="13" t="n"/>
      <c r="K897" s="13" t="n"/>
      <c r="L897" s="13" t="n"/>
      <c r="M897" s="13" t="n"/>
      <c r="N897" s="13" t="n"/>
      <c r="O897" s="14" t="n"/>
      <c r="P897" s="15" t="n"/>
      <c r="Q897" s="16">
        <f>IF(N897="", "", IF(ISNUMBER(N897), N897, IFERROR(DATEVALUE(LEFT(N897,10))+TIMEVALUE(MID(N897,12,8)), "texto")))</f>
        <v/>
      </c>
      <c r="R897" s="17">
        <f>IF(ISNUMBER(Q897), DATE(YEAR(Q897),MONTH(Q897),1), "")</f>
        <v/>
      </c>
      <c r="S897" s="18">
        <f>IF(A897="", 0, IF(AND(M897=Ajustes!$B$8, E897=Ajustes!$B$5, I897=Ajustes!$B$4, OR(C897=Ajustes!$B$6, C897=Ajustes!$B$7), ISNUMBER(D897), ISNUMBER(H897)), 1, 0))</f>
        <v/>
      </c>
      <c r="T897" s="19">
        <f>IF(S897&lt;&gt;1, 0, IF(N(J897)=0, 0, IF(K897=Ajustes!$B$5, J897, J897*F897)))</f>
        <v/>
      </c>
      <c r="U897" s="20">
        <f>IF(S897&lt;&gt;1, U896, IF(C897=Ajustes!$B$6, U896+H897, U896-H897))</f>
        <v/>
      </c>
      <c r="V897" s="19">
        <f>IF(S897&lt;&gt;1, V896, IF(C897=Ajustes!$B$6, V896+D897+N(O897)+T897, IF(U897&lt;=0, 0, V896-H897*W896)))</f>
        <v/>
      </c>
      <c r="W897" s="21">
        <f>IF(U897&gt;0, V897/U897, 0)</f>
        <v/>
      </c>
      <c r="X897" s="19">
        <f>IF(AND(S897=1, C897=Ajustes!$B$7), D897-N(O897)-T897-H897*W896, "")</f>
        <v/>
      </c>
      <c r="Y897" s="18">
        <f>IF(A897="", "", TRIM(IF(COUNTIFS($N$2:$N$3000,N897,$C$2:$C$3000,C897,$D$2:$D$3000,D897,$H$2:$H$3000,H897)&gt;1, "Orden repetida. ", "")&amp;IF(AND(S897=1, C897=Ajustes!$B$7, U896+0.000001&lt;H897), "Vendes más de lo registrado. ", "")&amp;IF(Q897="texto", "Fecha en texto. ", "")&amp;IF(OR(NOT(ISNUMBER(D897)), NOT(ISNUMBER(H897))), "Número en texto. ", "")&amp;IF(AND(ISNUMBER(Q897), ISNUMBER(Q896), Q897&lt;Q896), "Fuera de orden de fecha. ", "")))</f>
        <v/>
      </c>
      <c r="Z897" s="18">
        <f>IF(AND(S897=1, ISNUMBER(R897)), ROW(), 0)</f>
        <v/>
      </c>
      <c r="AA897" s="18">
        <f>IF(ISNUMBER(R897), R897, 0)</f>
        <v/>
      </c>
    </row>
    <row r="898">
      <c r="A898" s="13" t="n"/>
      <c r="B898" s="13" t="n"/>
      <c r="C898" s="13" t="n"/>
      <c r="D898" s="13" t="n"/>
      <c r="E898" s="13" t="n"/>
      <c r="F898" s="13" t="n"/>
      <c r="G898" s="13" t="n"/>
      <c r="H898" s="13" t="n"/>
      <c r="I898" s="13" t="n"/>
      <c r="J898" s="13" t="n"/>
      <c r="K898" s="13" t="n"/>
      <c r="L898" s="13" t="n"/>
      <c r="M898" s="13" t="n"/>
      <c r="N898" s="13" t="n"/>
      <c r="O898" s="14" t="n"/>
      <c r="P898" s="15" t="n"/>
      <c r="Q898" s="16">
        <f>IF(N898="", "", IF(ISNUMBER(N898), N898, IFERROR(DATEVALUE(LEFT(N898,10))+TIMEVALUE(MID(N898,12,8)), "texto")))</f>
        <v/>
      </c>
      <c r="R898" s="17">
        <f>IF(ISNUMBER(Q898), DATE(YEAR(Q898),MONTH(Q898),1), "")</f>
        <v/>
      </c>
      <c r="S898" s="18">
        <f>IF(A898="", 0, IF(AND(M898=Ajustes!$B$8, E898=Ajustes!$B$5, I898=Ajustes!$B$4, OR(C898=Ajustes!$B$6, C898=Ajustes!$B$7), ISNUMBER(D898), ISNUMBER(H898)), 1, 0))</f>
        <v/>
      </c>
      <c r="T898" s="19">
        <f>IF(S898&lt;&gt;1, 0, IF(N(J898)=0, 0, IF(K898=Ajustes!$B$5, J898, J898*F898)))</f>
        <v/>
      </c>
      <c r="U898" s="20">
        <f>IF(S898&lt;&gt;1, U897, IF(C898=Ajustes!$B$6, U897+H898, U897-H898))</f>
        <v/>
      </c>
      <c r="V898" s="19">
        <f>IF(S898&lt;&gt;1, V897, IF(C898=Ajustes!$B$6, V897+D898+N(O898)+T898, IF(U898&lt;=0, 0, V897-H898*W897)))</f>
        <v/>
      </c>
      <c r="W898" s="21">
        <f>IF(U898&gt;0, V898/U898, 0)</f>
        <v/>
      </c>
      <c r="X898" s="19">
        <f>IF(AND(S898=1, C898=Ajustes!$B$7), D898-N(O898)-T898-H898*W897, "")</f>
        <v/>
      </c>
      <c r="Y898" s="18">
        <f>IF(A898="", "", TRIM(IF(COUNTIFS($N$2:$N$3000,N898,$C$2:$C$3000,C898,$D$2:$D$3000,D898,$H$2:$H$3000,H898)&gt;1, "Orden repetida. ", "")&amp;IF(AND(S898=1, C898=Ajustes!$B$7, U897+0.000001&lt;H898), "Vendes más de lo registrado. ", "")&amp;IF(Q898="texto", "Fecha en texto. ", "")&amp;IF(OR(NOT(ISNUMBER(D898)), NOT(ISNUMBER(H898))), "Número en texto. ", "")&amp;IF(AND(ISNUMBER(Q898), ISNUMBER(Q897), Q898&lt;Q897), "Fuera de orden de fecha. ", "")))</f>
        <v/>
      </c>
      <c r="Z898" s="18">
        <f>IF(AND(S898=1, ISNUMBER(R898)), ROW(), 0)</f>
        <v/>
      </c>
      <c r="AA898" s="18">
        <f>IF(ISNUMBER(R898), R898, 0)</f>
        <v/>
      </c>
    </row>
    <row r="899">
      <c r="A899" s="13" t="n"/>
      <c r="B899" s="13" t="n"/>
      <c r="C899" s="13" t="n"/>
      <c r="D899" s="13" t="n"/>
      <c r="E899" s="13" t="n"/>
      <c r="F899" s="13" t="n"/>
      <c r="G899" s="13" t="n"/>
      <c r="H899" s="13" t="n"/>
      <c r="I899" s="13" t="n"/>
      <c r="J899" s="13" t="n"/>
      <c r="K899" s="13" t="n"/>
      <c r="L899" s="13" t="n"/>
      <c r="M899" s="13" t="n"/>
      <c r="N899" s="13" t="n"/>
      <c r="O899" s="14" t="n"/>
      <c r="P899" s="15" t="n"/>
      <c r="Q899" s="16">
        <f>IF(N899="", "", IF(ISNUMBER(N899), N899, IFERROR(DATEVALUE(LEFT(N899,10))+TIMEVALUE(MID(N899,12,8)), "texto")))</f>
        <v/>
      </c>
      <c r="R899" s="17">
        <f>IF(ISNUMBER(Q899), DATE(YEAR(Q899),MONTH(Q899),1), "")</f>
        <v/>
      </c>
      <c r="S899" s="18">
        <f>IF(A899="", 0, IF(AND(M899=Ajustes!$B$8, E899=Ajustes!$B$5, I899=Ajustes!$B$4, OR(C899=Ajustes!$B$6, C899=Ajustes!$B$7), ISNUMBER(D899), ISNUMBER(H899)), 1, 0))</f>
        <v/>
      </c>
      <c r="T899" s="19">
        <f>IF(S899&lt;&gt;1, 0, IF(N(J899)=0, 0, IF(K899=Ajustes!$B$5, J899, J899*F899)))</f>
        <v/>
      </c>
      <c r="U899" s="20">
        <f>IF(S899&lt;&gt;1, U898, IF(C899=Ajustes!$B$6, U898+H899, U898-H899))</f>
        <v/>
      </c>
      <c r="V899" s="19">
        <f>IF(S899&lt;&gt;1, V898, IF(C899=Ajustes!$B$6, V898+D899+N(O899)+T899, IF(U899&lt;=0, 0, V898-H899*W898)))</f>
        <v/>
      </c>
      <c r="W899" s="21">
        <f>IF(U899&gt;0, V899/U899, 0)</f>
        <v/>
      </c>
      <c r="X899" s="19">
        <f>IF(AND(S899=1, C899=Ajustes!$B$7), D899-N(O899)-T899-H899*W898, "")</f>
        <v/>
      </c>
      <c r="Y899" s="18">
        <f>IF(A899="", "", TRIM(IF(COUNTIFS($N$2:$N$3000,N899,$C$2:$C$3000,C899,$D$2:$D$3000,D899,$H$2:$H$3000,H899)&gt;1, "Orden repetida. ", "")&amp;IF(AND(S899=1, C899=Ajustes!$B$7, U898+0.000001&lt;H899), "Vendes más de lo registrado. ", "")&amp;IF(Q899="texto", "Fecha en texto. ", "")&amp;IF(OR(NOT(ISNUMBER(D899)), NOT(ISNUMBER(H899))), "Número en texto. ", "")&amp;IF(AND(ISNUMBER(Q899), ISNUMBER(Q898), Q899&lt;Q898), "Fuera de orden de fecha. ", "")))</f>
        <v/>
      </c>
      <c r="Z899" s="18">
        <f>IF(AND(S899=1, ISNUMBER(R899)), ROW(), 0)</f>
        <v/>
      </c>
      <c r="AA899" s="18">
        <f>IF(ISNUMBER(R899), R899, 0)</f>
        <v/>
      </c>
    </row>
    <row r="900">
      <c r="A900" s="13" t="n"/>
      <c r="B900" s="13" t="n"/>
      <c r="C900" s="13" t="n"/>
      <c r="D900" s="13" t="n"/>
      <c r="E900" s="13" t="n"/>
      <c r="F900" s="13" t="n"/>
      <c r="G900" s="13" t="n"/>
      <c r="H900" s="13" t="n"/>
      <c r="I900" s="13" t="n"/>
      <c r="J900" s="13" t="n"/>
      <c r="K900" s="13" t="n"/>
      <c r="L900" s="13" t="n"/>
      <c r="M900" s="13" t="n"/>
      <c r="N900" s="13" t="n"/>
      <c r="O900" s="14" t="n"/>
      <c r="P900" s="15" t="n"/>
      <c r="Q900" s="16">
        <f>IF(N900="", "", IF(ISNUMBER(N900), N900, IFERROR(DATEVALUE(LEFT(N900,10))+TIMEVALUE(MID(N900,12,8)), "texto")))</f>
        <v/>
      </c>
      <c r="R900" s="17">
        <f>IF(ISNUMBER(Q900), DATE(YEAR(Q900),MONTH(Q900),1), "")</f>
        <v/>
      </c>
      <c r="S900" s="18">
        <f>IF(A900="", 0, IF(AND(M900=Ajustes!$B$8, E900=Ajustes!$B$5, I900=Ajustes!$B$4, OR(C900=Ajustes!$B$6, C900=Ajustes!$B$7), ISNUMBER(D900), ISNUMBER(H900)), 1, 0))</f>
        <v/>
      </c>
      <c r="T900" s="19">
        <f>IF(S900&lt;&gt;1, 0, IF(N(J900)=0, 0, IF(K900=Ajustes!$B$5, J900, J900*F900)))</f>
        <v/>
      </c>
      <c r="U900" s="20">
        <f>IF(S900&lt;&gt;1, U899, IF(C900=Ajustes!$B$6, U899+H900, U899-H900))</f>
        <v/>
      </c>
      <c r="V900" s="19">
        <f>IF(S900&lt;&gt;1, V899, IF(C900=Ajustes!$B$6, V899+D900+N(O900)+T900, IF(U900&lt;=0, 0, V899-H900*W899)))</f>
        <v/>
      </c>
      <c r="W900" s="21">
        <f>IF(U900&gt;0, V900/U900, 0)</f>
        <v/>
      </c>
      <c r="X900" s="19">
        <f>IF(AND(S900=1, C900=Ajustes!$B$7), D900-N(O900)-T900-H900*W899, "")</f>
        <v/>
      </c>
      <c r="Y900" s="18">
        <f>IF(A900="", "", TRIM(IF(COUNTIFS($N$2:$N$3000,N900,$C$2:$C$3000,C900,$D$2:$D$3000,D900,$H$2:$H$3000,H900)&gt;1, "Orden repetida. ", "")&amp;IF(AND(S900=1, C900=Ajustes!$B$7, U899+0.000001&lt;H900), "Vendes más de lo registrado. ", "")&amp;IF(Q900="texto", "Fecha en texto. ", "")&amp;IF(OR(NOT(ISNUMBER(D900)), NOT(ISNUMBER(H900))), "Número en texto. ", "")&amp;IF(AND(ISNUMBER(Q900), ISNUMBER(Q899), Q900&lt;Q899), "Fuera de orden de fecha. ", "")))</f>
        <v/>
      </c>
      <c r="Z900" s="18">
        <f>IF(AND(S900=1, ISNUMBER(R900)), ROW(), 0)</f>
        <v/>
      </c>
      <c r="AA900" s="18">
        <f>IF(ISNUMBER(R900), R900, 0)</f>
        <v/>
      </c>
    </row>
    <row r="901">
      <c r="A901" s="13" t="n"/>
      <c r="B901" s="13" t="n"/>
      <c r="C901" s="13" t="n"/>
      <c r="D901" s="13" t="n"/>
      <c r="E901" s="13" t="n"/>
      <c r="F901" s="13" t="n"/>
      <c r="G901" s="13" t="n"/>
      <c r="H901" s="13" t="n"/>
      <c r="I901" s="13" t="n"/>
      <c r="J901" s="13" t="n"/>
      <c r="K901" s="13" t="n"/>
      <c r="L901" s="13" t="n"/>
      <c r="M901" s="13" t="n"/>
      <c r="N901" s="13" t="n"/>
      <c r="O901" s="14" t="n"/>
      <c r="P901" s="15" t="n"/>
      <c r="Q901" s="16">
        <f>IF(N901="", "", IF(ISNUMBER(N901), N901, IFERROR(DATEVALUE(LEFT(N901,10))+TIMEVALUE(MID(N901,12,8)), "texto")))</f>
        <v/>
      </c>
      <c r="R901" s="17">
        <f>IF(ISNUMBER(Q901), DATE(YEAR(Q901),MONTH(Q901),1), "")</f>
        <v/>
      </c>
      <c r="S901" s="18">
        <f>IF(A901="", 0, IF(AND(M901=Ajustes!$B$8, E901=Ajustes!$B$5, I901=Ajustes!$B$4, OR(C901=Ajustes!$B$6, C901=Ajustes!$B$7), ISNUMBER(D901), ISNUMBER(H901)), 1, 0))</f>
        <v/>
      </c>
      <c r="T901" s="19">
        <f>IF(S901&lt;&gt;1, 0, IF(N(J901)=0, 0, IF(K901=Ajustes!$B$5, J901, J901*F901)))</f>
        <v/>
      </c>
      <c r="U901" s="20">
        <f>IF(S901&lt;&gt;1, U900, IF(C901=Ajustes!$B$6, U900+H901, U900-H901))</f>
        <v/>
      </c>
      <c r="V901" s="19">
        <f>IF(S901&lt;&gt;1, V900, IF(C901=Ajustes!$B$6, V900+D901+N(O901)+T901, IF(U901&lt;=0, 0, V900-H901*W900)))</f>
        <v/>
      </c>
      <c r="W901" s="21">
        <f>IF(U901&gt;0, V901/U901, 0)</f>
        <v/>
      </c>
      <c r="X901" s="19">
        <f>IF(AND(S901=1, C901=Ajustes!$B$7), D901-N(O901)-T901-H901*W900, "")</f>
        <v/>
      </c>
      <c r="Y901" s="18">
        <f>IF(A901="", "", TRIM(IF(COUNTIFS($N$2:$N$3000,N901,$C$2:$C$3000,C901,$D$2:$D$3000,D901,$H$2:$H$3000,H901)&gt;1, "Orden repetida. ", "")&amp;IF(AND(S901=1, C901=Ajustes!$B$7, U900+0.000001&lt;H901), "Vendes más de lo registrado. ", "")&amp;IF(Q901="texto", "Fecha en texto. ", "")&amp;IF(OR(NOT(ISNUMBER(D901)), NOT(ISNUMBER(H901))), "Número en texto. ", "")&amp;IF(AND(ISNUMBER(Q901), ISNUMBER(Q900), Q901&lt;Q900), "Fuera de orden de fecha. ", "")))</f>
        <v/>
      </c>
      <c r="Z901" s="18">
        <f>IF(AND(S901=1, ISNUMBER(R901)), ROW(), 0)</f>
        <v/>
      </c>
      <c r="AA901" s="18">
        <f>IF(ISNUMBER(R901), R901, 0)</f>
        <v/>
      </c>
    </row>
    <row r="902">
      <c r="A902" s="13" t="n"/>
      <c r="B902" s="13" t="n"/>
      <c r="C902" s="13" t="n"/>
      <c r="D902" s="13" t="n"/>
      <c r="E902" s="13" t="n"/>
      <c r="F902" s="13" t="n"/>
      <c r="G902" s="13" t="n"/>
      <c r="H902" s="13" t="n"/>
      <c r="I902" s="13" t="n"/>
      <c r="J902" s="13" t="n"/>
      <c r="K902" s="13" t="n"/>
      <c r="L902" s="13" t="n"/>
      <c r="M902" s="13" t="n"/>
      <c r="N902" s="13" t="n"/>
      <c r="O902" s="14" t="n"/>
      <c r="P902" s="15" t="n"/>
      <c r="Q902" s="16">
        <f>IF(N902="", "", IF(ISNUMBER(N902), N902, IFERROR(DATEVALUE(LEFT(N902,10))+TIMEVALUE(MID(N902,12,8)), "texto")))</f>
        <v/>
      </c>
      <c r="R902" s="17">
        <f>IF(ISNUMBER(Q902), DATE(YEAR(Q902),MONTH(Q902),1), "")</f>
        <v/>
      </c>
      <c r="S902" s="18">
        <f>IF(A902="", 0, IF(AND(M902=Ajustes!$B$8, E902=Ajustes!$B$5, I902=Ajustes!$B$4, OR(C902=Ajustes!$B$6, C902=Ajustes!$B$7), ISNUMBER(D902), ISNUMBER(H902)), 1, 0))</f>
        <v/>
      </c>
      <c r="T902" s="19">
        <f>IF(S902&lt;&gt;1, 0, IF(N(J902)=0, 0, IF(K902=Ajustes!$B$5, J902, J902*F902)))</f>
        <v/>
      </c>
      <c r="U902" s="20">
        <f>IF(S902&lt;&gt;1, U901, IF(C902=Ajustes!$B$6, U901+H902, U901-H902))</f>
        <v/>
      </c>
      <c r="V902" s="19">
        <f>IF(S902&lt;&gt;1, V901, IF(C902=Ajustes!$B$6, V901+D902+N(O902)+T902, IF(U902&lt;=0, 0, V901-H902*W901)))</f>
        <v/>
      </c>
      <c r="W902" s="21">
        <f>IF(U902&gt;0, V902/U902, 0)</f>
        <v/>
      </c>
      <c r="X902" s="19">
        <f>IF(AND(S902=1, C902=Ajustes!$B$7), D902-N(O902)-T902-H902*W901, "")</f>
        <v/>
      </c>
      <c r="Y902" s="18">
        <f>IF(A902="", "", TRIM(IF(COUNTIFS($N$2:$N$3000,N902,$C$2:$C$3000,C902,$D$2:$D$3000,D902,$H$2:$H$3000,H902)&gt;1, "Orden repetida. ", "")&amp;IF(AND(S902=1, C902=Ajustes!$B$7, U901+0.000001&lt;H902), "Vendes más de lo registrado. ", "")&amp;IF(Q902="texto", "Fecha en texto. ", "")&amp;IF(OR(NOT(ISNUMBER(D902)), NOT(ISNUMBER(H902))), "Número en texto. ", "")&amp;IF(AND(ISNUMBER(Q902), ISNUMBER(Q901), Q902&lt;Q901), "Fuera de orden de fecha. ", "")))</f>
        <v/>
      </c>
      <c r="Z902" s="18">
        <f>IF(AND(S902=1, ISNUMBER(R902)), ROW(), 0)</f>
        <v/>
      </c>
      <c r="AA902" s="18">
        <f>IF(ISNUMBER(R902), R902, 0)</f>
        <v/>
      </c>
    </row>
    <row r="903">
      <c r="A903" s="13" t="n"/>
      <c r="B903" s="13" t="n"/>
      <c r="C903" s="13" t="n"/>
      <c r="D903" s="13" t="n"/>
      <c r="E903" s="13" t="n"/>
      <c r="F903" s="13" t="n"/>
      <c r="G903" s="13" t="n"/>
      <c r="H903" s="13" t="n"/>
      <c r="I903" s="13" t="n"/>
      <c r="J903" s="13" t="n"/>
      <c r="K903" s="13" t="n"/>
      <c r="L903" s="13" t="n"/>
      <c r="M903" s="13" t="n"/>
      <c r="N903" s="13" t="n"/>
      <c r="O903" s="14" t="n"/>
      <c r="P903" s="15" t="n"/>
      <c r="Q903" s="16">
        <f>IF(N903="", "", IF(ISNUMBER(N903), N903, IFERROR(DATEVALUE(LEFT(N903,10))+TIMEVALUE(MID(N903,12,8)), "texto")))</f>
        <v/>
      </c>
      <c r="R903" s="17">
        <f>IF(ISNUMBER(Q903), DATE(YEAR(Q903),MONTH(Q903),1), "")</f>
        <v/>
      </c>
      <c r="S903" s="18">
        <f>IF(A903="", 0, IF(AND(M903=Ajustes!$B$8, E903=Ajustes!$B$5, I903=Ajustes!$B$4, OR(C903=Ajustes!$B$6, C903=Ajustes!$B$7), ISNUMBER(D903), ISNUMBER(H903)), 1, 0))</f>
        <v/>
      </c>
      <c r="T903" s="19">
        <f>IF(S903&lt;&gt;1, 0, IF(N(J903)=0, 0, IF(K903=Ajustes!$B$5, J903, J903*F903)))</f>
        <v/>
      </c>
      <c r="U903" s="20">
        <f>IF(S903&lt;&gt;1, U902, IF(C903=Ajustes!$B$6, U902+H903, U902-H903))</f>
        <v/>
      </c>
      <c r="V903" s="19">
        <f>IF(S903&lt;&gt;1, V902, IF(C903=Ajustes!$B$6, V902+D903+N(O903)+T903, IF(U903&lt;=0, 0, V902-H903*W902)))</f>
        <v/>
      </c>
      <c r="W903" s="21">
        <f>IF(U903&gt;0, V903/U903, 0)</f>
        <v/>
      </c>
      <c r="X903" s="19">
        <f>IF(AND(S903=1, C903=Ajustes!$B$7), D903-N(O903)-T903-H903*W902, "")</f>
        <v/>
      </c>
      <c r="Y903" s="18">
        <f>IF(A903="", "", TRIM(IF(COUNTIFS($N$2:$N$3000,N903,$C$2:$C$3000,C903,$D$2:$D$3000,D903,$H$2:$H$3000,H903)&gt;1, "Orden repetida. ", "")&amp;IF(AND(S903=1, C903=Ajustes!$B$7, U902+0.000001&lt;H903), "Vendes más de lo registrado. ", "")&amp;IF(Q903="texto", "Fecha en texto. ", "")&amp;IF(OR(NOT(ISNUMBER(D903)), NOT(ISNUMBER(H903))), "Número en texto. ", "")&amp;IF(AND(ISNUMBER(Q903), ISNUMBER(Q902), Q903&lt;Q902), "Fuera de orden de fecha. ", "")))</f>
        <v/>
      </c>
      <c r="Z903" s="18">
        <f>IF(AND(S903=1, ISNUMBER(R903)), ROW(), 0)</f>
        <v/>
      </c>
      <c r="AA903" s="18">
        <f>IF(ISNUMBER(R903), R903, 0)</f>
        <v/>
      </c>
    </row>
    <row r="904">
      <c r="A904" s="13" t="n"/>
      <c r="B904" s="13" t="n"/>
      <c r="C904" s="13" t="n"/>
      <c r="D904" s="13" t="n"/>
      <c r="E904" s="13" t="n"/>
      <c r="F904" s="13" t="n"/>
      <c r="G904" s="13" t="n"/>
      <c r="H904" s="13" t="n"/>
      <c r="I904" s="13" t="n"/>
      <c r="J904" s="13" t="n"/>
      <c r="K904" s="13" t="n"/>
      <c r="L904" s="13" t="n"/>
      <c r="M904" s="13" t="n"/>
      <c r="N904" s="13" t="n"/>
      <c r="O904" s="14" t="n"/>
      <c r="P904" s="15" t="n"/>
      <c r="Q904" s="16">
        <f>IF(N904="", "", IF(ISNUMBER(N904), N904, IFERROR(DATEVALUE(LEFT(N904,10))+TIMEVALUE(MID(N904,12,8)), "texto")))</f>
        <v/>
      </c>
      <c r="R904" s="17">
        <f>IF(ISNUMBER(Q904), DATE(YEAR(Q904),MONTH(Q904),1), "")</f>
        <v/>
      </c>
      <c r="S904" s="18">
        <f>IF(A904="", 0, IF(AND(M904=Ajustes!$B$8, E904=Ajustes!$B$5, I904=Ajustes!$B$4, OR(C904=Ajustes!$B$6, C904=Ajustes!$B$7), ISNUMBER(D904), ISNUMBER(H904)), 1, 0))</f>
        <v/>
      </c>
      <c r="T904" s="19">
        <f>IF(S904&lt;&gt;1, 0, IF(N(J904)=0, 0, IF(K904=Ajustes!$B$5, J904, J904*F904)))</f>
        <v/>
      </c>
      <c r="U904" s="20">
        <f>IF(S904&lt;&gt;1, U903, IF(C904=Ajustes!$B$6, U903+H904, U903-H904))</f>
        <v/>
      </c>
      <c r="V904" s="19">
        <f>IF(S904&lt;&gt;1, V903, IF(C904=Ajustes!$B$6, V903+D904+N(O904)+T904, IF(U904&lt;=0, 0, V903-H904*W903)))</f>
        <v/>
      </c>
      <c r="W904" s="21">
        <f>IF(U904&gt;0, V904/U904, 0)</f>
        <v/>
      </c>
      <c r="X904" s="19">
        <f>IF(AND(S904=1, C904=Ajustes!$B$7), D904-N(O904)-T904-H904*W903, "")</f>
        <v/>
      </c>
      <c r="Y904" s="18">
        <f>IF(A904="", "", TRIM(IF(COUNTIFS($N$2:$N$3000,N904,$C$2:$C$3000,C904,$D$2:$D$3000,D904,$H$2:$H$3000,H904)&gt;1, "Orden repetida. ", "")&amp;IF(AND(S904=1, C904=Ajustes!$B$7, U903+0.000001&lt;H904), "Vendes más de lo registrado. ", "")&amp;IF(Q904="texto", "Fecha en texto. ", "")&amp;IF(OR(NOT(ISNUMBER(D904)), NOT(ISNUMBER(H904))), "Número en texto. ", "")&amp;IF(AND(ISNUMBER(Q904), ISNUMBER(Q903), Q904&lt;Q903), "Fuera de orden de fecha. ", "")))</f>
        <v/>
      </c>
      <c r="Z904" s="18">
        <f>IF(AND(S904=1, ISNUMBER(R904)), ROW(), 0)</f>
        <v/>
      </c>
      <c r="AA904" s="18">
        <f>IF(ISNUMBER(R904), R904, 0)</f>
        <v/>
      </c>
    </row>
    <row r="905">
      <c r="A905" s="13" t="n"/>
      <c r="B905" s="13" t="n"/>
      <c r="C905" s="13" t="n"/>
      <c r="D905" s="13" t="n"/>
      <c r="E905" s="13" t="n"/>
      <c r="F905" s="13" t="n"/>
      <c r="G905" s="13" t="n"/>
      <c r="H905" s="13" t="n"/>
      <c r="I905" s="13" t="n"/>
      <c r="J905" s="13" t="n"/>
      <c r="K905" s="13" t="n"/>
      <c r="L905" s="13" t="n"/>
      <c r="M905" s="13" t="n"/>
      <c r="N905" s="13" t="n"/>
      <c r="O905" s="14" t="n"/>
      <c r="P905" s="15" t="n"/>
      <c r="Q905" s="16">
        <f>IF(N905="", "", IF(ISNUMBER(N905), N905, IFERROR(DATEVALUE(LEFT(N905,10))+TIMEVALUE(MID(N905,12,8)), "texto")))</f>
        <v/>
      </c>
      <c r="R905" s="17">
        <f>IF(ISNUMBER(Q905), DATE(YEAR(Q905),MONTH(Q905),1), "")</f>
        <v/>
      </c>
      <c r="S905" s="18">
        <f>IF(A905="", 0, IF(AND(M905=Ajustes!$B$8, E905=Ajustes!$B$5, I905=Ajustes!$B$4, OR(C905=Ajustes!$B$6, C905=Ajustes!$B$7), ISNUMBER(D905), ISNUMBER(H905)), 1, 0))</f>
        <v/>
      </c>
      <c r="T905" s="19">
        <f>IF(S905&lt;&gt;1, 0, IF(N(J905)=0, 0, IF(K905=Ajustes!$B$5, J905, J905*F905)))</f>
        <v/>
      </c>
      <c r="U905" s="20">
        <f>IF(S905&lt;&gt;1, U904, IF(C905=Ajustes!$B$6, U904+H905, U904-H905))</f>
        <v/>
      </c>
      <c r="V905" s="19">
        <f>IF(S905&lt;&gt;1, V904, IF(C905=Ajustes!$B$6, V904+D905+N(O905)+T905, IF(U905&lt;=0, 0, V904-H905*W904)))</f>
        <v/>
      </c>
      <c r="W905" s="21">
        <f>IF(U905&gt;0, V905/U905, 0)</f>
        <v/>
      </c>
      <c r="X905" s="19">
        <f>IF(AND(S905=1, C905=Ajustes!$B$7), D905-N(O905)-T905-H905*W904, "")</f>
        <v/>
      </c>
      <c r="Y905" s="18">
        <f>IF(A905="", "", TRIM(IF(COUNTIFS($N$2:$N$3000,N905,$C$2:$C$3000,C905,$D$2:$D$3000,D905,$H$2:$H$3000,H905)&gt;1, "Orden repetida. ", "")&amp;IF(AND(S905=1, C905=Ajustes!$B$7, U904+0.000001&lt;H905), "Vendes más de lo registrado. ", "")&amp;IF(Q905="texto", "Fecha en texto. ", "")&amp;IF(OR(NOT(ISNUMBER(D905)), NOT(ISNUMBER(H905))), "Número en texto. ", "")&amp;IF(AND(ISNUMBER(Q905), ISNUMBER(Q904), Q905&lt;Q904), "Fuera de orden de fecha. ", "")))</f>
        <v/>
      </c>
      <c r="Z905" s="18">
        <f>IF(AND(S905=1, ISNUMBER(R905)), ROW(), 0)</f>
        <v/>
      </c>
      <c r="AA905" s="18">
        <f>IF(ISNUMBER(R905), R905, 0)</f>
        <v/>
      </c>
    </row>
    <row r="906">
      <c r="A906" s="13" t="n"/>
      <c r="B906" s="13" t="n"/>
      <c r="C906" s="13" t="n"/>
      <c r="D906" s="13" t="n"/>
      <c r="E906" s="13" t="n"/>
      <c r="F906" s="13" t="n"/>
      <c r="G906" s="13" t="n"/>
      <c r="H906" s="13" t="n"/>
      <c r="I906" s="13" t="n"/>
      <c r="J906" s="13" t="n"/>
      <c r="K906" s="13" t="n"/>
      <c r="L906" s="13" t="n"/>
      <c r="M906" s="13" t="n"/>
      <c r="N906" s="13" t="n"/>
      <c r="O906" s="14" t="n"/>
      <c r="P906" s="15" t="n"/>
      <c r="Q906" s="16">
        <f>IF(N906="", "", IF(ISNUMBER(N906), N906, IFERROR(DATEVALUE(LEFT(N906,10))+TIMEVALUE(MID(N906,12,8)), "texto")))</f>
        <v/>
      </c>
      <c r="R906" s="17">
        <f>IF(ISNUMBER(Q906), DATE(YEAR(Q906),MONTH(Q906),1), "")</f>
        <v/>
      </c>
      <c r="S906" s="18">
        <f>IF(A906="", 0, IF(AND(M906=Ajustes!$B$8, E906=Ajustes!$B$5, I906=Ajustes!$B$4, OR(C906=Ajustes!$B$6, C906=Ajustes!$B$7), ISNUMBER(D906), ISNUMBER(H906)), 1, 0))</f>
        <v/>
      </c>
      <c r="T906" s="19">
        <f>IF(S906&lt;&gt;1, 0, IF(N(J906)=0, 0, IF(K906=Ajustes!$B$5, J906, J906*F906)))</f>
        <v/>
      </c>
      <c r="U906" s="20">
        <f>IF(S906&lt;&gt;1, U905, IF(C906=Ajustes!$B$6, U905+H906, U905-H906))</f>
        <v/>
      </c>
      <c r="V906" s="19">
        <f>IF(S906&lt;&gt;1, V905, IF(C906=Ajustes!$B$6, V905+D906+N(O906)+T906, IF(U906&lt;=0, 0, V905-H906*W905)))</f>
        <v/>
      </c>
      <c r="W906" s="21">
        <f>IF(U906&gt;0, V906/U906, 0)</f>
        <v/>
      </c>
      <c r="X906" s="19">
        <f>IF(AND(S906=1, C906=Ajustes!$B$7), D906-N(O906)-T906-H906*W905, "")</f>
        <v/>
      </c>
      <c r="Y906" s="18">
        <f>IF(A906="", "", TRIM(IF(COUNTIFS($N$2:$N$3000,N906,$C$2:$C$3000,C906,$D$2:$D$3000,D906,$H$2:$H$3000,H906)&gt;1, "Orden repetida. ", "")&amp;IF(AND(S906=1, C906=Ajustes!$B$7, U905+0.000001&lt;H906), "Vendes más de lo registrado. ", "")&amp;IF(Q906="texto", "Fecha en texto. ", "")&amp;IF(OR(NOT(ISNUMBER(D906)), NOT(ISNUMBER(H906))), "Número en texto. ", "")&amp;IF(AND(ISNUMBER(Q906), ISNUMBER(Q905), Q906&lt;Q905), "Fuera de orden de fecha. ", "")))</f>
        <v/>
      </c>
      <c r="Z906" s="18">
        <f>IF(AND(S906=1, ISNUMBER(R906)), ROW(), 0)</f>
        <v/>
      </c>
      <c r="AA906" s="18">
        <f>IF(ISNUMBER(R906), R906, 0)</f>
        <v/>
      </c>
    </row>
    <row r="907">
      <c r="A907" s="13" t="n"/>
      <c r="B907" s="13" t="n"/>
      <c r="C907" s="13" t="n"/>
      <c r="D907" s="13" t="n"/>
      <c r="E907" s="13" t="n"/>
      <c r="F907" s="13" t="n"/>
      <c r="G907" s="13" t="n"/>
      <c r="H907" s="13" t="n"/>
      <c r="I907" s="13" t="n"/>
      <c r="J907" s="13" t="n"/>
      <c r="K907" s="13" t="n"/>
      <c r="L907" s="13" t="n"/>
      <c r="M907" s="13" t="n"/>
      <c r="N907" s="13" t="n"/>
      <c r="O907" s="14" t="n"/>
      <c r="P907" s="15" t="n"/>
      <c r="Q907" s="16">
        <f>IF(N907="", "", IF(ISNUMBER(N907), N907, IFERROR(DATEVALUE(LEFT(N907,10))+TIMEVALUE(MID(N907,12,8)), "texto")))</f>
        <v/>
      </c>
      <c r="R907" s="17">
        <f>IF(ISNUMBER(Q907), DATE(YEAR(Q907),MONTH(Q907),1), "")</f>
        <v/>
      </c>
      <c r="S907" s="18">
        <f>IF(A907="", 0, IF(AND(M907=Ajustes!$B$8, E907=Ajustes!$B$5, I907=Ajustes!$B$4, OR(C907=Ajustes!$B$6, C907=Ajustes!$B$7), ISNUMBER(D907), ISNUMBER(H907)), 1, 0))</f>
        <v/>
      </c>
      <c r="T907" s="19">
        <f>IF(S907&lt;&gt;1, 0, IF(N(J907)=0, 0, IF(K907=Ajustes!$B$5, J907, J907*F907)))</f>
        <v/>
      </c>
      <c r="U907" s="20">
        <f>IF(S907&lt;&gt;1, U906, IF(C907=Ajustes!$B$6, U906+H907, U906-H907))</f>
        <v/>
      </c>
      <c r="V907" s="19">
        <f>IF(S907&lt;&gt;1, V906, IF(C907=Ajustes!$B$6, V906+D907+N(O907)+T907, IF(U907&lt;=0, 0, V906-H907*W906)))</f>
        <v/>
      </c>
      <c r="W907" s="21">
        <f>IF(U907&gt;0, V907/U907, 0)</f>
        <v/>
      </c>
      <c r="X907" s="19">
        <f>IF(AND(S907=1, C907=Ajustes!$B$7), D907-N(O907)-T907-H907*W906, "")</f>
        <v/>
      </c>
      <c r="Y907" s="18">
        <f>IF(A907="", "", TRIM(IF(COUNTIFS($N$2:$N$3000,N907,$C$2:$C$3000,C907,$D$2:$D$3000,D907,$H$2:$H$3000,H907)&gt;1, "Orden repetida. ", "")&amp;IF(AND(S907=1, C907=Ajustes!$B$7, U906+0.000001&lt;H907), "Vendes más de lo registrado. ", "")&amp;IF(Q907="texto", "Fecha en texto. ", "")&amp;IF(OR(NOT(ISNUMBER(D907)), NOT(ISNUMBER(H907))), "Número en texto. ", "")&amp;IF(AND(ISNUMBER(Q907), ISNUMBER(Q906), Q907&lt;Q906), "Fuera de orden de fecha. ", "")))</f>
        <v/>
      </c>
      <c r="Z907" s="18">
        <f>IF(AND(S907=1, ISNUMBER(R907)), ROW(), 0)</f>
        <v/>
      </c>
      <c r="AA907" s="18">
        <f>IF(ISNUMBER(R907), R907, 0)</f>
        <v/>
      </c>
    </row>
    <row r="908">
      <c r="A908" s="13" t="n"/>
      <c r="B908" s="13" t="n"/>
      <c r="C908" s="13" t="n"/>
      <c r="D908" s="13" t="n"/>
      <c r="E908" s="13" t="n"/>
      <c r="F908" s="13" t="n"/>
      <c r="G908" s="13" t="n"/>
      <c r="H908" s="13" t="n"/>
      <c r="I908" s="13" t="n"/>
      <c r="J908" s="13" t="n"/>
      <c r="K908" s="13" t="n"/>
      <c r="L908" s="13" t="n"/>
      <c r="M908" s="13" t="n"/>
      <c r="N908" s="13" t="n"/>
      <c r="O908" s="14" t="n"/>
      <c r="P908" s="15" t="n"/>
      <c r="Q908" s="16">
        <f>IF(N908="", "", IF(ISNUMBER(N908), N908, IFERROR(DATEVALUE(LEFT(N908,10))+TIMEVALUE(MID(N908,12,8)), "texto")))</f>
        <v/>
      </c>
      <c r="R908" s="17">
        <f>IF(ISNUMBER(Q908), DATE(YEAR(Q908),MONTH(Q908),1), "")</f>
        <v/>
      </c>
      <c r="S908" s="18">
        <f>IF(A908="", 0, IF(AND(M908=Ajustes!$B$8, E908=Ajustes!$B$5, I908=Ajustes!$B$4, OR(C908=Ajustes!$B$6, C908=Ajustes!$B$7), ISNUMBER(D908), ISNUMBER(H908)), 1, 0))</f>
        <v/>
      </c>
      <c r="T908" s="19">
        <f>IF(S908&lt;&gt;1, 0, IF(N(J908)=0, 0, IF(K908=Ajustes!$B$5, J908, J908*F908)))</f>
        <v/>
      </c>
      <c r="U908" s="20">
        <f>IF(S908&lt;&gt;1, U907, IF(C908=Ajustes!$B$6, U907+H908, U907-H908))</f>
        <v/>
      </c>
      <c r="V908" s="19">
        <f>IF(S908&lt;&gt;1, V907, IF(C908=Ajustes!$B$6, V907+D908+N(O908)+T908, IF(U908&lt;=0, 0, V907-H908*W907)))</f>
        <v/>
      </c>
      <c r="W908" s="21">
        <f>IF(U908&gt;0, V908/U908, 0)</f>
        <v/>
      </c>
      <c r="X908" s="19">
        <f>IF(AND(S908=1, C908=Ajustes!$B$7), D908-N(O908)-T908-H908*W907, "")</f>
        <v/>
      </c>
      <c r="Y908" s="18">
        <f>IF(A908="", "", TRIM(IF(COUNTIFS($N$2:$N$3000,N908,$C$2:$C$3000,C908,$D$2:$D$3000,D908,$H$2:$H$3000,H908)&gt;1, "Orden repetida. ", "")&amp;IF(AND(S908=1, C908=Ajustes!$B$7, U907+0.000001&lt;H908), "Vendes más de lo registrado. ", "")&amp;IF(Q908="texto", "Fecha en texto. ", "")&amp;IF(OR(NOT(ISNUMBER(D908)), NOT(ISNUMBER(H908))), "Número en texto. ", "")&amp;IF(AND(ISNUMBER(Q908), ISNUMBER(Q907), Q908&lt;Q907), "Fuera de orden de fecha. ", "")))</f>
        <v/>
      </c>
      <c r="Z908" s="18">
        <f>IF(AND(S908=1, ISNUMBER(R908)), ROW(), 0)</f>
        <v/>
      </c>
      <c r="AA908" s="18">
        <f>IF(ISNUMBER(R908), R908, 0)</f>
        <v/>
      </c>
    </row>
    <row r="909">
      <c r="A909" s="13" t="n"/>
      <c r="B909" s="13" t="n"/>
      <c r="C909" s="13" t="n"/>
      <c r="D909" s="13" t="n"/>
      <c r="E909" s="13" t="n"/>
      <c r="F909" s="13" t="n"/>
      <c r="G909" s="13" t="n"/>
      <c r="H909" s="13" t="n"/>
      <c r="I909" s="13" t="n"/>
      <c r="J909" s="13" t="n"/>
      <c r="K909" s="13" t="n"/>
      <c r="L909" s="13" t="n"/>
      <c r="M909" s="13" t="n"/>
      <c r="N909" s="13" t="n"/>
      <c r="O909" s="14" t="n"/>
      <c r="P909" s="15" t="n"/>
      <c r="Q909" s="16">
        <f>IF(N909="", "", IF(ISNUMBER(N909), N909, IFERROR(DATEVALUE(LEFT(N909,10))+TIMEVALUE(MID(N909,12,8)), "texto")))</f>
        <v/>
      </c>
      <c r="R909" s="17">
        <f>IF(ISNUMBER(Q909), DATE(YEAR(Q909),MONTH(Q909),1), "")</f>
        <v/>
      </c>
      <c r="S909" s="18">
        <f>IF(A909="", 0, IF(AND(M909=Ajustes!$B$8, E909=Ajustes!$B$5, I909=Ajustes!$B$4, OR(C909=Ajustes!$B$6, C909=Ajustes!$B$7), ISNUMBER(D909), ISNUMBER(H909)), 1, 0))</f>
        <v/>
      </c>
      <c r="T909" s="19">
        <f>IF(S909&lt;&gt;1, 0, IF(N(J909)=0, 0, IF(K909=Ajustes!$B$5, J909, J909*F909)))</f>
        <v/>
      </c>
      <c r="U909" s="20">
        <f>IF(S909&lt;&gt;1, U908, IF(C909=Ajustes!$B$6, U908+H909, U908-H909))</f>
        <v/>
      </c>
      <c r="V909" s="19">
        <f>IF(S909&lt;&gt;1, V908, IF(C909=Ajustes!$B$6, V908+D909+N(O909)+T909, IF(U909&lt;=0, 0, V908-H909*W908)))</f>
        <v/>
      </c>
      <c r="W909" s="21">
        <f>IF(U909&gt;0, V909/U909, 0)</f>
        <v/>
      </c>
      <c r="X909" s="19">
        <f>IF(AND(S909=1, C909=Ajustes!$B$7), D909-N(O909)-T909-H909*W908, "")</f>
        <v/>
      </c>
      <c r="Y909" s="18">
        <f>IF(A909="", "", TRIM(IF(COUNTIFS($N$2:$N$3000,N909,$C$2:$C$3000,C909,$D$2:$D$3000,D909,$H$2:$H$3000,H909)&gt;1, "Orden repetida. ", "")&amp;IF(AND(S909=1, C909=Ajustes!$B$7, U908+0.000001&lt;H909), "Vendes más de lo registrado. ", "")&amp;IF(Q909="texto", "Fecha en texto. ", "")&amp;IF(OR(NOT(ISNUMBER(D909)), NOT(ISNUMBER(H909))), "Número en texto. ", "")&amp;IF(AND(ISNUMBER(Q909), ISNUMBER(Q908), Q909&lt;Q908), "Fuera de orden de fecha. ", "")))</f>
        <v/>
      </c>
      <c r="Z909" s="18">
        <f>IF(AND(S909=1, ISNUMBER(R909)), ROW(), 0)</f>
        <v/>
      </c>
      <c r="AA909" s="18">
        <f>IF(ISNUMBER(R909), R909, 0)</f>
        <v/>
      </c>
    </row>
    <row r="910">
      <c r="A910" s="13" t="n"/>
      <c r="B910" s="13" t="n"/>
      <c r="C910" s="13" t="n"/>
      <c r="D910" s="13" t="n"/>
      <c r="E910" s="13" t="n"/>
      <c r="F910" s="13" t="n"/>
      <c r="G910" s="13" t="n"/>
      <c r="H910" s="13" t="n"/>
      <c r="I910" s="13" t="n"/>
      <c r="J910" s="13" t="n"/>
      <c r="K910" s="13" t="n"/>
      <c r="L910" s="13" t="n"/>
      <c r="M910" s="13" t="n"/>
      <c r="N910" s="13" t="n"/>
      <c r="O910" s="14" t="n"/>
      <c r="P910" s="15" t="n"/>
      <c r="Q910" s="16">
        <f>IF(N910="", "", IF(ISNUMBER(N910), N910, IFERROR(DATEVALUE(LEFT(N910,10))+TIMEVALUE(MID(N910,12,8)), "texto")))</f>
        <v/>
      </c>
      <c r="R910" s="17">
        <f>IF(ISNUMBER(Q910), DATE(YEAR(Q910),MONTH(Q910),1), "")</f>
        <v/>
      </c>
      <c r="S910" s="18">
        <f>IF(A910="", 0, IF(AND(M910=Ajustes!$B$8, E910=Ajustes!$B$5, I910=Ajustes!$B$4, OR(C910=Ajustes!$B$6, C910=Ajustes!$B$7), ISNUMBER(D910), ISNUMBER(H910)), 1, 0))</f>
        <v/>
      </c>
      <c r="T910" s="19">
        <f>IF(S910&lt;&gt;1, 0, IF(N(J910)=0, 0, IF(K910=Ajustes!$B$5, J910, J910*F910)))</f>
        <v/>
      </c>
      <c r="U910" s="20">
        <f>IF(S910&lt;&gt;1, U909, IF(C910=Ajustes!$B$6, U909+H910, U909-H910))</f>
        <v/>
      </c>
      <c r="V910" s="19">
        <f>IF(S910&lt;&gt;1, V909, IF(C910=Ajustes!$B$6, V909+D910+N(O910)+T910, IF(U910&lt;=0, 0, V909-H910*W909)))</f>
        <v/>
      </c>
      <c r="W910" s="21">
        <f>IF(U910&gt;0, V910/U910, 0)</f>
        <v/>
      </c>
      <c r="X910" s="19">
        <f>IF(AND(S910=1, C910=Ajustes!$B$7), D910-N(O910)-T910-H910*W909, "")</f>
        <v/>
      </c>
      <c r="Y910" s="18">
        <f>IF(A910="", "", TRIM(IF(COUNTIFS($N$2:$N$3000,N910,$C$2:$C$3000,C910,$D$2:$D$3000,D910,$H$2:$H$3000,H910)&gt;1, "Orden repetida. ", "")&amp;IF(AND(S910=1, C910=Ajustes!$B$7, U909+0.000001&lt;H910), "Vendes más de lo registrado. ", "")&amp;IF(Q910="texto", "Fecha en texto. ", "")&amp;IF(OR(NOT(ISNUMBER(D910)), NOT(ISNUMBER(H910))), "Número en texto. ", "")&amp;IF(AND(ISNUMBER(Q910), ISNUMBER(Q909), Q910&lt;Q909), "Fuera de orden de fecha. ", "")))</f>
        <v/>
      </c>
      <c r="Z910" s="18">
        <f>IF(AND(S910=1, ISNUMBER(R910)), ROW(), 0)</f>
        <v/>
      </c>
      <c r="AA910" s="18">
        <f>IF(ISNUMBER(R910), R910, 0)</f>
        <v/>
      </c>
    </row>
    <row r="911">
      <c r="A911" s="13" t="n"/>
      <c r="B911" s="13" t="n"/>
      <c r="C911" s="13" t="n"/>
      <c r="D911" s="13" t="n"/>
      <c r="E911" s="13" t="n"/>
      <c r="F911" s="13" t="n"/>
      <c r="G911" s="13" t="n"/>
      <c r="H911" s="13" t="n"/>
      <c r="I911" s="13" t="n"/>
      <c r="J911" s="13" t="n"/>
      <c r="K911" s="13" t="n"/>
      <c r="L911" s="13" t="n"/>
      <c r="M911" s="13" t="n"/>
      <c r="N911" s="13" t="n"/>
      <c r="O911" s="14" t="n"/>
      <c r="P911" s="15" t="n"/>
      <c r="Q911" s="16">
        <f>IF(N911="", "", IF(ISNUMBER(N911), N911, IFERROR(DATEVALUE(LEFT(N911,10))+TIMEVALUE(MID(N911,12,8)), "texto")))</f>
        <v/>
      </c>
      <c r="R911" s="17">
        <f>IF(ISNUMBER(Q911), DATE(YEAR(Q911),MONTH(Q911),1), "")</f>
        <v/>
      </c>
      <c r="S911" s="18">
        <f>IF(A911="", 0, IF(AND(M911=Ajustes!$B$8, E911=Ajustes!$B$5, I911=Ajustes!$B$4, OR(C911=Ajustes!$B$6, C911=Ajustes!$B$7), ISNUMBER(D911), ISNUMBER(H911)), 1, 0))</f>
        <v/>
      </c>
      <c r="T911" s="19">
        <f>IF(S911&lt;&gt;1, 0, IF(N(J911)=0, 0, IF(K911=Ajustes!$B$5, J911, J911*F911)))</f>
        <v/>
      </c>
      <c r="U911" s="20">
        <f>IF(S911&lt;&gt;1, U910, IF(C911=Ajustes!$B$6, U910+H911, U910-H911))</f>
        <v/>
      </c>
      <c r="V911" s="19">
        <f>IF(S911&lt;&gt;1, V910, IF(C911=Ajustes!$B$6, V910+D911+N(O911)+T911, IF(U911&lt;=0, 0, V910-H911*W910)))</f>
        <v/>
      </c>
      <c r="W911" s="21">
        <f>IF(U911&gt;0, V911/U911, 0)</f>
        <v/>
      </c>
      <c r="X911" s="19">
        <f>IF(AND(S911=1, C911=Ajustes!$B$7), D911-N(O911)-T911-H911*W910, "")</f>
        <v/>
      </c>
      <c r="Y911" s="18">
        <f>IF(A911="", "", TRIM(IF(COUNTIFS($N$2:$N$3000,N911,$C$2:$C$3000,C911,$D$2:$D$3000,D911,$H$2:$H$3000,H911)&gt;1, "Orden repetida. ", "")&amp;IF(AND(S911=1, C911=Ajustes!$B$7, U910+0.000001&lt;H911), "Vendes más de lo registrado. ", "")&amp;IF(Q911="texto", "Fecha en texto. ", "")&amp;IF(OR(NOT(ISNUMBER(D911)), NOT(ISNUMBER(H911))), "Número en texto. ", "")&amp;IF(AND(ISNUMBER(Q911), ISNUMBER(Q910), Q911&lt;Q910), "Fuera de orden de fecha. ", "")))</f>
        <v/>
      </c>
      <c r="Z911" s="18">
        <f>IF(AND(S911=1, ISNUMBER(R911)), ROW(), 0)</f>
        <v/>
      </c>
      <c r="AA911" s="18">
        <f>IF(ISNUMBER(R911), R911, 0)</f>
        <v/>
      </c>
    </row>
    <row r="912">
      <c r="A912" s="13" t="n"/>
      <c r="B912" s="13" t="n"/>
      <c r="C912" s="13" t="n"/>
      <c r="D912" s="13" t="n"/>
      <c r="E912" s="13" t="n"/>
      <c r="F912" s="13" t="n"/>
      <c r="G912" s="13" t="n"/>
      <c r="H912" s="13" t="n"/>
      <c r="I912" s="13" t="n"/>
      <c r="J912" s="13" t="n"/>
      <c r="K912" s="13" t="n"/>
      <c r="L912" s="13" t="n"/>
      <c r="M912" s="13" t="n"/>
      <c r="N912" s="13" t="n"/>
      <c r="O912" s="14" t="n"/>
      <c r="P912" s="15" t="n"/>
      <c r="Q912" s="16">
        <f>IF(N912="", "", IF(ISNUMBER(N912), N912, IFERROR(DATEVALUE(LEFT(N912,10))+TIMEVALUE(MID(N912,12,8)), "texto")))</f>
        <v/>
      </c>
      <c r="R912" s="17">
        <f>IF(ISNUMBER(Q912), DATE(YEAR(Q912),MONTH(Q912),1), "")</f>
        <v/>
      </c>
      <c r="S912" s="18">
        <f>IF(A912="", 0, IF(AND(M912=Ajustes!$B$8, E912=Ajustes!$B$5, I912=Ajustes!$B$4, OR(C912=Ajustes!$B$6, C912=Ajustes!$B$7), ISNUMBER(D912), ISNUMBER(H912)), 1, 0))</f>
        <v/>
      </c>
      <c r="T912" s="19">
        <f>IF(S912&lt;&gt;1, 0, IF(N(J912)=0, 0, IF(K912=Ajustes!$B$5, J912, J912*F912)))</f>
        <v/>
      </c>
      <c r="U912" s="20">
        <f>IF(S912&lt;&gt;1, U911, IF(C912=Ajustes!$B$6, U911+H912, U911-H912))</f>
        <v/>
      </c>
      <c r="V912" s="19">
        <f>IF(S912&lt;&gt;1, V911, IF(C912=Ajustes!$B$6, V911+D912+N(O912)+T912, IF(U912&lt;=0, 0, V911-H912*W911)))</f>
        <v/>
      </c>
      <c r="W912" s="21">
        <f>IF(U912&gt;0, V912/U912, 0)</f>
        <v/>
      </c>
      <c r="X912" s="19">
        <f>IF(AND(S912=1, C912=Ajustes!$B$7), D912-N(O912)-T912-H912*W911, "")</f>
        <v/>
      </c>
      <c r="Y912" s="18">
        <f>IF(A912="", "", TRIM(IF(COUNTIFS($N$2:$N$3000,N912,$C$2:$C$3000,C912,$D$2:$D$3000,D912,$H$2:$H$3000,H912)&gt;1, "Orden repetida. ", "")&amp;IF(AND(S912=1, C912=Ajustes!$B$7, U911+0.000001&lt;H912), "Vendes más de lo registrado. ", "")&amp;IF(Q912="texto", "Fecha en texto. ", "")&amp;IF(OR(NOT(ISNUMBER(D912)), NOT(ISNUMBER(H912))), "Número en texto. ", "")&amp;IF(AND(ISNUMBER(Q912), ISNUMBER(Q911), Q912&lt;Q911), "Fuera de orden de fecha. ", "")))</f>
        <v/>
      </c>
      <c r="Z912" s="18">
        <f>IF(AND(S912=1, ISNUMBER(R912)), ROW(), 0)</f>
        <v/>
      </c>
      <c r="AA912" s="18">
        <f>IF(ISNUMBER(R912), R912, 0)</f>
        <v/>
      </c>
    </row>
    <row r="913">
      <c r="A913" s="13" t="n"/>
      <c r="B913" s="13" t="n"/>
      <c r="C913" s="13" t="n"/>
      <c r="D913" s="13" t="n"/>
      <c r="E913" s="13" t="n"/>
      <c r="F913" s="13" t="n"/>
      <c r="G913" s="13" t="n"/>
      <c r="H913" s="13" t="n"/>
      <c r="I913" s="13" t="n"/>
      <c r="J913" s="13" t="n"/>
      <c r="K913" s="13" t="n"/>
      <c r="L913" s="13" t="n"/>
      <c r="M913" s="13" t="n"/>
      <c r="N913" s="13" t="n"/>
      <c r="O913" s="14" t="n"/>
      <c r="P913" s="15" t="n"/>
      <c r="Q913" s="16">
        <f>IF(N913="", "", IF(ISNUMBER(N913), N913, IFERROR(DATEVALUE(LEFT(N913,10))+TIMEVALUE(MID(N913,12,8)), "texto")))</f>
        <v/>
      </c>
      <c r="R913" s="17">
        <f>IF(ISNUMBER(Q913), DATE(YEAR(Q913),MONTH(Q913),1), "")</f>
        <v/>
      </c>
      <c r="S913" s="18">
        <f>IF(A913="", 0, IF(AND(M913=Ajustes!$B$8, E913=Ajustes!$B$5, I913=Ajustes!$B$4, OR(C913=Ajustes!$B$6, C913=Ajustes!$B$7), ISNUMBER(D913), ISNUMBER(H913)), 1, 0))</f>
        <v/>
      </c>
      <c r="T913" s="19">
        <f>IF(S913&lt;&gt;1, 0, IF(N(J913)=0, 0, IF(K913=Ajustes!$B$5, J913, J913*F913)))</f>
        <v/>
      </c>
      <c r="U913" s="20">
        <f>IF(S913&lt;&gt;1, U912, IF(C913=Ajustes!$B$6, U912+H913, U912-H913))</f>
        <v/>
      </c>
      <c r="V913" s="19">
        <f>IF(S913&lt;&gt;1, V912, IF(C913=Ajustes!$B$6, V912+D913+N(O913)+T913, IF(U913&lt;=0, 0, V912-H913*W912)))</f>
        <v/>
      </c>
      <c r="W913" s="21">
        <f>IF(U913&gt;0, V913/U913, 0)</f>
        <v/>
      </c>
      <c r="X913" s="19">
        <f>IF(AND(S913=1, C913=Ajustes!$B$7), D913-N(O913)-T913-H913*W912, "")</f>
        <v/>
      </c>
      <c r="Y913" s="18">
        <f>IF(A913="", "", TRIM(IF(COUNTIFS($N$2:$N$3000,N913,$C$2:$C$3000,C913,$D$2:$D$3000,D913,$H$2:$H$3000,H913)&gt;1, "Orden repetida. ", "")&amp;IF(AND(S913=1, C913=Ajustes!$B$7, U912+0.000001&lt;H913), "Vendes más de lo registrado. ", "")&amp;IF(Q913="texto", "Fecha en texto. ", "")&amp;IF(OR(NOT(ISNUMBER(D913)), NOT(ISNUMBER(H913))), "Número en texto. ", "")&amp;IF(AND(ISNUMBER(Q913), ISNUMBER(Q912), Q913&lt;Q912), "Fuera de orden de fecha. ", "")))</f>
        <v/>
      </c>
      <c r="Z913" s="18">
        <f>IF(AND(S913=1, ISNUMBER(R913)), ROW(), 0)</f>
        <v/>
      </c>
      <c r="AA913" s="18">
        <f>IF(ISNUMBER(R913), R913, 0)</f>
        <v/>
      </c>
    </row>
    <row r="914">
      <c r="A914" s="13" t="n"/>
      <c r="B914" s="13" t="n"/>
      <c r="C914" s="13" t="n"/>
      <c r="D914" s="13" t="n"/>
      <c r="E914" s="13" t="n"/>
      <c r="F914" s="13" t="n"/>
      <c r="G914" s="13" t="n"/>
      <c r="H914" s="13" t="n"/>
      <c r="I914" s="13" t="n"/>
      <c r="J914" s="13" t="n"/>
      <c r="K914" s="13" t="n"/>
      <c r="L914" s="13" t="n"/>
      <c r="M914" s="13" t="n"/>
      <c r="N914" s="13" t="n"/>
      <c r="O914" s="14" t="n"/>
      <c r="P914" s="15" t="n"/>
      <c r="Q914" s="16">
        <f>IF(N914="", "", IF(ISNUMBER(N914), N914, IFERROR(DATEVALUE(LEFT(N914,10))+TIMEVALUE(MID(N914,12,8)), "texto")))</f>
        <v/>
      </c>
      <c r="R914" s="17">
        <f>IF(ISNUMBER(Q914), DATE(YEAR(Q914),MONTH(Q914),1), "")</f>
        <v/>
      </c>
      <c r="S914" s="18">
        <f>IF(A914="", 0, IF(AND(M914=Ajustes!$B$8, E914=Ajustes!$B$5, I914=Ajustes!$B$4, OR(C914=Ajustes!$B$6, C914=Ajustes!$B$7), ISNUMBER(D914), ISNUMBER(H914)), 1, 0))</f>
        <v/>
      </c>
      <c r="T914" s="19">
        <f>IF(S914&lt;&gt;1, 0, IF(N(J914)=0, 0, IF(K914=Ajustes!$B$5, J914, J914*F914)))</f>
        <v/>
      </c>
      <c r="U914" s="20">
        <f>IF(S914&lt;&gt;1, U913, IF(C914=Ajustes!$B$6, U913+H914, U913-H914))</f>
        <v/>
      </c>
      <c r="V914" s="19">
        <f>IF(S914&lt;&gt;1, V913, IF(C914=Ajustes!$B$6, V913+D914+N(O914)+T914, IF(U914&lt;=0, 0, V913-H914*W913)))</f>
        <v/>
      </c>
      <c r="W914" s="21">
        <f>IF(U914&gt;0, V914/U914, 0)</f>
        <v/>
      </c>
      <c r="X914" s="19">
        <f>IF(AND(S914=1, C914=Ajustes!$B$7), D914-N(O914)-T914-H914*W913, "")</f>
        <v/>
      </c>
      <c r="Y914" s="18">
        <f>IF(A914="", "", TRIM(IF(COUNTIFS($N$2:$N$3000,N914,$C$2:$C$3000,C914,$D$2:$D$3000,D914,$H$2:$H$3000,H914)&gt;1, "Orden repetida. ", "")&amp;IF(AND(S914=1, C914=Ajustes!$B$7, U913+0.000001&lt;H914), "Vendes más de lo registrado. ", "")&amp;IF(Q914="texto", "Fecha en texto. ", "")&amp;IF(OR(NOT(ISNUMBER(D914)), NOT(ISNUMBER(H914))), "Número en texto. ", "")&amp;IF(AND(ISNUMBER(Q914), ISNUMBER(Q913), Q914&lt;Q913), "Fuera de orden de fecha. ", "")))</f>
        <v/>
      </c>
      <c r="Z914" s="18">
        <f>IF(AND(S914=1, ISNUMBER(R914)), ROW(), 0)</f>
        <v/>
      </c>
      <c r="AA914" s="18">
        <f>IF(ISNUMBER(R914), R914, 0)</f>
        <v/>
      </c>
    </row>
    <row r="915">
      <c r="A915" s="13" t="n"/>
      <c r="B915" s="13" t="n"/>
      <c r="C915" s="13" t="n"/>
      <c r="D915" s="13" t="n"/>
      <c r="E915" s="13" t="n"/>
      <c r="F915" s="13" t="n"/>
      <c r="G915" s="13" t="n"/>
      <c r="H915" s="13" t="n"/>
      <c r="I915" s="13" t="n"/>
      <c r="J915" s="13" t="n"/>
      <c r="K915" s="13" t="n"/>
      <c r="L915" s="13" t="n"/>
      <c r="M915" s="13" t="n"/>
      <c r="N915" s="13" t="n"/>
      <c r="O915" s="14" t="n"/>
      <c r="P915" s="15" t="n"/>
      <c r="Q915" s="16">
        <f>IF(N915="", "", IF(ISNUMBER(N915), N915, IFERROR(DATEVALUE(LEFT(N915,10))+TIMEVALUE(MID(N915,12,8)), "texto")))</f>
        <v/>
      </c>
      <c r="R915" s="17">
        <f>IF(ISNUMBER(Q915), DATE(YEAR(Q915),MONTH(Q915),1), "")</f>
        <v/>
      </c>
      <c r="S915" s="18">
        <f>IF(A915="", 0, IF(AND(M915=Ajustes!$B$8, E915=Ajustes!$B$5, I915=Ajustes!$B$4, OR(C915=Ajustes!$B$6, C915=Ajustes!$B$7), ISNUMBER(D915), ISNUMBER(H915)), 1, 0))</f>
        <v/>
      </c>
      <c r="T915" s="19">
        <f>IF(S915&lt;&gt;1, 0, IF(N(J915)=0, 0, IF(K915=Ajustes!$B$5, J915, J915*F915)))</f>
        <v/>
      </c>
      <c r="U915" s="20">
        <f>IF(S915&lt;&gt;1, U914, IF(C915=Ajustes!$B$6, U914+H915, U914-H915))</f>
        <v/>
      </c>
      <c r="V915" s="19">
        <f>IF(S915&lt;&gt;1, V914, IF(C915=Ajustes!$B$6, V914+D915+N(O915)+T915, IF(U915&lt;=0, 0, V914-H915*W914)))</f>
        <v/>
      </c>
      <c r="W915" s="21">
        <f>IF(U915&gt;0, V915/U915, 0)</f>
        <v/>
      </c>
      <c r="X915" s="19">
        <f>IF(AND(S915=1, C915=Ajustes!$B$7), D915-N(O915)-T915-H915*W914, "")</f>
        <v/>
      </c>
      <c r="Y915" s="18">
        <f>IF(A915="", "", TRIM(IF(COUNTIFS($N$2:$N$3000,N915,$C$2:$C$3000,C915,$D$2:$D$3000,D915,$H$2:$H$3000,H915)&gt;1, "Orden repetida. ", "")&amp;IF(AND(S915=1, C915=Ajustes!$B$7, U914+0.000001&lt;H915), "Vendes más de lo registrado. ", "")&amp;IF(Q915="texto", "Fecha en texto. ", "")&amp;IF(OR(NOT(ISNUMBER(D915)), NOT(ISNUMBER(H915))), "Número en texto. ", "")&amp;IF(AND(ISNUMBER(Q915), ISNUMBER(Q914), Q915&lt;Q914), "Fuera de orden de fecha. ", "")))</f>
        <v/>
      </c>
      <c r="Z915" s="18">
        <f>IF(AND(S915=1, ISNUMBER(R915)), ROW(), 0)</f>
        <v/>
      </c>
      <c r="AA915" s="18">
        <f>IF(ISNUMBER(R915), R915, 0)</f>
        <v/>
      </c>
    </row>
    <row r="916">
      <c r="A916" s="13" t="n"/>
      <c r="B916" s="13" t="n"/>
      <c r="C916" s="13" t="n"/>
      <c r="D916" s="13" t="n"/>
      <c r="E916" s="13" t="n"/>
      <c r="F916" s="13" t="n"/>
      <c r="G916" s="13" t="n"/>
      <c r="H916" s="13" t="n"/>
      <c r="I916" s="13" t="n"/>
      <c r="J916" s="13" t="n"/>
      <c r="K916" s="13" t="n"/>
      <c r="L916" s="13" t="n"/>
      <c r="M916" s="13" t="n"/>
      <c r="N916" s="13" t="n"/>
      <c r="O916" s="14" t="n"/>
      <c r="P916" s="15" t="n"/>
      <c r="Q916" s="16">
        <f>IF(N916="", "", IF(ISNUMBER(N916), N916, IFERROR(DATEVALUE(LEFT(N916,10))+TIMEVALUE(MID(N916,12,8)), "texto")))</f>
        <v/>
      </c>
      <c r="R916" s="17">
        <f>IF(ISNUMBER(Q916), DATE(YEAR(Q916),MONTH(Q916),1), "")</f>
        <v/>
      </c>
      <c r="S916" s="18">
        <f>IF(A916="", 0, IF(AND(M916=Ajustes!$B$8, E916=Ajustes!$B$5, I916=Ajustes!$B$4, OR(C916=Ajustes!$B$6, C916=Ajustes!$B$7), ISNUMBER(D916), ISNUMBER(H916)), 1, 0))</f>
        <v/>
      </c>
      <c r="T916" s="19">
        <f>IF(S916&lt;&gt;1, 0, IF(N(J916)=0, 0, IF(K916=Ajustes!$B$5, J916, J916*F916)))</f>
        <v/>
      </c>
      <c r="U916" s="20">
        <f>IF(S916&lt;&gt;1, U915, IF(C916=Ajustes!$B$6, U915+H916, U915-H916))</f>
        <v/>
      </c>
      <c r="V916" s="19">
        <f>IF(S916&lt;&gt;1, V915, IF(C916=Ajustes!$B$6, V915+D916+N(O916)+T916, IF(U916&lt;=0, 0, V915-H916*W915)))</f>
        <v/>
      </c>
      <c r="W916" s="21">
        <f>IF(U916&gt;0, V916/U916, 0)</f>
        <v/>
      </c>
      <c r="X916" s="19">
        <f>IF(AND(S916=1, C916=Ajustes!$B$7), D916-N(O916)-T916-H916*W915, "")</f>
        <v/>
      </c>
      <c r="Y916" s="18">
        <f>IF(A916="", "", TRIM(IF(COUNTIFS($N$2:$N$3000,N916,$C$2:$C$3000,C916,$D$2:$D$3000,D916,$H$2:$H$3000,H916)&gt;1, "Orden repetida. ", "")&amp;IF(AND(S916=1, C916=Ajustes!$B$7, U915+0.000001&lt;H916), "Vendes más de lo registrado. ", "")&amp;IF(Q916="texto", "Fecha en texto. ", "")&amp;IF(OR(NOT(ISNUMBER(D916)), NOT(ISNUMBER(H916))), "Número en texto. ", "")&amp;IF(AND(ISNUMBER(Q916), ISNUMBER(Q915), Q916&lt;Q915), "Fuera de orden de fecha. ", "")))</f>
        <v/>
      </c>
      <c r="Z916" s="18">
        <f>IF(AND(S916=1, ISNUMBER(R916)), ROW(), 0)</f>
        <v/>
      </c>
      <c r="AA916" s="18">
        <f>IF(ISNUMBER(R916), R916, 0)</f>
        <v/>
      </c>
    </row>
    <row r="917">
      <c r="A917" s="13" t="n"/>
      <c r="B917" s="13" t="n"/>
      <c r="C917" s="13" t="n"/>
      <c r="D917" s="13" t="n"/>
      <c r="E917" s="13" t="n"/>
      <c r="F917" s="13" t="n"/>
      <c r="G917" s="13" t="n"/>
      <c r="H917" s="13" t="n"/>
      <c r="I917" s="13" t="n"/>
      <c r="J917" s="13" t="n"/>
      <c r="K917" s="13" t="n"/>
      <c r="L917" s="13" t="n"/>
      <c r="M917" s="13" t="n"/>
      <c r="N917" s="13" t="n"/>
      <c r="O917" s="14" t="n"/>
      <c r="P917" s="15" t="n"/>
      <c r="Q917" s="16">
        <f>IF(N917="", "", IF(ISNUMBER(N917), N917, IFERROR(DATEVALUE(LEFT(N917,10))+TIMEVALUE(MID(N917,12,8)), "texto")))</f>
        <v/>
      </c>
      <c r="R917" s="17">
        <f>IF(ISNUMBER(Q917), DATE(YEAR(Q917),MONTH(Q917),1), "")</f>
        <v/>
      </c>
      <c r="S917" s="18">
        <f>IF(A917="", 0, IF(AND(M917=Ajustes!$B$8, E917=Ajustes!$B$5, I917=Ajustes!$B$4, OR(C917=Ajustes!$B$6, C917=Ajustes!$B$7), ISNUMBER(D917), ISNUMBER(H917)), 1, 0))</f>
        <v/>
      </c>
      <c r="T917" s="19">
        <f>IF(S917&lt;&gt;1, 0, IF(N(J917)=0, 0, IF(K917=Ajustes!$B$5, J917, J917*F917)))</f>
        <v/>
      </c>
      <c r="U917" s="20">
        <f>IF(S917&lt;&gt;1, U916, IF(C917=Ajustes!$B$6, U916+H917, U916-H917))</f>
        <v/>
      </c>
      <c r="V917" s="19">
        <f>IF(S917&lt;&gt;1, V916, IF(C917=Ajustes!$B$6, V916+D917+N(O917)+T917, IF(U917&lt;=0, 0, V916-H917*W916)))</f>
        <v/>
      </c>
      <c r="W917" s="21">
        <f>IF(U917&gt;0, V917/U917, 0)</f>
        <v/>
      </c>
      <c r="X917" s="19">
        <f>IF(AND(S917=1, C917=Ajustes!$B$7), D917-N(O917)-T917-H917*W916, "")</f>
        <v/>
      </c>
      <c r="Y917" s="18">
        <f>IF(A917="", "", TRIM(IF(COUNTIFS($N$2:$N$3000,N917,$C$2:$C$3000,C917,$D$2:$D$3000,D917,$H$2:$H$3000,H917)&gt;1, "Orden repetida. ", "")&amp;IF(AND(S917=1, C917=Ajustes!$B$7, U916+0.000001&lt;H917), "Vendes más de lo registrado. ", "")&amp;IF(Q917="texto", "Fecha en texto. ", "")&amp;IF(OR(NOT(ISNUMBER(D917)), NOT(ISNUMBER(H917))), "Número en texto. ", "")&amp;IF(AND(ISNUMBER(Q917), ISNUMBER(Q916), Q917&lt;Q916), "Fuera de orden de fecha. ", "")))</f>
        <v/>
      </c>
      <c r="Z917" s="18">
        <f>IF(AND(S917=1, ISNUMBER(R917)), ROW(), 0)</f>
        <v/>
      </c>
      <c r="AA917" s="18">
        <f>IF(ISNUMBER(R917), R917, 0)</f>
        <v/>
      </c>
    </row>
    <row r="918">
      <c r="A918" s="13" t="n"/>
      <c r="B918" s="13" t="n"/>
      <c r="C918" s="13" t="n"/>
      <c r="D918" s="13" t="n"/>
      <c r="E918" s="13" t="n"/>
      <c r="F918" s="13" t="n"/>
      <c r="G918" s="13" t="n"/>
      <c r="H918" s="13" t="n"/>
      <c r="I918" s="13" t="n"/>
      <c r="J918" s="13" t="n"/>
      <c r="K918" s="13" t="n"/>
      <c r="L918" s="13" t="n"/>
      <c r="M918" s="13" t="n"/>
      <c r="N918" s="13" t="n"/>
      <c r="O918" s="14" t="n"/>
      <c r="P918" s="15" t="n"/>
      <c r="Q918" s="16">
        <f>IF(N918="", "", IF(ISNUMBER(N918), N918, IFERROR(DATEVALUE(LEFT(N918,10))+TIMEVALUE(MID(N918,12,8)), "texto")))</f>
        <v/>
      </c>
      <c r="R918" s="17">
        <f>IF(ISNUMBER(Q918), DATE(YEAR(Q918),MONTH(Q918),1), "")</f>
        <v/>
      </c>
      <c r="S918" s="18">
        <f>IF(A918="", 0, IF(AND(M918=Ajustes!$B$8, E918=Ajustes!$B$5, I918=Ajustes!$B$4, OR(C918=Ajustes!$B$6, C918=Ajustes!$B$7), ISNUMBER(D918), ISNUMBER(H918)), 1, 0))</f>
        <v/>
      </c>
      <c r="T918" s="19">
        <f>IF(S918&lt;&gt;1, 0, IF(N(J918)=0, 0, IF(K918=Ajustes!$B$5, J918, J918*F918)))</f>
        <v/>
      </c>
      <c r="U918" s="20">
        <f>IF(S918&lt;&gt;1, U917, IF(C918=Ajustes!$B$6, U917+H918, U917-H918))</f>
        <v/>
      </c>
      <c r="V918" s="19">
        <f>IF(S918&lt;&gt;1, V917, IF(C918=Ajustes!$B$6, V917+D918+N(O918)+T918, IF(U918&lt;=0, 0, V917-H918*W917)))</f>
        <v/>
      </c>
      <c r="W918" s="21">
        <f>IF(U918&gt;0, V918/U918, 0)</f>
        <v/>
      </c>
      <c r="X918" s="19">
        <f>IF(AND(S918=1, C918=Ajustes!$B$7), D918-N(O918)-T918-H918*W917, "")</f>
        <v/>
      </c>
      <c r="Y918" s="18">
        <f>IF(A918="", "", TRIM(IF(COUNTIFS($N$2:$N$3000,N918,$C$2:$C$3000,C918,$D$2:$D$3000,D918,$H$2:$H$3000,H918)&gt;1, "Orden repetida. ", "")&amp;IF(AND(S918=1, C918=Ajustes!$B$7, U917+0.000001&lt;H918), "Vendes más de lo registrado. ", "")&amp;IF(Q918="texto", "Fecha en texto. ", "")&amp;IF(OR(NOT(ISNUMBER(D918)), NOT(ISNUMBER(H918))), "Número en texto. ", "")&amp;IF(AND(ISNUMBER(Q918), ISNUMBER(Q917), Q918&lt;Q917), "Fuera de orden de fecha. ", "")))</f>
        <v/>
      </c>
      <c r="Z918" s="18">
        <f>IF(AND(S918=1, ISNUMBER(R918)), ROW(), 0)</f>
        <v/>
      </c>
      <c r="AA918" s="18">
        <f>IF(ISNUMBER(R918), R918, 0)</f>
        <v/>
      </c>
    </row>
    <row r="919">
      <c r="A919" s="13" t="n"/>
      <c r="B919" s="13" t="n"/>
      <c r="C919" s="13" t="n"/>
      <c r="D919" s="13" t="n"/>
      <c r="E919" s="13" t="n"/>
      <c r="F919" s="13" t="n"/>
      <c r="G919" s="13" t="n"/>
      <c r="H919" s="13" t="n"/>
      <c r="I919" s="13" t="n"/>
      <c r="J919" s="13" t="n"/>
      <c r="K919" s="13" t="n"/>
      <c r="L919" s="13" t="n"/>
      <c r="M919" s="13" t="n"/>
      <c r="N919" s="13" t="n"/>
      <c r="O919" s="14" t="n"/>
      <c r="P919" s="15" t="n"/>
      <c r="Q919" s="16">
        <f>IF(N919="", "", IF(ISNUMBER(N919), N919, IFERROR(DATEVALUE(LEFT(N919,10))+TIMEVALUE(MID(N919,12,8)), "texto")))</f>
        <v/>
      </c>
      <c r="R919" s="17">
        <f>IF(ISNUMBER(Q919), DATE(YEAR(Q919),MONTH(Q919),1), "")</f>
        <v/>
      </c>
      <c r="S919" s="18">
        <f>IF(A919="", 0, IF(AND(M919=Ajustes!$B$8, E919=Ajustes!$B$5, I919=Ajustes!$B$4, OR(C919=Ajustes!$B$6, C919=Ajustes!$B$7), ISNUMBER(D919), ISNUMBER(H919)), 1, 0))</f>
        <v/>
      </c>
      <c r="T919" s="19">
        <f>IF(S919&lt;&gt;1, 0, IF(N(J919)=0, 0, IF(K919=Ajustes!$B$5, J919, J919*F919)))</f>
        <v/>
      </c>
      <c r="U919" s="20">
        <f>IF(S919&lt;&gt;1, U918, IF(C919=Ajustes!$B$6, U918+H919, U918-H919))</f>
        <v/>
      </c>
      <c r="V919" s="19">
        <f>IF(S919&lt;&gt;1, V918, IF(C919=Ajustes!$B$6, V918+D919+N(O919)+T919, IF(U919&lt;=0, 0, V918-H919*W918)))</f>
        <v/>
      </c>
      <c r="W919" s="21">
        <f>IF(U919&gt;0, V919/U919, 0)</f>
        <v/>
      </c>
      <c r="X919" s="19">
        <f>IF(AND(S919=1, C919=Ajustes!$B$7), D919-N(O919)-T919-H919*W918, "")</f>
        <v/>
      </c>
      <c r="Y919" s="18">
        <f>IF(A919="", "", TRIM(IF(COUNTIFS($N$2:$N$3000,N919,$C$2:$C$3000,C919,$D$2:$D$3000,D919,$H$2:$H$3000,H919)&gt;1, "Orden repetida. ", "")&amp;IF(AND(S919=1, C919=Ajustes!$B$7, U918+0.000001&lt;H919), "Vendes más de lo registrado. ", "")&amp;IF(Q919="texto", "Fecha en texto. ", "")&amp;IF(OR(NOT(ISNUMBER(D919)), NOT(ISNUMBER(H919))), "Número en texto. ", "")&amp;IF(AND(ISNUMBER(Q919), ISNUMBER(Q918), Q919&lt;Q918), "Fuera de orden de fecha. ", "")))</f>
        <v/>
      </c>
      <c r="Z919" s="18">
        <f>IF(AND(S919=1, ISNUMBER(R919)), ROW(), 0)</f>
        <v/>
      </c>
      <c r="AA919" s="18">
        <f>IF(ISNUMBER(R919), R919, 0)</f>
        <v/>
      </c>
    </row>
    <row r="920">
      <c r="A920" s="13" t="n"/>
      <c r="B920" s="13" t="n"/>
      <c r="C920" s="13" t="n"/>
      <c r="D920" s="13" t="n"/>
      <c r="E920" s="13" t="n"/>
      <c r="F920" s="13" t="n"/>
      <c r="G920" s="13" t="n"/>
      <c r="H920" s="13" t="n"/>
      <c r="I920" s="13" t="n"/>
      <c r="J920" s="13" t="n"/>
      <c r="K920" s="13" t="n"/>
      <c r="L920" s="13" t="n"/>
      <c r="M920" s="13" t="n"/>
      <c r="N920" s="13" t="n"/>
      <c r="O920" s="14" t="n"/>
      <c r="P920" s="15" t="n"/>
      <c r="Q920" s="16">
        <f>IF(N920="", "", IF(ISNUMBER(N920), N920, IFERROR(DATEVALUE(LEFT(N920,10))+TIMEVALUE(MID(N920,12,8)), "texto")))</f>
        <v/>
      </c>
      <c r="R920" s="17">
        <f>IF(ISNUMBER(Q920), DATE(YEAR(Q920),MONTH(Q920),1), "")</f>
        <v/>
      </c>
      <c r="S920" s="18">
        <f>IF(A920="", 0, IF(AND(M920=Ajustes!$B$8, E920=Ajustes!$B$5, I920=Ajustes!$B$4, OR(C920=Ajustes!$B$6, C920=Ajustes!$B$7), ISNUMBER(D920), ISNUMBER(H920)), 1, 0))</f>
        <v/>
      </c>
      <c r="T920" s="19">
        <f>IF(S920&lt;&gt;1, 0, IF(N(J920)=0, 0, IF(K920=Ajustes!$B$5, J920, J920*F920)))</f>
        <v/>
      </c>
      <c r="U920" s="20">
        <f>IF(S920&lt;&gt;1, U919, IF(C920=Ajustes!$B$6, U919+H920, U919-H920))</f>
        <v/>
      </c>
      <c r="V920" s="19">
        <f>IF(S920&lt;&gt;1, V919, IF(C920=Ajustes!$B$6, V919+D920+N(O920)+T920, IF(U920&lt;=0, 0, V919-H920*W919)))</f>
        <v/>
      </c>
      <c r="W920" s="21">
        <f>IF(U920&gt;0, V920/U920, 0)</f>
        <v/>
      </c>
      <c r="X920" s="19">
        <f>IF(AND(S920=1, C920=Ajustes!$B$7), D920-N(O920)-T920-H920*W919, "")</f>
        <v/>
      </c>
      <c r="Y920" s="18">
        <f>IF(A920="", "", TRIM(IF(COUNTIFS($N$2:$N$3000,N920,$C$2:$C$3000,C920,$D$2:$D$3000,D920,$H$2:$H$3000,H920)&gt;1, "Orden repetida. ", "")&amp;IF(AND(S920=1, C920=Ajustes!$B$7, U919+0.000001&lt;H920), "Vendes más de lo registrado. ", "")&amp;IF(Q920="texto", "Fecha en texto. ", "")&amp;IF(OR(NOT(ISNUMBER(D920)), NOT(ISNUMBER(H920))), "Número en texto. ", "")&amp;IF(AND(ISNUMBER(Q920), ISNUMBER(Q919), Q920&lt;Q919), "Fuera de orden de fecha. ", "")))</f>
        <v/>
      </c>
      <c r="Z920" s="18">
        <f>IF(AND(S920=1, ISNUMBER(R920)), ROW(), 0)</f>
        <v/>
      </c>
      <c r="AA920" s="18">
        <f>IF(ISNUMBER(R920), R920, 0)</f>
        <v/>
      </c>
    </row>
    <row r="921">
      <c r="A921" s="13" t="n"/>
      <c r="B921" s="13" t="n"/>
      <c r="C921" s="13" t="n"/>
      <c r="D921" s="13" t="n"/>
      <c r="E921" s="13" t="n"/>
      <c r="F921" s="13" t="n"/>
      <c r="G921" s="13" t="n"/>
      <c r="H921" s="13" t="n"/>
      <c r="I921" s="13" t="n"/>
      <c r="J921" s="13" t="n"/>
      <c r="K921" s="13" t="n"/>
      <c r="L921" s="13" t="n"/>
      <c r="M921" s="13" t="n"/>
      <c r="N921" s="13" t="n"/>
      <c r="O921" s="14" t="n"/>
      <c r="P921" s="15" t="n"/>
      <c r="Q921" s="16">
        <f>IF(N921="", "", IF(ISNUMBER(N921), N921, IFERROR(DATEVALUE(LEFT(N921,10))+TIMEVALUE(MID(N921,12,8)), "texto")))</f>
        <v/>
      </c>
      <c r="R921" s="17">
        <f>IF(ISNUMBER(Q921), DATE(YEAR(Q921),MONTH(Q921),1), "")</f>
        <v/>
      </c>
      <c r="S921" s="18">
        <f>IF(A921="", 0, IF(AND(M921=Ajustes!$B$8, E921=Ajustes!$B$5, I921=Ajustes!$B$4, OR(C921=Ajustes!$B$6, C921=Ajustes!$B$7), ISNUMBER(D921), ISNUMBER(H921)), 1, 0))</f>
        <v/>
      </c>
      <c r="T921" s="19">
        <f>IF(S921&lt;&gt;1, 0, IF(N(J921)=0, 0, IF(K921=Ajustes!$B$5, J921, J921*F921)))</f>
        <v/>
      </c>
      <c r="U921" s="20">
        <f>IF(S921&lt;&gt;1, U920, IF(C921=Ajustes!$B$6, U920+H921, U920-H921))</f>
        <v/>
      </c>
      <c r="V921" s="19">
        <f>IF(S921&lt;&gt;1, V920, IF(C921=Ajustes!$B$6, V920+D921+N(O921)+T921, IF(U921&lt;=0, 0, V920-H921*W920)))</f>
        <v/>
      </c>
      <c r="W921" s="21">
        <f>IF(U921&gt;0, V921/U921, 0)</f>
        <v/>
      </c>
      <c r="X921" s="19">
        <f>IF(AND(S921=1, C921=Ajustes!$B$7), D921-N(O921)-T921-H921*W920, "")</f>
        <v/>
      </c>
      <c r="Y921" s="18">
        <f>IF(A921="", "", TRIM(IF(COUNTIFS($N$2:$N$3000,N921,$C$2:$C$3000,C921,$D$2:$D$3000,D921,$H$2:$H$3000,H921)&gt;1, "Orden repetida. ", "")&amp;IF(AND(S921=1, C921=Ajustes!$B$7, U920+0.000001&lt;H921), "Vendes más de lo registrado. ", "")&amp;IF(Q921="texto", "Fecha en texto. ", "")&amp;IF(OR(NOT(ISNUMBER(D921)), NOT(ISNUMBER(H921))), "Número en texto. ", "")&amp;IF(AND(ISNUMBER(Q921), ISNUMBER(Q920), Q921&lt;Q920), "Fuera de orden de fecha. ", "")))</f>
        <v/>
      </c>
      <c r="Z921" s="18">
        <f>IF(AND(S921=1, ISNUMBER(R921)), ROW(), 0)</f>
        <v/>
      </c>
      <c r="AA921" s="18">
        <f>IF(ISNUMBER(R921), R921, 0)</f>
        <v/>
      </c>
    </row>
    <row r="922">
      <c r="A922" s="13" t="n"/>
      <c r="B922" s="13" t="n"/>
      <c r="C922" s="13" t="n"/>
      <c r="D922" s="13" t="n"/>
      <c r="E922" s="13" t="n"/>
      <c r="F922" s="13" t="n"/>
      <c r="G922" s="13" t="n"/>
      <c r="H922" s="13" t="n"/>
      <c r="I922" s="13" t="n"/>
      <c r="J922" s="13" t="n"/>
      <c r="K922" s="13" t="n"/>
      <c r="L922" s="13" t="n"/>
      <c r="M922" s="13" t="n"/>
      <c r="N922" s="13" t="n"/>
      <c r="O922" s="14" t="n"/>
      <c r="P922" s="15" t="n"/>
      <c r="Q922" s="16">
        <f>IF(N922="", "", IF(ISNUMBER(N922), N922, IFERROR(DATEVALUE(LEFT(N922,10))+TIMEVALUE(MID(N922,12,8)), "texto")))</f>
        <v/>
      </c>
      <c r="R922" s="17">
        <f>IF(ISNUMBER(Q922), DATE(YEAR(Q922),MONTH(Q922),1), "")</f>
        <v/>
      </c>
      <c r="S922" s="18">
        <f>IF(A922="", 0, IF(AND(M922=Ajustes!$B$8, E922=Ajustes!$B$5, I922=Ajustes!$B$4, OR(C922=Ajustes!$B$6, C922=Ajustes!$B$7), ISNUMBER(D922), ISNUMBER(H922)), 1, 0))</f>
        <v/>
      </c>
      <c r="T922" s="19">
        <f>IF(S922&lt;&gt;1, 0, IF(N(J922)=0, 0, IF(K922=Ajustes!$B$5, J922, J922*F922)))</f>
        <v/>
      </c>
      <c r="U922" s="20">
        <f>IF(S922&lt;&gt;1, U921, IF(C922=Ajustes!$B$6, U921+H922, U921-H922))</f>
        <v/>
      </c>
      <c r="V922" s="19">
        <f>IF(S922&lt;&gt;1, V921, IF(C922=Ajustes!$B$6, V921+D922+N(O922)+T922, IF(U922&lt;=0, 0, V921-H922*W921)))</f>
        <v/>
      </c>
      <c r="W922" s="21">
        <f>IF(U922&gt;0, V922/U922, 0)</f>
        <v/>
      </c>
      <c r="X922" s="19">
        <f>IF(AND(S922=1, C922=Ajustes!$B$7), D922-N(O922)-T922-H922*W921, "")</f>
        <v/>
      </c>
      <c r="Y922" s="18">
        <f>IF(A922="", "", TRIM(IF(COUNTIFS($N$2:$N$3000,N922,$C$2:$C$3000,C922,$D$2:$D$3000,D922,$H$2:$H$3000,H922)&gt;1, "Orden repetida. ", "")&amp;IF(AND(S922=1, C922=Ajustes!$B$7, U921+0.000001&lt;H922), "Vendes más de lo registrado. ", "")&amp;IF(Q922="texto", "Fecha en texto. ", "")&amp;IF(OR(NOT(ISNUMBER(D922)), NOT(ISNUMBER(H922))), "Número en texto. ", "")&amp;IF(AND(ISNUMBER(Q922), ISNUMBER(Q921), Q922&lt;Q921), "Fuera de orden de fecha. ", "")))</f>
        <v/>
      </c>
      <c r="Z922" s="18">
        <f>IF(AND(S922=1, ISNUMBER(R922)), ROW(), 0)</f>
        <v/>
      </c>
      <c r="AA922" s="18">
        <f>IF(ISNUMBER(R922), R922, 0)</f>
        <v/>
      </c>
    </row>
    <row r="923">
      <c r="A923" s="13" t="n"/>
      <c r="B923" s="13" t="n"/>
      <c r="C923" s="13" t="n"/>
      <c r="D923" s="13" t="n"/>
      <c r="E923" s="13" t="n"/>
      <c r="F923" s="13" t="n"/>
      <c r="G923" s="13" t="n"/>
      <c r="H923" s="13" t="n"/>
      <c r="I923" s="13" t="n"/>
      <c r="J923" s="13" t="n"/>
      <c r="K923" s="13" t="n"/>
      <c r="L923" s="13" t="n"/>
      <c r="M923" s="13" t="n"/>
      <c r="N923" s="13" t="n"/>
      <c r="O923" s="14" t="n"/>
      <c r="P923" s="15" t="n"/>
      <c r="Q923" s="16">
        <f>IF(N923="", "", IF(ISNUMBER(N923), N923, IFERROR(DATEVALUE(LEFT(N923,10))+TIMEVALUE(MID(N923,12,8)), "texto")))</f>
        <v/>
      </c>
      <c r="R923" s="17">
        <f>IF(ISNUMBER(Q923), DATE(YEAR(Q923),MONTH(Q923),1), "")</f>
        <v/>
      </c>
      <c r="S923" s="18">
        <f>IF(A923="", 0, IF(AND(M923=Ajustes!$B$8, E923=Ajustes!$B$5, I923=Ajustes!$B$4, OR(C923=Ajustes!$B$6, C923=Ajustes!$B$7), ISNUMBER(D923), ISNUMBER(H923)), 1, 0))</f>
        <v/>
      </c>
      <c r="T923" s="19">
        <f>IF(S923&lt;&gt;1, 0, IF(N(J923)=0, 0, IF(K923=Ajustes!$B$5, J923, J923*F923)))</f>
        <v/>
      </c>
      <c r="U923" s="20">
        <f>IF(S923&lt;&gt;1, U922, IF(C923=Ajustes!$B$6, U922+H923, U922-H923))</f>
        <v/>
      </c>
      <c r="V923" s="19">
        <f>IF(S923&lt;&gt;1, V922, IF(C923=Ajustes!$B$6, V922+D923+N(O923)+T923, IF(U923&lt;=0, 0, V922-H923*W922)))</f>
        <v/>
      </c>
      <c r="W923" s="21">
        <f>IF(U923&gt;0, V923/U923, 0)</f>
        <v/>
      </c>
      <c r="X923" s="19">
        <f>IF(AND(S923=1, C923=Ajustes!$B$7), D923-N(O923)-T923-H923*W922, "")</f>
        <v/>
      </c>
      <c r="Y923" s="18">
        <f>IF(A923="", "", TRIM(IF(COUNTIFS($N$2:$N$3000,N923,$C$2:$C$3000,C923,$D$2:$D$3000,D923,$H$2:$H$3000,H923)&gt;1, "Orden repetida. ", "")&amp;IF(AND(S923=1, C923=Ajustes!$B$7, U922+0.000001&lt;H923), "Vendes más de lo registrado. ", "")&amp;IF(Q923="texto", "Fecha en texto. ", "")&amp;IF(OR(NOT(ISNUMBER(D923)), NOT(ISNUMBER(H923))), "Número en texto. ", "")&amp;IF(AND(ISNUMBER(Q923), ISNUMBER(Q922), Q923&lt;Q922), "Fuera de orden de fecha. ", "")))</f>
        <v/>
      </c>
      <c r="Z923" s="18">
        <f>IF(AND(S923=1, ISNUMBER(R923)), ROW(), 0)</f>
        <v/>
      </c>
      <c r="AA923" s="18">
        <f>IF(ISNUMBER(R923), R923, 0)</f>
        <v/>
      </c>
    </row>
    <row r="924">
      <c r="A924" s="13" t="n"/>
      <c r="B924" s="13" t="n"/>
      <c r="C924" s="13" t="n"/>
      <c r="D924" s="13" t="n"/>
      <c r="E924" s="13" t="n"/>
      <c r="F924" s="13" t="n"/>
      <c r="G924" s="13" t="n"/>
      <c r="H924" s="13" t="n"/>
      <c r="I924" s="13" t="n"/>
      <c r="J924" s="13" t="n"/>
      <c r="K924" s="13" t="n"/>
      <c r="L924" s="13" t="n"/>
      <c r="M924" s="13" t="n"/>
      <c r="N924" s="13" t="n"/>
      <c r="O924" s="14" t="n"/>
      <c r="P924" s="15" t="n"/>
      <c r="Q924" s="16">
        <f>IF(N924="", "", IF(ISNUMBER(N924), N924, IFERROR(DATEVALUE(LEFT(N924,10))+TIMEVALUE(MID(N924,12,8)), "texto")))</f>
        <v/>
      </c>
      <c r="R924" s="17">
        <f>IF(ISNUMBER(Q924), DATE(YEAR(Q924),MONTH(Q924),1), "")</f>
        <v/>
      </c>
      <c r="S924" s="18">
        <f>IF(A924="", 0, IF(AND(M924=Ajustes!$B$8, E924=Ajustes!$B$5, I924=Ajustes!$B$4, OR(C924=Ajustes!$B$6, C924=Ajustes!$B$7), ISNUMBER(D924), ISNUMBER(H924)), 1, 0))</f>
        <v/>
      </c>
      <c r="T924" s="19">
        <f>IF(S924&lt;&gt;1, 0, IF(N(J924)=0, 0, IF(K924=Ajustes!$B$5, J924, J924*F924)))</f>
        <v/>
      </c>
      <c r="U924" s="20">
        <f>IF(S924&lt;&gt;1, U923, IF(C924=Ajustes!$B$6, U923+H924, U923-H924))</f>
        <v/>
      </c>
      <c r="V924" s="19">
        <f>IF(S924&lt;&gt;1, V923, IF(C924=Ajustes!$B$6, V923+D924+N(O924)+T924, IF(U924&lt;=0, 0, V923-H924*W923)))</f>
        <v/>
      </c>
      <c r="W924" s="21">
        <f>IF(U924&gt;0, V924/U924, 0)</f>
        <v/>
      </c>
      <c r="X924" s="19">
        <f>IF(AND(S924=1, C924=Ajustes!$B$7), D924-N(O924)-T924-H924*W923, "")</f>
        <v/>
      </c>
      <c r="Y924" s="18">
        <f>IF(A924="", "", TRIM(IF(COUNTIFS($N$2:$N$3000,N924,$C$2:$C$3000,C924,$D$2:$D$3000,D924,$H$2:$H$3000,H924)&gt;1, "Orden repetida. ", "")&amp;IF(AND(S924=1, C924=Ajustes!$B$7, U923+0.000001&lt;H924), "Vendes más de lo registrado. ", "")&amp;IF(Q924="texto", "Fecha en texto. ", "")&amp;IF(OR(NOT(ISNUMBER(D924)), NOT(ISNUMBER(H924))), "Número en texto. ", "")&amp;IF(AND(ISNUMBER(Q924), ISNUMBER(Q923), Q924&lt;Q923), "Fuera de orden de fecha. ", "")))</f>
        <v/>
      </c>
      <c r="Z924" s="18">
        <f>IF(AND(S924=1, ISNUMBER(R924)), ROW(), 0)</f>
        <v/>
      </c>
      <c r="AA924" s="18">
        <f>IF(ISNUMBER(R924), R924, 0)</f>
        <v/>
      </c>
    </row>
    <row r="925">
      <c r="A925" s="13" t="n"/>
      <c r="B925" s="13" t="n"/>
      <c r="C925" s="13" t="n"/>
      <c r="D925" s="13" t="n"/>
      <c r="E925" s="13" t="n"/>
      <c r="F925" s="13" t="n"/>
      <c r="G925" s="13" t="n"/>
      <c r="H925" s="13" t="n"/>
      <c r="I925" s="13" t="n"/>
      <c r="J925" s="13" t="n"/>
      <c r="K925" s="13" t="n"/>
      <c r="L925" s="13" t="n"/>
      <c r="M925" s="13" t="n"/>
      <c r="N925" s="13" t="n"/>
      <c r="O925" s="14" t="n"/>
      <c r="P925" s="15" t="n"/>
      <c r="Q925" s="16">
        <f>IF(N925="", "", IF(ISNUMBER(N925), N925, IFERROR(DATEVALUE(LEFT(N925,10))+TIMEVALUE(MID(N925,12,8)), "texto")))</f>
        <v/>
      </c>
      <c r="R925" s="17">
        <f>IF(ISNUMBER(Q925), DATE(YEAR(Q925),MONTH(Q925),1), "")</f>
        <v/>
      </c>
      <c r="S925" s="18">
        <f>IF(A925="", 0, IF(AND(M925=Ajustes!$B$8, E925=Ajustes!$B$5, I925=Ajustes!$B$4, OR(C925=Ajustes!$B$6, C925=Ajustes!$B$7), ISNUMBER(D925), ISNUMBER(H925)), 1, 0))</f>
        <v/>
      </c>
      <c r="T925" s="19">
        <f>IF(S925&lt;&gt;1, 0, IF(N(J925)=0, 0, IF(K925=Ajustes!$B$5, J925, J925*F925)))</f>
        <v/>
      </c>
      <c r="U925" s="20">
        <f>IF(S925&lt;&gt;1, U924, IF(C925=Ajustes!$B$6, U924+H925, U924-H925))</f>
        <v/>
      </c>
      <c r="V925" s="19">
        <f>IF(S925&lt;&gt;1, V924, IF(C925=Ajustes!$B$6, V924+D925+N(O925)+T925, IF(U925&lt;=0, 0, V924-H925*W924)))</f>
        <v/>
      </c>
      <c r="W925" s="21">
        <f>IF(U925&gt;0, V925/U925, 0)</f>
        <v/>
      </c>
      <c r="X925" s="19">
        <f>IF(AND(S925=1, C925=Ajustes!$B$7), D925-N(O925)-T925-H925*W924, "")</f>
        <v/>
      </c>
      <c r="Y925" s="18">
        <f>IF(A925="", "", TRIM(IF(COUNTIFS($N$2:$N$3000,N925,$C$2:$C$3000,C925,$D$2:$D$3000,D925,$H$2:$H$3000,H925)&gt;1, "Orden repetida. ", "")&amp;IF(AND(S925=1, C925=Ajustes!$B$7, U924+0.000001&lt;H925), "Vendes más de lo registrado. ", "")&amp;IF(Q925="texto", "Fecha en texto. ", "")&amp;IF(OR(NOT(ISNUMBER(D925)), NOT(ISNUMBER(H925))), "Número en texto. ", "")&amp;IF(AND(ISNUMBER(Q925), ISNUMBER(Q924), Q925&lt;Q924), "Fuera de orden de fecha. ", "")))</f>
        <v/>
      </c>
      <c r="Z925" s="18">
        <f>IF(AND(S925=1, ISNUMBER(R925)), ROW(), 0)</f>
        <v/>
      </c>
      <c r="AA925" s="18">
        <f>IF(ISNUMBER(R925), R925, 0)</f>
        <v/>
      </c>
    </row>
    <row r="926">
      <c r="A926" s="13" t="n"/>
      <c r="B926" s="13" t="n"/>
      <c r="C926" s="13" t="n"/>
      <c r="D926" s="13" t="n"/>
      <c r="E926" s="13" t="n"/>
      <c r="F926" s="13" t="n"/>
      <c r="G926" s="13" t="n"/>
      <c r="H926" s="13" t="n"/>
      <c r="I926" s="13" t="n"/>
      <c r="J926" s="13" t="n"/>
      <c r="K926" s="13" t="n"/>
      <c r="L926" s="13" t="n"/>
      <c r="M926" s="13" t="n"/>
      <c r="N926" s="13" t="n"/>
      <c r="O926" s="14" t="n"/>
      <c r="P926" s="15" t="n"/>
      <c r="Q926" s="16">
        <f>IF(N926="", "", IF(ISNUMBER(N926), N926, IFERROR(DATEVALUE(LEFT(N926,10))+TIMEVALUE(MID(N926,12,8)), "texto")))</f>
        <v/>
      </c>
      <c r="R926" s="17">
        <f>IF(ISNUMBER(Q926), DATE(YEAR(Q926),MONTH(Q926),1), "")</f>
        <v/>
      </c>
      <c r="S926" s="18">
        <f>IF(A926="", 0, IF(AND(M926=Ajustes!$B$8, E926=Ajustes!$B$5, I926=Ajustes!$B$4, OR(C926=Ajustes!$B$6, C926=Ajustes!$B$7), ISNUMBER(D926), ISNUMBER(H926)), 1, 0))</f>
        <v/>
      </c>
      <c r="T926" s="19">
        <f>IF(S926&lt;&gt;1, 0, IF(N(J926)=0, 0, IF(K926=Ajustes!$B$5, J926, J926*F926)))</f>
        <v/>
      </c>
      <c r="U926" s="20">
        <f>IF(S926&lt;&gt;1, U925, IF(C926=Ajustes!$B$6, U925+H926, U925-H926))</f>
        <v/>
      </c>
      <c r="V926" s="19">
        <f>IF(S926&lt;&gt;1, V925, IF(C926=Ajustes!$B$6, V925+D926+N(O926)+T926, IF(U926&lt;=0, 0, V925-H926*W925)))</f>
        <v/>
      </c>
      <c r="W926" s="21">
        <f>IF(U926&gt;0, V926/U926, 0)</f>
        <v/>
      </c>
      <c r="X926" s="19">
        <f>IF(AND(S926=1, C926=Ajustes!$B$7), D926-N(O926)-T926-H926*W925, "")</f>
        <v/>
      </c>
      <c r="Y926" s="18">
        <f>IF(A926="", "", TRIM(IF(COUNTIFS($N$2:$N$3000,N926,$C$2:$C$3000,C926,$D$2:$D$3000,D926,$H$2:$H$3000,H926)&gt;1, "Orden repetida. ", "")&amp;IF(AND(S926=1, C926=Ajustes!$B$7, U925+0.000001&lt;H926), "Vendes más de lo registrado. ", "")&amp;IF(Q926="texto", "Fecha en texto. ", "")&amp;IF(OR(NOT(ISNUMBER(D926)), NOT(ISNUMBER(H926))), "Número en texto. ", "")&amp;IF(AND(ISNUMBER(Q926), ISNUMBER(Q925), Q926&lt;Q925), "Fuera de orden de fecha. ", "")))</f>
        <v/>
      </c>
      <c r="Z926" s="18">
        <f>IF(AND(S926=1, ISNUMBER(R926)), ROW(), 0)</f>
        <v/>
      </c>
      <c r="AA926" s="18">
        <f>IF(ISNUMBER(R926), R926, 0)</f>
        <v/>
      </c>
    </row>
    <row r="927">
      <c r="A927" s="13" t="n"/>
      <c r="B927" s="13" t="n"/>
      <c r="C927" s="13" t="n"/>
      <c r="D927" s="13" t="n"/>
      <c r="E927" s="13" t="n"/>
      <c r="F927" s="13" t="n"/>
      <c r="G927" s="13" t="n"/>
      <c r="H927" s="13" t="n"/>
      <c r="I927" s="13" t="n"/>
      <c r="J927" s="13" t="n"/>
      <c r="K927" s="13" t="n"/>
      <c r="L927" s="13" t="n"/>
      <c r="M927" s="13" t="n"/>
      <c r="N927" s="13" t="n"/>
      <c r="O927" s="14" t="n"/>
      <c r="P927" s="15" t="n"/>
      <c r="Q927" s="16">
        <f>IF(N927="", "", IF(ISNUMBER(N927), N927, IFERROR(DATEVALUE(LEFT(N927,10))+TIMEVALUE(MID(N927,12,8)), "texto")))</f>
        <v/>
      </c>
      <c r="R927" s="17">
        <f>IF(ISNUMBER(Q927), DATE(YEAR(Q927),MONTH(Q927),1), "")</f>
        <v/>
      </c>
      <c r="S927" s="18">
        <f>IF(A927="", 0, IF(AND(M927=Ajustes!$B$8, E927=Ajustes!$B$5, I927=Ajustes!$B$4, OR(C927=Ajustes!$B$6, C927=Ajustes!$B$7), ISNUMBER(D927), ISNUMBER(H927)), 1, 0))</f>
        <v/>
      </c>
      <c r="T927" s="19">
        <f>IF(S927&lt;&gt;1, 0, IF(N(J927)=0, 0, IF(K927=Ajustes!$B$5, J927, J927*F927)))</f>
        <v/>
      </c>
      <c r="U927" s="20">
        <f>IF(S927&lt;&gt;1, U926, IF(C927=Ajustes!$B$6, U926+H927, U926-H927))</f>
        <v/>
      </c>
      <c r="V927" s="19">
        <f>IF(S927&lt;&gt;1, V926, IF(C927=Ajustes!$B$6, V926+D927+N(O927)+T927, IF(U927&lt;=0, 0, V926-H927*W926)))</f>
        <v/>
      </c>
      <c r="W927" s="21">
        <f>IF(U927&gt;0, V927/U927, 0)</f>
        <v/>
      </c>
      <c r="X927" s="19">
        <f>IF(AND(S927=1, C927=Ajustes!$B$7), D927-N(O927)-T927-H927*W926, "")</f>
        <v/>
      </c>
      <c r="Y927" s="18">
        <f>IF(A927="", "", TRIM(IF(COUNTIFS($N$2:$N$3000,N927,$C$2:$C$3000,C927,$D$2:$D$3000,D927,$H$2:$H$3000,H927)&gt;1, "Orden repetida. ", "")&amp;IF(AND(S927=1, C927=Ajustes!$B$7, U926+0.000001&lt;H927), "Vendes más de lo registrado. ", "")&amp;IF(Q927="texto", "Fecha en texto. ", "")&amp;IF(OR(NOT(ISNUMBER(D927)), NOT(ISNUMBER(H927))), "Número en texto. ", "")&amp;IF(AND(ISNUMBER(Q927), ISNUMBER(Q926), Q927&lt;Q926), "Fuera de orden de fecha. ", "")))</f>
        <v/>
      </c>
      <c r="Z927" s="18">
        <f>IF(AND(S927=1, ISNUMBER(R927)), ROW(), 0)</f>
        <v/>
      </c>
      <c r="AA927" s="18">
        <f>IF(ISNUMBER(R927), R927, 0)</f>
        <v/>
      </c>
    </row>
    <row r="928">
      <c r="A928" s="13" t="n"/>
      <c r="B928" s="13" t="n"/>
      <c r="C928" s="13" t="n"/>
      <c r="D928" s="13" t="n"/>
      <c r="E928" s="13" t="n"/>
      <c r="F928" s="13" t="n"/>
      <c r="G928" s="13" t="n"/>
      <c r="H928" s="13" t="n"/>
      <c r="I928" s="13" t="n"/>
      <c r="J928" s="13" t="n"/>
      <c r="K928" s="13" t="n"/>
      <c r="L928" s="13" t="n"/>
      <c r="M928" s="13" t="n"/>
      <c r="N928" s="13" t="n"/>
      <c r="O928" s="14" t="n"/>
      <c r="P928" s="15" t="n"/>
      <c r="Q928" s="16">
        <f>IF(N928="", "", IF(ISNUMBER(N928), N928, IFERROR(DATEVALUE(LEFT(N928,10))+TIMEVALUE(MID(N928,12,8)), "texto")))</f>
        <v/>
      </c>
      <c r="R928" s="17">
        <f>IF(ISNUMBER(Q928), DATE(YEAR(Q928),MONTH(Q928),1), "")</f>
        <v/>
      </c>
      <c r="S928" s="18">
        <f>IF(A928="", 0, IF(AND(M928=Ajustes!$B$8, E928=Ajustes!$B$5, I928=Ajustes!$B$4, OR(C928=Ajustes!$B$6, C928=Ajustes!$B$7), ISNUMBER(D928), ISNUMBER(H928)), 1, 0))</f>
        <v/>
      </c>
      <c r="T928" s="19">
        <f>IF(S928&lt;&gt;1, 0, IF(N(J928)=0, 0, IF(K928=Ajustes!$B$5, J928, J928*F928)))</f>
        <v/>
      </c>
      <c r="U928" s="20">
        <f>IF(S928&lt;&gt;1, U927, IF(C928=Ajustes!$B$6, U927+H928, U927-H928))</f>
        <v/>
      </c>
      <c r="V928" s="19">
        <f>IF(S928&lt;&gt;1, V927, IF(C928=Ajustes!$B$6, V927+D928+N(O928)+T928, IF(U928&lt;=0, 0, V927-H928*W927)))</f>
        <v/>
      </c>
      <c r="W928" s="21">
        <f>IF(U928&gt;0, V928/U928, 0)</f>
        <v/>
      </c>
      <c r="X928" s="19">
        <f>IF(AND(S928=1, C928=Ajustes!$B$7), D928-N(O928)-T928-H928*W927, "")</f>
        <v/>
      </c>
      <c r="Y928" s="18">
        <f>IF(A928="", "", TRIM(IF(COUNTIFS($N$2:$N$3000,N928,$C$2:$C$3000,C928,$D$2:$D$3000,D928,$H$2:$H$3000,H928)&gt;1, "Orden repetida. ", "")&amp;IF(AND(S928=1, C928=Ajustes!$B$7, U927+0.000001&lt;H928), "Vendes más de lo registrado. ", "")&amp;IF(Q928="texto", "Fecha en texto. ", "")&amp;IF(OR(NOT(ISNUMBER(D928)), NOT(ISNUMBER(H928))), "Número en texto. ", "")&amp;IF(AND(ISNUMBER(Q928), ISNUMBER(Q927), Q928&lt;Q927), "Fuera de orden de fecha. ", "")))</f>
        <v/>
      </c>
      <c r="Z928" s="18">
        <f>IF(AND(S928=1, ISNUMBER(R928)), ROW(), 0)</f>
        <v/>
      </c>
      <c r="AA928" s="18">
        <f>IF(ISNUMBER(R928), R928, 0)</f>
        <v/>
      </c>
    </row>
    <row r="929">
      <c r="A929" s="13" t="n"/>
      <c r="B929" s="13" t="n"/>
      <c r="C929" s="13" t="n"/>
      <c r="D929" s="13" t="n"/>
      <c r="E929" s="13" t="n"/>
      <c r="F929" s="13" t="n"/>
      <c r="G929" s="13" t="n"/>
      <c r="H929" s="13" t="n"/>
      <c r="I929" s="13" t="n"/>
      <c r="J929" s="13" t="n"/>
      <c r="K929" s="13" t="n"/>
      <c r="L929" s="13" t="n"/>
      <c r="M929" s="13" t="n"/>
      <c r="N929" s="13" t="n"/>
      <c r="O929" s="14" t="n"/>
      <c r="P929" s="15" t="n"/>
      <c r="Q929" s="16">
        <f>IF(N929="", "", IF(ISNUMBER(N929), N929, IFERROR(DATEVALUE(LEFT(N929,10))+TIMEVALUE(MID(N929,12,8)), "texto")))</f>
        <v/>
      </c>
      <c r="R929" s="17">
        <f>IF(ISNUMBER(Q929), DATE(YEAR(Q929),MONTH(Q929),1), "")</f>
        <v/>
      </c>
      <c r="S929" s="18">
        <f>IF(A929="", 0, IF(AND(M929=Ajustes!$B$8, E929=Ajustes!$B$5, I929=Ajustes!$B$4, OR(C929=Ajustes!$B$6, C929=Ajustes!$B$7), ISNUMBER(D929), ISNUMBER(H929)), 1, 0))</f>
        <v/>
      </c>
      <c r="T929" s="19">
        <f>IF(S929&lt;&gt;1, 0, IF(N(J929)=0, 0, IF(K929=Ajustes!$B$5, J929, J929*F929)))</f>
        <v/>
      </c>
      <c r="U929" s="20">
        <f>IF(S929&lt;&gt;1, U928, IF(C929=Ajustes!$B$6, U928+H929, U928-H929))</f>
        <v/>
      </c>
      <c r="V929" s="19">
        <f>IF(S929&lt;&gt;1, V928, IF(C929=Ajustes!$B$6, V928+D929+N(O929)+T929, IF(U929&lt;=0, 0, V928-H929*W928)))</f>
        <v/>
      </c>
      <c r="W929" s="21">
        <f>IF(U929&gt;0, V929/U929, 0)</f>
        <v/>
      </c>
      <c r="X929" s="19">
        <f>IF(AND(S929=1, C929=Ajustes!$B$7), D929-N(O929)-T929-H929*W928, "")</f>
        <v/>
      </c>
      <c r="Y929" s="18">
        <f>IF(A929="", "", TRIM(IF(COUNTIFS($N$2:$N$3000,N929,$C$2:$C$3000,C929,$D$2:$D$3000,D929,$H$2:$H$3000,H929)&gt;1, "Orden repetida. ", "")&amp;IF(AND(S929=1, C929=Ajustes!$B$7, U928+0.000001&lt;H929), "Vendes más de lo registrado. ", "")&amp;IF(Q929="texto", "Fecha en texto. ", "")&amp;IF(OR(NOT(ISNUMBER(D929)), NOT(ISNUMBER(H929))), "Número en texto. ", "")&amp;IF(AND(ISNUMBER(Q929), ISNUMBER(Q928), Q929&lt;Q928), "Fuera de orden de fecha. ", "")))</f>
        <v/>
      </c>
      <c r="Z929" s="18">
        <f>IF(AND(S929=1, ISNUMBER(R929)), ROW(), 0)</f>
        <v/>
      </c>
      <c r="AA929" s="18">
        <f>IF(ISNUMBER(R929), R929, 0)</f>
        <v/>
      </c>
    </row>
    <row r="930">
      <c r="A930" s="13" t="n"/>
      <c r="B930" s="13" t="n"/>
      <c r="C930" s="13" t="n"/>
      <c r="D930" s="13" t="n"/>
      <c r="E930" s="13" t="n"/>
      <c r="F930" s="13" t="n"/>
      <c r="G930" s="13" t="n"/>
      <c r="H930" s="13" t="n"/>
      <c r="I930" s="13" t="n"/>
      <c r="J930" s="13" t="n"/>
      <c r="K930" s="13" t="n"/>
      <c r="L930" s="13" t="n"/>
      <c r="M930" s="13" t="n"/>
      <c r="N930" s="13" t="n"/>
      <c r="O930" s="14" t="n"/>
      <c r="P930" s="15" t="n"/>
      <c r="Q930" s="16">
        <f>IF(N930="", "", IF(ISNUMBER(N930), N930, IFERROR(DATEVALUE(LEFT(N930,10))+TIMEVALUE(MID(N930,12,8)), "texto")))</f>
        <v/>
      </c>
      <c r="R930" s="17">
        <f>IF(ISNUMBER(Q930), DATE(YEAR(Q930),MONTH(Q930),1), "")</f>
        <v/>
      </c>
      <c r="S930" s="18">
        <f>IF(A930="", 0, IF(AND(M930=Ajustes!$B$8, E930=Ajustes!$B$5, I930=Ajustes!$B$4, OR(C930=Ajustes!$B$6, C930=Ajustes!$B$7), ISNUMBER(D930), ISNUMBER(H930)), 1, 0))</f>
        <v/>
      </c>
      <c r="T930" s="19">
        <f>IF(S930&lt;&gt;1, 0, IF(N(J930)=0, 0, IF(K930=Ajustes!$B$5, J930, J930*F930)))</f>
        <v/>
      </c>
      <c r="U930" s="20">
        <f>IF(S930&lt;&gt;1, U929, IF(C930=Ajustes!$B$6, U929+H930, U929-H930))</f>
        <v/>
      </c>
      <c r="V930" s="19">
        <f>IF(S930&lt;&gt;1, V929, IF(C930=Ajustes!$B$6, V929+D930+N(O930)+T930, IF(U930&lt;=0, 0, V929-H930*W929)))</f>
        <v/>
      </c>
      <c r="W930" s="21">
        <f>IF(U930&gt;0, V930/U930, 0)</f>
        <v/>
      </c>
      <c r="X930" s="19">
        <f>IF(AND(S930=1, C930=Ajustes!$B$7), D930-N(O930)-T930-H930*W929, "")</f>
        <v/>
      </c>
      <c r="Y930" s="18">
        <f>IF(A930="", "", TRIM(IF(COUNTIFS($N$2:$N$3000,N930,$C$2:$C$3000,C930,$D$2:$D$3000,D930,$H$2:$H$3000,H930)&gt;1, "Orden repetida. ", "")&amp;IF(AND(S930=1, C930=Ajustes!$B$7, U929+0.000001&lt;H930), "Vendes más de lo registrado. ", "")&amp;IF(Q930="texto", "Fecha en texto. ", "")&amp;IF(OR(NOT(ISNUMBER(D930)), NOT(ISNUMBER(H930))), "Número en texto. ", "")&amp;IF(AND(ISNUMBER(Q930), ISNUMBER(Q929), Q930&lt;Q929), "Fuera de orden de fecha. ", "")))</f>
        <v/>
      </c>
      <c r="Z930" s="18">
        <f>IF(AND(S930=1, ISNUMBER(R930)), ROW(), 0)</f>
        <v/>
      </c>
      <c r="AA930" s="18">
        <f>IF(ISNUMBER(R930), R930, 0)</f>
        <v/>
      </c>
    </row>
    <row r="931">
      <c r="A931" s="13" t="n"/>
      <c r="B931" s="13" t="n"/>
      <c r="C931" s="13" t="n"/>
      <c r="D931" s="13" t="n"/>
      <c r="E931" s="13" t="n"/>
      <c r="F931" s="13" t="n"/>
      <c r="G931" s="13" t="n"/>
      <c r="H931" s="13" t="n"/>
      <c r="I931" s="13" t="n"/>
      <c r="J931" s="13" t="n"/>
      <c r="K931" s="13" t="n"/>
      <c r="L931" s="13" t="n"/>
      <c r="M931" s="13" t="n"/>
      <c r="N931" s="13" t="n"/>
      <c r="O931" s="14" t="n"/>
      <c r="P931" s="15" t="n"/>
      <c r="Q931" s="16">
        <f>IF(N931="", "", IF(ISNUMBER(N931), N931, IFERROR(DATEVALUE(LEFT(N931,10))+TIMEVALUE(MID(N931,12,8)), "texto")))</f>
        <v/>
      </c>
      <c r="R931" s="17">
        <f>IF(ISNUMBER(Q931), DATE(YEAR(Q931),MONTH(Q931),1), "")</f>
        <v/>
      </c>
      <c r="S931" s="18">
        <f>IF(A931="", 0, IF(AND(M931=Ajustes!$B$8, E931=Ajustes!$B$5, I931=Ajustes!$B$4, OR(C931=Ajustes!$B$6, C931=Ajustes!$B$7), ISNUMBER(D931), ISNUMBER(H931)), 1, 0))</f>
        <v/>
      </c>
      <c r="T931" s="19">
        <f>IF(S931&lt;&gt;1, 0, IF(N(J931)=0, 0, IF(K931=Ajustes!$B$5, J931, J931*F931)))</f>
        <v/>
      </c>
      <c r="U931" s="20">
        <f>IF(S931&lt;&gt;1, U930, IF(C931=Ajustes!$B$6, U930+H931, U930-H931))</f>
        <v/>
      </c>
      <c r="V931" s="19">
        <f>IF(S931&lt;&gt;1, V930, IF(C931=Ajustes!$B$6, V930+D931+N(O931)+T931, IF(U931&lt;=0, 0, V930-H931*W930)))</f>
        <v/>
      </c>
      <c r="W931" s="21">
        <f>IF(U931&gt;0, V931/U931, 0)</f>
        <v/>
      </c>
      <c r="X931" s="19">
        <f>IF(AND(S931=1, C931=Ajustes!$B$7), D931-N(O931)-T931-H931*W930, "")</f>
        <v/>
      </c>
      <c r="Y931" s="18">
        <f>IF(A931="", "", TRIM(IF(COUNTIFS($N$2:$N$3000,N931,$C$2:$C$3000,C931,$D$2:$D$3000,D931,$H$2:$H$3000,H931)&gt;1, "Orden repetida. ", "")&amp;IF(AND(S931=1, C931=Ajustes!$B$7, U930+0.000001&lt;H931), "Vendes más de lo registrado. ", "")&amp;IF(Q931="texto", "Fecha en texto. ", "")&amp;IF(OR(NOT(ISNUMBER(D931)), NOT(ISNUMBER(H931))), "Número en texto. ", "")&amp;IF(AND(ISNUMBER(Q931), ISNUMBER(Q930), Q931&lt;Q930), "Fuera de orden de fecha. ", "")))</f>
        <v/>
      </c>
      <c r="Z931" s="18">
        <f>IF(AND(S931=1, ISNUMBER(R931)), ROW(), 0)</f>
        <v/>
      </c>
      <c r="AA931" s="18">
        <f>IF(ISNUMBER(R931), R931, 0)</f>
        <v/>
      </c>
    </row>
    <row r="932">
      <c r="A932" s="13" t="n"/>
      <c r="B932" s="13" t="n"/>
      <c r="C932" s="13" t="n"/>
      <c r="D932" s="13" t="n"/>
      <c r="E932" s="13" t="n"/>
      <c r="F932" s="13" t="n"/>
      <c r="G932" s="13" t="n"/>
      <c r="H932" s="13" t="n"/>
      <c r="I932" s="13" t="n"/>
      <c r="J932" s="13" t="n"/>
      <c r="K932" s="13" t="n"/>
      <c r="L932" s="13" t="n"/>
      <c r="M932" s="13" t="n"/>
      <c r="N932" s="13" t="n"/>
      <c r="O932" s="14" t="n"/>
      <c r="P932" s="15" t="n"/>
      <c r="Q932" s="16">
        <f>IF(N932="", "", IF(ISNUMBER(N932), N932, IFERROR(DATEVALUE(LEFT(N932,10))+TIMEVALUE(MID(N932,12,8)), "texto")))</f>
        <v/>
      </c>
      <c r="R932" s="17">
        <f>IF(ISNUMBER(Q932), DATE(YEAR(Q932),MONTH(Q932),1), "")</f>
        <v/>
      </c>
      <c r="S932" s="18">
        <f>IF(A932="", 0, IF(AND(M932=Ajustes!$B$8, E932=Ajustes!$B$5, I932=Ajustes!$B$4, OR(C932=Ajustes!$B$6, C932=Ajustes!$B$7), ISNUMBER(D932), ISNUMBER(H932)), 1, 0))</f>
        <v/>
      </c>
      <c r="T932" s="19">
        <f>IF(S932&lt;&gt;1, 0, IF(N(J932)=0, 0, IF(K932=Ajustes!$B$5, J932, J932*F932)))</f>
        <v/>
      </c>
      <c r="U932" s="20">
        <f>IF(S932&lt;&gt;1, U931, IF(C932=Ajustes!$B$6, U931+H932, U931-H932))</f>
        <v/>
      </c>
      <c r="V932" s="19">
        <f>IF(S932&lt;&gt;1, V931, IF(C932=Ajustes!$B$6, V931+D932+N(O932)+T932, IF(U932&lt;=0, 0, V931-H932*W931)))</f>
        <v/>
      </c>
      <c r="W932" s="21">
        <f>IF(U932&gt;0, V932/U932, 0)</f>
        <v/>
      </c>
      <c r="X932" s="19">
        <f>IF(AND(S932=1, C932=Ajustes!$B$7), D932-N(O932)-T932-H932*W931, "")</f>
        <v/>
      </c>
      <c r="Y932" s="18">
        <f>IF(A932="", "", TRIM(IF(COUNTIFS($N$2:$N$3000,N932,$C$2:$C$3000,C932,$D$2:$D$3000,D932,$H$2:$H$3000,H932)&gt;1, "Orden repetida. ", "")&amp;IF(AND(S932=1, C932=Ajustes!$B$7, U931+0.000001&lt;H932), "Vendes más de lo registrado. ", "")&amp;IF(Q932="texto", "Fecha en texto. ", "")&amp;IF(OR(NOT(ISNUMBER(D932)), NOT(ISNUMBER(H932))), "Número en texto. ", "")&amp;IF(AND(ISNUMBER(Q932), ISNUMBER(Q931), Q932&lt;Q931), "Fuera de orden de fecha. ", "")))</f>
        <v/>
      </c>
      <c r="Z932" s="18">
        <f>IF(AND(S932=1, ISNUMBER(R932)), ROW(), 0)</f>
        <v/>
      </c>
      <c r="AA932" s="18">
        <f>IF(ISNUMBER(R932), R932, 0)</f>
        <v/>
      </c>
    </row>
    <row r="933">
      <c r="A933" s="13" t="n"/>
      <c r="B933" s="13" t="n"/>
      <c r="C933" s="13" t="n"/>
      <c r="D933" s="13" t="n"/>
      <c r="E933" s="13" t="n"/>
      <c r="F933" s="13" t="n"/>
      <c r="G933" s="13" t="n"/>
      <c r="H933" s="13" t="n"/>
      <c r="I933" s="13" t="n"/>
      <c r="J933" s="13" t="n"/>
      <c r="K933" s="13" t="n"/>
      <c r="L933" s="13" t="n"/>
      <c r="M933" s="13" t="n"/>
      <c r="N933" s="13" t="n"/>
      <c r="O933" s="14" t="n"/>
      <c r="P933" s="15" t="n"/>
      <c r="Q933" s="16">
        <f>IF(N933="", "", IF(ISNUMBER(N933), N933, IFERROR(DATEVALUE(LEFT(N933,10))+TIMEVALUE(MID(N933,12,8)), "texto")))</f>
        <v/>
      </c>
      <c r="R933" s="17">
        <f>IF(ISNUMBER(Q933), DATE(YEAR(Q933),MONTH(Q933),1), "")</f>
        <v/>
      </c>
      <c r="S933" s="18">
        <f>IF(A933="", 0, IF(AND(M933=Ajustes!$B$8, E933=Ajustes!$B$5, I933=Ajustes!$B$4, OR(C933=Ajustes!$B$6, C933=Ajustes!$B$7), ISNUMBER(D933), ISNUMBER(H933)), 1, 0))</f>
        <v/>
      </c>
      <c r="T933" s="19">
        <f>IF(S933&lt;&gt;1, 0, IF(N(J933)=0, 0, IF(K933=Ajustes!$B$5, J933, J933*F933)))</f>
        <v/>
      </c>
      <c r="U933" s="20">
        <f>IF(S933&lt;&gt;1, U932, IF(C933=Ajustes!$B$6, U932+H933, U932-H933))</f>
        <v/>
      </c>
      <c r="V933" s="19">
        <f>IF(S933&lt;&gt;1, V932, IF(C933=Ajustes!$B$6, V932+D933+N(O933)+T933, IF(U933&lt;=0, 0, V932-H933*W932)))</f>
        <v/>
      </c>
      <c r="W933" s="21">
        <f>IF(U933&gt;0, V933/U933, 0)</f>
        <v/>
      </c>
      <c r="X933" s="19">
        <f>IF(AND(S933=1, C933=Ajustes!$B$7), D933-N(O933)-T933-H933*W932, "")</f>
        <v/>
      </c>
      <c r="Y933" s="18">
        <f>IF(A933="", "", TRIM(IF(COUNTIFS($N$2:$N$3000,N933,$C$2:$C$3000,C933,$D$2:$D$3000,D933,$H$2:$H$3000,H933)&gt;1, "Orden repetida. ", "")&amp;IF(AND(S933=1, C933=Ajustes!$B$7, U932+0.000001&lt;H933), "Vendes más de lo registrado. ", "")&amp;IF(Q933="texto", "Fecha en texto. ", "")&amp;IF(OR(NOT(ISNUMBER(D933)), NOT(ISNUMBER(H933))), "Número en texto. ", "")&amp;IF(AND(ISNUMBER(Q933), ISNUMBER(Q932), Q933&lt;Q932), "Fuera de orden de fecha. ", "")))</f>
        <v/>
      </c>
      <c r="Z933" s="18">
        <f>IF(AND(S933=1, ISNUMBER(R933)), ROW(), 0)</f>
        <v/>
      </c>
      <c r="AA933" s="18">
        <f>IF(ISNUMBER(R933), R933, 0)</f>
        <v/>
      </c>
    </row>
    <row r="934">
      <c r="A934" s="13" t="n"/>
      <c r="B934" s="13" t="n"/>
      <c r="C934" s="13" t="n"/>
      <c r="D934" s="13" t="n"/>
      <c r="E934" s="13" t="n"/>
      <c r="F934" s="13" t="n"/>
      <c r="G934" s="13" t="n"/>
      <c r="H934" s="13" t="n"/>
      <c r="I934" s="13" t="n"/>
      <c r="J934" s="13" t="n"/>
      <c r="K934" s="13" t="n"/>
      <c r="L934" s="13" t="n"/>
      <c r="M934" s="13" t="n"/>
      <c r="N934" s="13" t="n"/>
      <c r="O934" s="14" t="n"/>
      <c r="P934" s="15" t="n"/>
      <c r="Q934" s="16">
        <f>IF(N934="", "", IF(ISNUMBER(N934), N934, IFERROR(DATEVALUE(LEFT(N934,10))+TIMEVALUE(MID(N934,12,8)), "texto")))</f>
        <v/>
      </c>
      <c r="R934" s="17">
        <f>IF(ISNUMBER(Q934), DATE(YEAR(Q934),MONTH(Q934),1), "")</f>
        <v/>
      </c>
      <c r="S934" s="18">
        <f>IF(A934="", 0, IF(AND(M934=Ajustes!$B$8, E934=Ajustes!$B$5, I934=Ajustes!$B$4, OR(C934=Ajustes!$B$6, C934=Ajustes!$B$7), ISNUMBER(D934), ISNUMBER(H934)), 1, 0))</f>
        <v/>
      </c>
      <c r="T934" s="19">
        <f>IF(S934&lt;&gt;1, 0, IF(N(J934)=0, 0, IF(K934=Ajustes!$B$5, J934, J934*F934)))</f>
        <v/>
      </c>
      <c r="U934" s="20">
        <f>IF(S934&lt;&gt;1, U933, IF(C934=Ajustes!$B$6, U933+H934, U933-H934))</f>
        <v/>
      </c>
      <c r="V934" s="19">
        <f>IF(S934&lt;&gt;1, V933, IF(C934=Ajustes!$B$6, V933+D934+N(O934)+T934, IF(U934&lt;=0, 0, V933-H934*W933)))</f>
        <v/>
      </c>
      <c r="W934" s="21">
        <f>IF(U934&gt;0, V934/U934, 0)</f>
        <v/>
      </c>
      <c r="X934" s="19">
        <f>IF(AND(S934=1, C934=Ajustes!$B$7), D934-N(O934)-T934-H934*W933, "")</f>
        <v/>
      </c>
      <c r="Y934" s="18">
        <f>IF(A934="", "", TRIM(IF(COUNTIFS($N$2:$N$3000,N934,$C$2:$C$3000,C934,$D$2:$D$3000,D934,$H$2:$H$3000,H934)&gt;1, "Orden repetida. ", "")&amp;IF(AND(S934=1, C934=Ajustes!$B$7, U933+0.000001&lt;H934), "Vendes más de lo registrado. ", "")&amp;IF(Q934="texto", "Fecha en texto. ", "")&amp;IF(OR(NOT(ISNUMBER(D934)), NOT(ISNUMBER(H934))), "Número en texto. ", "")&amp;IF(AND(ISNUMBER(Q934), ISNUMBER(Q933), Q934&lt;Q933), "Fuera de orden de fecha. ", "")))</f>
        <v/>
      </c>
      <c r="Z934" s="18">
        <f>IF(AND(S934=1, ISNUMBER(R934)), ROW(), 0)</f>
        <v/>
      </c>
      <c r="AA934" s="18">
        <f>IF(ISNUMBER(R934), R934, 0)</f>
        <v/>
      </c>
    </row>
    <row r="935">
      <c r="A935" s="13" t="n"/>
      <c r="B935" s="13" t="n"/>
      <c r="C935" s="13" t="n"/>
      <c r="D935" s="13" t="n"/>
      <c r="E935" s="13" t="n"/>
      <c r="F935" s="13" t="n"/>
      <c r="G935" s="13" t="n"/>
      <c r="H935" s="13" t="n"/>
      <c r="I935" s="13" t="n"/>
      <c r="J935" s="13" t="n"/>
      <c r="K935" s="13" t="n"/>
      <c r="L935" s="13" t="n"/>
      <c r="M935" s="13" t="n"/>
      <c r="N935" s="13" t="n"/>
      <c r="O935" s="14" t="n"/>
      <c r="P935" s="15" t="n"/>
      <c r="Q935" s="16">
        <f>IF(N935="", "", IF(ISNUMBER(N935), N935, IFERROR(DATEVALUE(LEFT(N935,10))+TIMEVALUE(MID(N935,12,8)), "texto")))</f>
        <v/>
      </c>
      <c r="R935" s="17">
        <f>IF(ISNUMBER(Q935), DATE(YEAR(Q935),MONTH(Q935),1), "")</f>
        <v/>
      </c>
      <c r="S935" s="18">
        <f>IF(A935="", 0, IF(AND(M935=Ajustes!$B$8, E935=Ajustes!$B$5, I935=Ajustes!$B$4, OR(C935=Ajustes!$B$6, C935=Ajustes!$B$7), ISNUMBER(D935), ISNUMBER(H935)), 1, 0))</f>
        <v/>
      </c>
      <c r="T935" s="19">
        <f>IF(S935&lt;&gt;1, 0, IF(N(J935)=0, 0, IF(K935=Ajustes!$B$5, J935, J935*F935)))</f>
        <v/>
      </c>
      <c r="U935" s="20">
        <f>IF(S935&lt;&gt;1, U934, IF(C935=Ajustes!$B$6, U934+H935, U934-H935))</f>
        <v/>
      </c>
      <c r="V935" s="19">
        <f>IF(S935&lt;&gt;1, V934, IF(C935=Ajustes!$B$6, V934+D935+N(O935)+T935, IF(U935&lt;=0, 0, V934-H935*W934)))</f>
        <v/>
      </c>
      <c r="W935" s="21">
        <f>IF(U935&gt;0, V935/U935, 0)</f>
        <v/>
      </c>
      <c r="X935" s="19">
        <f>IF(AND(S935=1, C935=Ajustes!$B$7), D935-N(O935)-T935-H935*W934, "")</f>
        <v/>
      </c>
      <c r="Y935" s="18">
        <f>IF(A935="", "", TRIM(IF(COUNTIFS($N$2:$N$3000,N935,$C$2:$C$3000,C935,$D$2:$D$3000,D935,$H$2:$H$3000,H935)&gt;1, "Orden repetida. ", "")&amp;IF(AND(S935=1, C935=Ajustes!$B$7, U934+0.000001&lt;H935), "Vendes más de lo registrado. ", "")&amp;IF(Q935="texto", "Fecha en texto. ", "")&amp;IF(OR(NOT(ISNUMBER(D935)), NOT(ISNUMBER(H935))), "Número en texto. ", "")&amp;IF(AND(ISNUMBER(Q935), ISNUMBER(Q934), Q935&lt;Q934), "Fuera de orden de fecha. ", "")))</f>
        <v/>
      </c>
      <c r="Z935" s="18">
        <f>IF(AND(S935=1, ISNUMBER(R935)), ROW(), 0)</f>
        <v/>
      </c>
      <c r="AA935" s="18">
        <f>IF(ISNUMBER(R935), R935, 0)</f>
        <v/>
      </c>
    </row>
    <row r="936">
      <c r="A936" s="13" t="n"/>
      <c r="B936" s="13" t="n"/>
      <c r="C936" s="13" t="n"/>
      <c r="D936" s="13" t="n"/>
      <c r="E936" s="13" t="n"/>
      <c r="F936" s="13" t="n"/>
      <c r="G936" s="13" t="n"/>
      <c r="H936" s="13" t="n"/>
      <c r="I936" s="13" t="n"/>
      <c r="J936" s="13" t="n"/>
      <c r="K936" s="13" t="n"/>
      <c r="L936" s="13" t="n"/>
      <c r="M936" s="13" t="n"/>
      <c r="N936" s="13" t="n"/>
      <c r="O936" s="14" t="n"/>
      <c r="P936" s="15" t="n"/>
      <c r="Q936" s="16">
        <f>IF(N936="", "", IF(ISNUMBER(N936), N936, IFERROR(DATEVALUE(LEFT(N936,10))+TIMEVALUE(MID(N936,12,8)), "texto")))</f>
        <v/>
      </c>
      <c r="R936" s="17">
        <f>IF(ISNUMBER(Q936), DATE(YEAR(Q936),MONTH(Q936),1), "")</f>
        <v/>
      </c>
      <c r="S936" s="18">
        <f>IF(A936="", 0, IF(AND(M936=Ajustes!$B$8, E936=Ajustes!$B$5, I936=Ajustes!$B$4, OR(C936=Ajustes!$B$6, C936=Ajustes!$B$7), ISNUMBER(D936), ISNUMBER(H936)), 1, 0))</f>
        <v/>
      </c>
      <c r="T936" s="19">
        <f>IF(S936&lt;&gt;1, 0, IF(N(J936)=0, 0, IF(K936=Ajustes!$B$5, J936, J936*F936)))</f>
        <v/>
      </c>
      <c r="U936" s="20">
        <f>IF(S936&lt;&gt;1, U935, IF(C936=Ajustes!$B$6, U935+H936, U935-H936))</f>
        <v/>
      </c>
      <c r="V936" s="19">
        <f>IF(S936&lt;&gt;1, V935, IF(C936=Ajustes!$B$6, V935+D936+N(O936)+T936, IF(U936&lt;=0, 0, V935-H936*W935)))</f>
        <v/>
      </c>
      <c r="W936" s="21">
        <f>IF(U936&gt;0, V936/U936, 0)</f>
        <v/>
      </c>
      <c r="X936" s="19">
        <f>IF(AND(S936=1, C936=Ajustes!$B$7), D936-N(O936)-T936-H936*W935, "")</f>
        <v/>
      </c>
      <c r="Y936" s="18">
        <f>IF(A936="", "", TRIM(IF(COUNTIFS($N$2:$N$3000,N936,$C$2:$C$3000,C936,$D$2:$D$3000,D936,$H$2:$H$3000,H936)&gt;1, "Orden repetida. ", "")&amp;IF(AND(S936=1, C936=Ajustes!$B$7, U935+0.000001&lt;H936), "Vendes más de lo registrado. ", "")&amp;IF(Q936="texto", "Fecha en texto. ", "")&amp;IF(OR(NOT(ISNUMBER(D936)), NOT(ISNUMBER(H936))), "Número en texto. ", "")&amp;IF(AND(ISNUMBER(Q936), ISNUMBER(Q935), Q936&lt;Q935), "Fuera de orden de fecha. ", "")))</f>
        <v/>
      </c>
      <c r="Z936" s="18">
        <f>IF(AND(S936=1, ISNUMBER(R936)), ROW(), 0)</f>
        <v/>
      </c>
      <c r="AA936" s="18">
        <f>IF(ISNUMBER(R936), R936, 0)</f>
        <v/>
      </c>
    </row>
    <row r="937">
      <c r="A937" s="13" t="n"/>
      <c r="B937" s="13" t="n"/>
      <c r="C937" s="13" t="n"/>
      <c r="D937" s="13" t="n"/>
      <c r="E937" s="13" t="n"/>
      <c r="F937" s="13" t="n"/>
      <c r="G937" s="13" t="n"/>
      <c r="H937" s="13" t="n"/>
      <c r="I937" s="13" t="n"/>
      <c r="J937" s="13" t="n"/>
      <c r="K937" s="13" t="n"/>
      <c r="L937" s="13" t="n"/>
      <c r="M937" s="13" t="n"/>
      <c r="N937" s="13" t="n"/>
      <c r="O937" s="14" t="n"/>
      <c r="P937" s="15" t="n"/>
      <c r="Q937" s="16">
        <f>IF(N937="", "", IF(ISNUMBER(N937), N937, IFERROR(DATEVALUE(LEFT(N937,10))+TIMEVALUE(MID(N937,12,8)), "texto")))</f>
        <v/>
      </c>
      <c r="R937" s="17">
        <f>IF(ISNUMBER(Q937), DATE(YEAR(Q937),MONTH(Q937),1), "")</f>
        <v/>
      </c>
      <c r="S937" s="18">
        <f>IF(A937="", 0, IF(AND(M937=Ajustes!$B$8, E937=Ajustes!$B$5, I937=Ajustes!$B$4, OR(C937=Ajustes!$B$6, C937=Ajustes!$B$7), ISNUMBER(D937), ISNUMBER(H937)), 1, 0))</f>
        <v/>
      </c>
      <c r="T937" s="19">
        <f>IF(S937&lt;&gt;1, 0, IF(N(J937)=0, 0, IF(K937=Ajustes!$B$5, J937, J937*F937)))</f>
        <v/>
      </c>
      <c r="U937" s="20">
        <f>IF(S937&lt;&gt;1, U936, IF(C937=Ajustes!$B$6, U936+H937, U936-H937))</f>
        <v/>
      </c>
      <c r="V937" s="19">
        <f>IF(S937&lt;&gt;1, V936, IF(C937=Ajustes!$B$6, V936+D937+N(O937)+T937, IF(U937&lt;=0, 0, V936-H937*W936)))</f>
        <v/>
      </c>
      <c r="W937" s="21">
        <f>IF(U937&gt;0, V937/U937, 0)</f>
        <v/>
      </c>
      <c r="X937" s="19">
        <f>IF(AND(S937=1, C937=Ajustes!$B$7), D937-N(O937)-T937-H937*W936, "")</f>
        <v/>
      </c>
      <c r="Y937" s="18">
        <f>IF(A937="", "", TRIM(IF(COUNTIFS($N$2:$N$3000,N937,$C$2:$C$3000,C937,$D$2:$D$3000,D937,$H$2:$H$3000,H937)&gt;1, "Orden repetida. ", "")&amp;IF(AND(S937=1, C937=Ajustes!$B$7, U936+0.000001&lt;H937), "Vendes más de lo registrado. ", "")&amp;IF(Q937="texto", "Fecha en texto. ", "")&amp;IF(OR(NOT(ISNUMBER(D937)), NOT(ISNUMBER(H937))), "Número en texto. ", "")&amp;IF(AND(ISNUMBER(Q937), ISNUMBER(Q936), Q937&lt;Q936), "Fuera de orden de fecha. ", "")))</f>
        <v/>
      </c>
      <c r="Z937" s="18">
        <f>IF(AND(S937=1, ISNUMBER(R937)), ROW(), 0)</f>
        <v/>
      </c>
      <c r="AA937" s="18">
        <f>IF(ISNUMBER(R937), R937, 0)</f>
        <v/>
      </c>
    </row>
    <row r="938">
      <c r="A938" s="13" t="n"/>
      <c r="B938" s="13" t="n"/>
      <c r="C938" s="13" t="n"/>
      <c r="D938" s="13" t="n"/>
      <c r="E938" s="13" t="n"/>
      <c r="F938" s="13" t="n"/>
      <c r="G938" s="13" t="n"/>
      <c r="H938" s="13" t="n"/>
      <c r="I938" s="13" t="n"/>
      <c r="J938" s="13" t="n"/>
      <c r="K938" s="13" t="n"/>
      <c r="L938" s="13" t="n"/>
      <c r="M938" s="13" t="n"/>
      <c r="N938" s="13" t="n"/>
      <c r="O938" s="14" t="n"/>
      <c r="P938" s="15" t="n"/>
      <c r="Q938" s="16">
        <f>IF(N938="", "", IF(ISNUMBER(N938), N938, IFERROR(DATEVALUE(LEFT(N938,10))+TIMEVALUE(MID(N938,12,8)), "texto")))</f>
        <v/>
      </c>
      <c r="R938" s="17">
        <f>IF(ISNUMBER(Q938), DATE(YEAR(Q938),MONTH(Q938),1), "")</f>
        <v/>
      </c>
      <c r="S938" s="18">
        <f>IF(A938="", 0, IF(AND(M938=Ajustes!$B$8, E938=Ajustes!$B$5, I938=Ajustes!$B$4, OR(C938=Ajustes!$B$6, C938=Ajustes!$B$7), ISNUMBER(D938), ISNUMBER(H938)), 1, 0))</f>
        <v/>
      </c>
      <c r="T938" s="19">
        <f>IF(S938&lt;&gt;1, 0, IF(N(J938)=0, 0, IF(K938=Ajustes!$B$5, J938, J938*F938)))</f>
        <v/>
      </c>
      <c r="U938" s="20">
        <f>IF(S938&lt;&gt;1, U937, IF(C938=Ajustes!$B$6, U937+H938, U937-H938))</f>
        <v/>
      </c>
      <c r="V938" s="19">
        <f>IF(S938&lt;&gt;1, V937, IF(C938=Ajustes!$B$6, V937+D938+N(O938)+T938, IF(U938&lt;=0, 0, V937-H938*W937)))</f>
        <v/>
      </c>
      <c r="W938" s="21">
        <f>IF(U938&gt;0, V938/U938, 0)</f>
        <v/>
      </c>
      <c r="X938" s="19">
        <f>IF(AND(S938=1, C938=Ajustes!$B$7), D938-N(O938)-T938-H938*W937, "")</f>
        <v/>
      </c>
      <c r="Y938" s="18">
        <f>IF(A938="", "", TRIM(IF(COUNTIFS($N$2:$N$3000,N938,$C$2:$C$3000,C938,$D$2:$D$3000,D938,$H$2:$H$3000,H938)&gt;1, "Orden repetida. ", "")&amp;IF(AND(S938=1, C938=Ajustes!$B$7, U937+0.000001&lt;H938), "Vendes más de lo registrado. ", "")&amp;IF(Q938="texto", "Fecha en texto. ", "")&amp;IF(OR(NOT(ISNUMBER(D938)), NOT(ISNUMBER(H938))), "Número en texto. ", "")&amp;IF(AND(ISNUMBER(Q938), ISNUMBER(Q937), Q938&lt;Q937), "Fuera de orden de fecha. ", "")))</f>
        <v/>
      </c>
      <c r="Z938" s="18">
        <f>IF(AND(S938=1, ISNUMBER(R938)), ROW(), 0)</f>
        <v/>
      </c>
      <c r="AA938" s="18">
        <f>IF(ISNUMBER(R938), R938, 0)</f>
        <v/>
      </c>
    </row>
    <row r="939">
      <c r="A939" s="13" t="n"/>
      <c r="B939" s="13" t="n"/>
      <c r="C939" s="13" t="n"/>
      <c r="D939" s="13" t="n"/>
      <c r="E939" s="13" t="n"/>
      <c r="F939" s="13" t="n"/>
      <c r="G939" s="13" t="n"/>
      <c r="H939" s="13" t="n"/>
      <c r="I939" s="13" t="n"/>
      <c r="J939" s="13" t="n"/>
      <c r="K939" s="13" t="n"/>
      <c r="L939" s="13" t="n"/>
      <c r="M939" s="13" t="n"/>
      <c r="N939" s="13" t="n"/>
      <c r="O939" s="14" t="n"/>
      <c r="P939" s="15" t="n"/>
      <c r="Q939" s="16">
        <f>IF(N939="", "", IF(ISNUMBER(N939), N939, IFERROR(DATEVALUE(LEFT(N939,10))+TIMEVALUE(MID(N939,12,8)), "texto")))</f>
        <v/>
      </c>
      <c r="R939" s="17">
        <f>IF(ISNUMBER(Q939), DATE(YEAR(Q939),MONTH(Q939),1), "")</f>
        <v/>
      </c>
      <c r="S939" s="18">
        <f>IF(A939="", 0, IF(AND(M939=Ajustes!$B$8, E939=Ajustes!$B$5, I939=Ajustes!$B$4, OR(C939=Ajustes!$B$6, C939=Ajustes!$B$7), ISNUMBER(D939), ISNUMBER(H939)), 1, 0))</f>
        <v/>
      </c>
      <c r="T939" s="19">
        <f>IF(S939&lt;&gt;1, 0, IF(N(J939)=0, 0, IF(K939=Ajustes!$B$5, J939, J939*F939)))</f>
        <v/>
      </c>
      <c r="U939" s="20">
        <f>IF(S939&lt;&gt;1, U938, IF(C939=Ajustes!$B$6, U938+H939, U938-H939))</f>
        <v/>
      </c>
      <c r="V939" s="19">
        <f>IF(S939&lt;&gt;1, V938, IF(C939=Ajustes!$B$6, V938+D939+N(O939)+T939, IF(U939&lt;=0, 0, V938-H939*W938)))</f>
        <v/>
      </c>
      <c r="W939" s="21">
        <f>IF(U939&gt;0, V939/U939, 0)</f>
        <v/>
      </c>
      <c r="X939" s="19">
        <f>IF(AND(S939=1, C939=Ajustes!$B$7), D939-N(O939)-T939-H939*W938, "")</f>
        <v/>
      </c>
      <c r="Y939" s="18">
        <f>IF(A939="", "", TRIM(IF(COUNTIFS($N$2:$N$3000,N939,$C$2:$C$3000,C939,$D$2:$D$3000,D939,$H$2:$H$3000,H939)&gt;1, "Orden repetida. ", "")&amp;IF(AND(S939=1, C939=Ajustes!$B$7, U938+0.000001&lt;H939), "Vendes más de lo registrado. ", "")&amp;IF(Q939="texto", "Fecha en texto. ", "")&amp;IF(OR(NOT(ISNUMBER(D939)), NOT(ISNUMBER(H939))), "Número en texto. ", "")&amp;IF(AND(ISNUMBER(Q939), ISNUMBER(Q938), Q939&lt;Q938), "Fuera de orden de fecha. ", "")))</f>
        <v/>
      </c>
      <c r="Z939" s="18">
        <f>IF(AND(S939=1, ISNUMBER(R939)), ROW(), 0)</f>
        <v/>
      </c>
      <c r="AA939" s="18">
        <f>IF(ISNUMBER(R939), R939, 0)</f>
        <v/>
      </c>
    </row>
    <row r="940">
      <c r="A940" s="13" t="n"/>
      <c r="B940" s="13" t="n"/>
      <c r="C940" s="13" t="n"/>
      <c r="D940" s="13" t="n"/>
      <c r="E940" s="13" t="n"/>
      <c r="F940" s="13" t="n"/>
      <c r="G940" s="13" t="n"/>
      <c r="H940" s="13" t="n"/>
      <c r="I940" s="13" t="n"/>
      <c r="J940" s="13" t="n"/>
      <c r="K940" s="13" t="n"/>
      <c r="L940" s="13" t="n"/>
      <c r="M940" s="13" t="n"/>
      <c r="N940" s="13" t="n"/>
      <c r="O940" s="14" t="n"/>
      <c r="P940" s="15" t="n"/>
      <c r="Q940" s="16">
        <f>IF(N940="", "", IF(ISNUMBER(N940), N940, IFERROR(DATEVALUE(LEFT(N940,10))+TIMEVALUE(MID(N940,12,8)), "texto")))</f>
        <v/>
      </c>
      <c r="R940" s="17">
        <f>IF(ISNUMBER(Q940), DATE(YEAR(Q940),MONTH(Q940),1), "")</f>
        <v/>
      </c>
      <c r="S940" s="18">
        <f>IF(A940="", 0, IF(AND(M940=Ajustes!$B$8, E940=Ajustes!$B$5, I940=Ajustes!$B$4, OR(C940=Ajustes!$B$6, C940=Ajustes!$B$7), ISNUMBER(D940), ISNUMBER(H940)), 1, 0))</f>
        <v/>
      </c>
      <c r="T940" s="19">
        <f>IF(S940&lt;&gt;1, 0, IF(N(J940)=0, 0, IF(K940=Ajustes!$B$5, J940, J940*F940)))</f>
        <v/>
      </c>
      <c r="U940" s="20">
        <f>IF(S940&lt;&gt;1, U939, IF(C940=Ajustes!$B$6, U939+H940, U939-H940))</f>
        <v/>
      </c>
      <c r="V940" s="19">
        <f>IF(S940&lt;&gt;1, V939, IF(C940=Ajustes!$B$6, V939+D940+N(O940)+T940, IF(U940&lt;=0, 0, V939-H940*W939)))</f>
        <v/>
      </c>
      <c r="W940" s="21">
        <f>IF(U940&gt;0, V940/U940, 0)</f>
        <v/>
      </c>
      <c r="X940" s="19">
        <f>IF(AND(S940=1, C940=Ajustes!$B$7), D940-N(O940)-T940-H940*W939, "")</f>
        <v/>
      </c>
      <c r="Y940" s="18">
        <f>IF(A940="", "", TRIM(IF(COUNTIFS($N$2:$N$3000,N940,$C$2:$C$3000,C940,$D$2:$D$3000,D940,$H$2:$H$3000,H940)&gt;1, "Orden repetida. ", "")&amp;IF(AND(S940=1, C940=Ajustes!$B$7, U939+0.000001&lt;H940), "Vendes más de lo registrado. ", "")&amp;IF(Q940="texto", "Fecha en texto. ", "")&amp;IF(OR(NOT(ISNUMBER(D940)), NOT(ISNUMBER(H940))), "Número en texto. ", "")&amp;IF(AND(ISNUMBER(Q940), ISNUMBER(Q939), Q940&lt;Q939), "Fuera de orden de fecha. ", "")))</f>
        <v/>
      </c>
      <c r="Z940" s="18">
        <f>IF(AND(S940=1, ISNUMBER(R940)), ROW(), 0)</f>
        <v/>
      </c>
      <c r="AA940" s="18">
        <f>IF(ISNUMBER(R940), R940, 0)</f>
        <v/>
      </c>
    </row>
    <row r="941">
      <c r="A941" s="13" t="n"/>
      <c r="B941" s="13" t="n"/>
      <c r="C941" s="13" t="n"/>
      <c r="D941" s="13" t="n"/>
      <c r="E941" s="13" t="n"/>
      <c r="F941" s="13" t="n"/>
      <c r="G941" s="13" t="n"/>
      <c r="H941" s="13" t="n"/>
      <c r="I941" s="13" t="n"/>
      <c r="J941" s="13" t="n"/>
      <c r="K941" s="13" t="n"/>
      <c r="L941" s="13" t="n"/>
      <c r="M941" s="13" t="n"/>
      <c r="N941" s="13" t="n"/>
      <c r="O941" s="14" t="n"/>
      <c r="P941" s="15" t="n"/>
      <c r="Q941" s="16">
        <f>IF(N941="", "", IF(ISNUMBER(N941), N941, IFERROR(DATEVALUE(LEFT(N941,10))+TIMEVALUE(MID(N941,12,8)), "texto")))</f>
        <v/>
      </c>
      <c r="R941" s="17">
        <f>IF(ISNUMBER(Q941), DATE(YEAR(Q941),MONTH(Q941),1), "")</f>
        <v/>
      </c>
      <c r="S941" s="18">
        <f>IF(A941="", 0, IF(AND(M941=Ajustes!$B$8, E941=Ajustes!$B$5, I941=Ajustes!$B$4, OR(C941=Ajustes!$B$6, C941=Ajustes!$B$7), ISNUMBER(D941), ISNUMBER(H941)), 1, 0))</f>
        <v/>
      </c>
      <c r="T941" s="19">
        <f>IF(S941&lt;&gt;1, 0, IF(N(J941)=0, 0, IF(K941=Ajustes!$B$5, J941, J941*F941)))</f>
        <v/>
      </c>
      <c r="U941" s="20">
        <f>IF(S941&lt;&gt;1, U940, IF(C941=Ajustes!$B$6, U940+H941, U940-H941))</f>
        <v/>
      </c>
      <c r="V941" s="19">
        <f>IF(S941&lt;&gt;1, V940, IF(C941=Ajustes!$B$6, V940+D941+N(O941)+T941, IF(U941&lt;=0, 0, V940-H941*W940)))</f>
        <v/>
      </c>
      <c r="W941" s="21">
        <f>IF(U941&gt;0, V941/U941, 0)</f>
        <v/>
      </c>
      <c r="X941" s="19">
        <f>IF(AND(S941=1, C941=Ajustes!$B$7), D941-N(O941)-T941-H941*W940, "")</f>
        <v/>
      </c>
      <c r="Y941" s="18">
        <f>IF(A941="", "", TRIM(IF(COUNTIFS($N$2:$N$3000,N941,$C$2:$C$3000,C941,$D$2:$D$3000,D941,$H$2:$H$3000,H941)&gt;1, "Orden repetida. ", "")&amp;IF(AND(S941=1, C941=Ajustes!$B$7, U940+0.000001&lt;H941), "Vendes más de lo registrado. ", "")&amp;IF(Q941="texto", "Fecha en texto. ", "")&amp;IF(OR(NOT(ISNUMBER(D941)), NOT(ISNUMBER(H941))), "Número en texto. ", "")&amp;IF(AND(ISNUMBER(Q941), ISNUMBER(Q940), Q941&lt;Q940), "Fuera de orden de fecha. ", "")))</f>
        <v/>
      </c>
      <c r="Z941" s="18">
        <f>IF(AND(S941=1, ISNUMBER(R941)), ROW(), 0)</f>
        <v/>
      </c>
      <c r="AA941" s="18">
        <f>IF(ISNUMBER(R941), R941, 0)</f>
        <v/>
      </c>
    </row>
    <row r="942">
      <c r="A942" s="13" t="n"/>
      <c r="B942" s="13" t="n"/>
      <c r="C942" s="13" t="n"/>
      <c r="D942" s="13" t="n"/>
      <c r="E942" s="13" t="n"/>
      <c r="F942" s="13" t="n"/>
      <c r="G942" s="13" t="n"/>
      <c r="H942" s="13" t="n"/>
      <c r="I942" s="13" t="n"/>
      <c r="J942" s="13" t="n"/>
      <c r="K942" s="13" t="n"/>
      <c r="L942" s="13" t="n"/>
      <c r="M942" s="13" t="n"/>
      <c r="N942" s="13" t="n"/>
      <c r="O942" s="14" t="n"/>
      <c r="P942" s="15" t="n"/>
      <c r="Q942" s="16">
        <f>IF(N942="", "", IF(ISNUMBER(N942), N942, IFERROR(DATEVALUE(LEFT(N942,10))+TIMEVALUE(MID(N942,12,8)), "texto")))</f>
        <v/>
      </c>
      <c r="R942" s="17">
        <f>IF(ISNUMBER(Q942), DATE(YEAR(Q942),MONTH(Q942),1), "")</f>
        <v/>
      </c>
      <c r="S942" s="18">
        <f>IF(A942="", 0, IF(AND(M942=Ajustes!$B$8, E942=Ajustes!$B$5, I942=Ajustes!$B$4, OR(C942=Ajustes!$B$6, C942=Ajustes!$B$7), ISNUMBER(D942), ISNUMBER(H942)), 1, 0))</f>
        <v/>
      </c>
      <c r="T942" s="19">
        <f>IF(S942&lt;&gt;1, 0, IF(N(J942)=0, 0, IF(K942=Ajustes!$B$5, J942, J942*F942)))</f>
        <v/>
      </c>
      <c r="U942" s="20">
        <f>IF(S942&lt;&gt;1, U941, IF(C942=Ajustes!$B$6, U941+H942, U941-H942))</f>
        <v/>
      </c>
      <c r="V942" s="19">
        <f>IF(S942&lt;&gt;1, V941, IF(C942=Ajustes!$B$6, V941+D942+N(O942)+T942, IF(U942&lt;=0, 0, V941-H942*W941)))</f>
        <v/>
      </c>
      <c r="W942" s="21">
        <f>IF(U942&gt;0, V942/U942, 0)</f>
        <v/>
      </c>
      <c r="X942" s="19">
        <f>IF(AND(S942=1, C942=Ajustes!$B$7), D942-N(O942)-T942-H942*W941, "")</f>
        <v/>
      </c>
      <c r="Y942" s="18">
        <f>IF(A942="", "", TRIM(IF(COUNTIFS($N$2:$N$3000,N942,$C$2:$C$3000,C942,$D$2:$D$3000,D942,$H$2:$H$3000,H942)&gt;1, "Orden repetida. ", "")&amp;IF(AND(S942=1, C942=Ajustes!$B$7, U941+0.000001&lt;H942), "Vendes más de lo registrado. ", "")&amp;IF(Q942="texto", "Fecha en texto. ", "")&amp;IF(OR(NOT(ISNUMBER(D942)), NOT(ISNUMBER(H942))), "Número en texto. ", "")&amp;IF(AND(ISNUMBER(Q942), ISNUMBER(Q941), Q942&lt;Q941), "Fuera de orden de fecha. ", "")))</f>
        <v/>
      </c>
      <c r="Z942" s="18">
        <f>IF(AND(S942=1, ISNUMBER(R942)), ROW(), 0)</f>
        <v/>
      </c>
      <c r="AA942" s="18">
        <f>IF(ISNUMBER(R942), R942, 0)</f>
        <v/>
      </c>
    </row>
    <row r="943">
      <c r="A943" s="13" t="n"/>
      <c r="B943" s="13" t="n"/>
      <c r="C943" s="13" t="n"/>
      <c r="D943" s="13" t="n"/>
      <c r="E943" s="13" t="n"/>
      <c r="F943" s="13" t="n"/>
      <c r="G943" s="13" t="n"/>
      <c r="H943" s="13" t="n"/>
      <c r="I943" s="13" t="n"/>
      <c r="J943" s="13" t="n"/>
      <c r="K943" s="13" t="n"/>
      <c r="L943" s="13" t="n"/>
      <c r="M943" s="13" t="n"/>
      <c r="N943" s="13" t="n"/>
      <c r="O943" s="14" t="n"/>
      <c r="P943" s="15" t="n"/>
      <c r="Q943" s="16">
        <f>IF(N943="", "", IF(ISNUMBER(N943), N943, IFERROR(DATEVALUE(LEFT(N943,10))+TIMEVALUE(MID(N943,12,8)), "texto")))</f>
        <v/>
      </c>
      <c r="R943" s="17">
        <f>IF(ISNUMBER(Q943), DATE(YEAR(Q943),MONTH(Q943),1), "")</f>
        <v/>
      </c>
      <c r="S943" s="18">
        <f>IF(A943="", 0, IF(AND(M943=Ajustes!$B$8, E943=Ajustes!$B$5, I943=Ajustes!$B$4, OR(C943=Ajustes!$B$6, C943=Ajustes!$B$7), ISNUMBER(D943), ISNUMBER(H943)), 1, 0))</f>
        <v/>
      </c>
      <c r="T943" s="19">
        <f>IF(S943&lt;&gt;1, 0, IF(N(J943)=0, 0, IF(K943=Ajustes!$B$5, J943, J943*F943)))</f>
        <v/>
      </c>
      <c r="U943" s="20">
        <f>IF(S943&lt;&gt;1, U942, IF(C943=Ajustes!$B$6, U942+H943, U942-H943))</f>
        <v/>
      </c>
      <c r="V943" s="19">
        <f>IF(S943&lt;&gt;1, V942, IF(C943=Ajustes!$B$6, V942+D943+N(O943)+T943, IF(U943&lt;=0, 0, V942-H943*W942)))</f>
        <v/>
      </c>
      <c r="W943" s="21">
        <f>IF(U943&gt;0, V943/U943, 0)</f>
        <v/>
      </c>
      <c r="X943" s="19">
        <f>IF(AND(S943=1, C943=Ajustes!$B$7), D943-N(O943)-T943-H943*W942, "")</f>
        <v/>
      </c>
      <c r="Y943" s="18">
        <f>IF(A943="", "", TRIM(IF(COUNTIFS($N$2:$N$3000,N943,$C$2:$C$3000,C943,$D$2:$D$3000,D943,$H$2:$H$3000,H943)&gt;1, "Orden repetida. ", "")&amp;IF(AND(S943=1, C943=Ajustes!$B$7, U942+0.000001&lt;H943), "Vendes más de lo registrado. ", "")&amp;IF(Q943="texto", "Fecha en texto. ", "")&amp;IF(OR(NOT(ISNUMBER(D943)), NOT(ISNUMBER(H943))), "Número en texto. ", "")&amp;IF(AND(ISNUMBER(Q943), ISNUMBER(Q942), Q943&lt;Q942), "Fuera de orden de fecha. ", "")))</f>
        <v/>
      </c>
      <c r="Z943" s="18">
        <f>IF(AND(S943=1, ISNUMBER(R943)), ROW(), 0)</f>
        <v/>
      </c>
      <c r="AA943" s="18">
        <f>IF(ISNUMBER(R943), R943, 0)</f>
        <v/>
      </c>
    </row>
    <row r="944">
      <c r="A944" s="13" t="n"/>
      <c r="B944" s="13" t="n"/>
      <c r="C944" s="13" t="n"/>
      <c r="D944" s="13" t="n"/>
      <c r="E944" s="13" t="n"/>
      <c r="F944" s="13" t="n"/>
      <c r="G944" s="13" t="n"/>
      <c r="H944" s="13" t="n"/>
      <c r="I944" s="13" t="n"/>
      <c r="J944" s="13" t="n"/>
      <c r="K944" s="13" t="n"/>
      <c r="L944" s="13" t="n"/>
      <c r="M944" s="13" t="n"/>
      <c r="N944" s="13" t="n"/>
      <c r="O944" s="14" t="n"/>
      <c r="P944" s="15" t="n"/>
      <c r="Q944" s="16">
        <f>IF(N944="", "", IF(ISNUMBER(N944), N944, IFERROR(DATEVALUE(LEFT(N944,10))+TIMEVALUE(MID(N944,12,8)), "texto")))</f>
        <v/>
      </c>
      <c r="R944" s="17">
        <f>IF(ISNUMBER(Q944), DATE(YEAR(Q944),MONTH(Q944),1), "")</f>
        <v/>
      </c>
      <c r="S944" s="18">
        <f>IF(A944="", 0, IF(AND(M944=Ajustes!$B$8, E944=Ajustes!$B$5, I944=Ajustes!$B$4, OR(C944=Ajustes!$B$6, C944=Ajustes!$B$7), ISNUMBER(D944), ISNUMBER(H944)), 1, 0))</f>
        <v/>
      </c>
      <c r="T944" s="19">
        <f>IF(S944&lt;&gt;1, 0, IF(N(J944)=0, 0, IF(K944=Ajustes!$B$5, J944, J944*F944)))</f>
        <v/>
      </c>
      <c r="U944" s="20">
        <f>IF(S944&lt;&gt;1, U943, IF(C944=Ajustes!$B$6, U943+H944, U943-H944))</f>
        <v/>
      </c>
      <c r="V944" s="19">
        <f>IF(S944&lt;&gt;1, V943, IF(C944=Ajustes!$B$6, V943+D944+N(O944)+T944, IF(U944&lt;=0, 0, V943-H944*W943)))</f>
        <v/>
      </c>
      <c r="W944" s="21">
        <f>IF(U944&gt;0, V944/U944, 0)</f>
        <v/>
      </c>
      <c r="X944" s="19">
        <f>IF(AND(S944=1, C944=Ajustes!$B$7), D944-N(O944)-T944-H944*W943, "")</f>
        <v/>
      </c>
      <c r="Y944" s="18">
        <f>IF(A944="", "", TRIM(IF(COUNTIFS($N$2:$N$3000,N944,$C$2:$C$3000,C944,$D$2:$D$3000,D944,$H$2:$H$3000,H944)&gt;1, "Orden repetida. ", "")&amp;IF(AND(S944=1, C944=Ajustes!$B$7, U943+0.000001&lt;H944), "Vendes más de lo registrado. ", "")&amp;IF(Q944="texto", "Fecha en texto. ", "")&amp;IF(OR(NOT(ISNUMBER(D944)), NOT(ISNUMBER(H944))), "Número en texto. ", "")&amp;IF(AND(ISNUMBER(Q944), ISNUMBER(Q943), Q944&lt;Q943), "Fuera de orden de fecha. ", "")))</f>
        <v/>
      </c>
      <c r="Z944" s="18">
        <f>IF(AND(S944=1, ISNUMBER(R944)), ROW(), 0)</f>
        <v/>
      </c>
      <c r="AA944" s="18">
        <f>IF(ISNUMBER(R944), R944, 0)</f>
        <v/>
      </c>
    </row>
    <row r="945">
      <c r="A945" s="13" t="n"/>
      <c r="B945" s="13" t="n"/>
      <c r="C945" s="13" t="n"/>
      <c r="D945" s="13" t="n"/>
      <c r="E945" s="13" t="n"/>
      <c r="F945" s="13" t="n"/>
      <c r="G945" s="13" t="n"/>
      <c r="H945" s="13" t="n"/>
      <c r="I945" s="13" t="n"/>
      <c r="J945" s="13" t="n"/>
      <c r="K945" s="13" t="n"/>
      <c r="L945" s="13" t="n"/>
      <c r="M945" s="13" t="n"/>
      <c r="N945" s="13" t="n"/>
      <c r="O945" s="14" t="n"/>
      <c r="P945" s="15" t="n"/>
      <c r="Q945" s="16">
        <f>IF(N945="", "", IF(ISNUMBER(N945), N945, IFERROR(DATEVALUE(LEFT(N945,10))+TIMEVALUE(MID(N945,12,8)), "texto")))</f>
        <v/>
      </c>
      <c r="R945" s="17">
        <f>IF(ISNUMBER(Q945), DATE(YEAR(Q945),MONTH(Q945),1), "")</f>
        <v/>
      </c>
      <c r="S945" s="18">
        <f>IF(A945="", 0, IF(AND(M945=Ajustes!$B$8, E945=Ajustes!$B$5, I945=Ajustes!$B$4, OR(C945=Ajustes!$B$6, C945=Ajustes!$B$7), ISNUMBER(D945), ISNUMBER(H945)), 1, 0))</f>
        <v/>
      </c>
      <c r="T945" s="19">
        <f>IF(S945&lt;&gt;1, 0, IF(N(J945)=0, 0, IF(K945=Ajustes!$B$5, J945, J945*F945)))</f>
        <v/>
      </c>
      <c r="U945" s="20">
        <f>IF(S945&lt;&gt;1, U944, IF(C945=Ajustes!$B$6, U944+H945, U944-H945))</f>
        <v/>
      </c>
      <c r="V945" s="19">
        <f>IF(S945&lt;&gt;1, V944, IF(C945=Ajustes!$B$6, V944+D945+N(O945)+T945, IF(U945&lt;=0, 0, V944-H945*W944)))</f>
        <v/>
      </c>
      <c r="W945" s="21">
        <f>IF(U945&gt;0, V945/U945, 0)</f>
        <v/>
      </c>
      <c r="X945" s="19">
        <f>IF(AND(S945=1, C945=Ajustes!$B$7), D945-N(O945)-T945-H945*W944, "")</f>
        <v/>
      </c>
      <c r="Y945" s="18">
        <f>IF(A945="", "", TRIM(IF(COUNTIFS($N$2:$N$3000,N945,$C$2:$C$3000,C945,$D$2:$D$3000,D945,$H$2:$H$3000,H945)&gt;1, "Orden repetida. ", "")&amp;IF(AND(S945=1, C945=Ajustes!$B$7, U944+0.000001&lt;H945), "Vendes más de lo registrado. ", "")&amp;IF(Q945="texto", "Fecha en texto. ", "")&amp;IF(OR(NOT(ISNUMBER(D945)), NOT(ISNUMBER(H945))), "Número en texto. ", "")&amp;IF(AND(ISNUMBER(Q945), ISNUMBER(Q944), Q945&lt;Q944), "Fuera de orden de fecha. ", "")))</f>
        <v/>
      </c>
      <c r="Z945" s="18">
        <f>IF(AND(S945=1, ISNUMBER(R945)), ROW(), 0)</f>
        <v/>
      </c>
      <c r="AA945" s="18">
        <f>IF(ISNUMBER(R945), R945, 0)</f>
        <v/>
      </c>
    </row>
    <row r="946">
      <c r="A946" s="13" t="n"/>
      <c r="B946" s="13" t="n"/>
      <c r="C946" s="13" t="n"/>
      <c r="D946" s="13" t="n"/>
      <c r="E946" s="13" t="n"/>
      <c r="F946" s="13" t="n"/>
      <c r="G946" s="13" t="n"/>
      <c r="H946" s="13" t="n"/>
      <c r="I946" s="13" t="n"/>
      <c r="J946" s="13" t="n"/>
      <c r="K946" s="13" t="n"/>
      <c r="L946" s="13" t="n"/>
      <c r="M946" s="13" t="n"/>
      <c r="N946" s="13" t="n"/>
      <c r="O946" s="14" t="n"/>
      <c r="P946" s="15" t="n"/>
      <c r="Q946" s="16">
        <f>IF(N946="", "", IF(ISNUMBER(N946), N946, IFERROR(DATEVALUE(LEFT(N946,10))+TIMEVALUE(MID(N946,12,8)), "texto")))</f>
        <v/>
      </c>
      <c r="R946" s="17">
        <f>IF(ISNUMBER(Q946), DATE(YEAR(Q946),MONTH(Q946),1), "")</f>
        <v/>
      </c>
      <c r="S946" s="18">
        <f>IF(A946="", 0, IF(AND(M946=Ajustes!$B$8, E946=Ajustes!$B$5, I946=Ajustes!$B$4, OR(C946=Ajustes!$B$6, C946=Ajustes!$B$7), ISNUMBER(D946), ISNUMBER(H946)), 1, 0))</f>
        <v/>
      </c>
      <c r="T946" s="19">
        <f>IF(S946&lt;&gt;1, 0, IF(N(J946)=0, 0, IF(K946=Ajustes!$B$5, J946, J946*F946)))</f>
        <v/>
      </c>
      <c r="U946" s="20">
        <f>IF(S946&lt;&gt;1, U945, IF(C946=Ajustes!$B$6, U945+H946, U945-H946))</f>
        <v/>
      </c>
      <c r="V946" s="19">
        <f>IF(S946&lt;&gt;1, V945, IF(C946=Ajustes!$B$6, V945+D946+N(O946)+T946, IF(U946&lt;=0, 0, V945-H946*W945)))</f>
        <v/>
      </c>
      <c r="W946" s="21">
        <f>IF(U946&gt;0, V946/U946, 0)</f>
        <v/>
      </c>
      <c r="X946" s="19">
        <f>IF(AND(S946=1, C946=Ajustes!$B$7), D946-N(O946)-T946-H946*W945, "")</f>
        <v/>
      </c>
      <c r="Y946" s="18">
        <f>IF(A946="", "", TRIM(IF(COUNTIFS($N$2:$N$3000,N946,$C$2:$C$3000,C946,$D$2:$D$3000,D946,$H$2:$H$3000,H946)&gt;1, "Orden repetida. ", "")&amp;IF(AND(S946=1, C946=Ajustes!$B$7, U945+0.000001&lt;H946), "Vendes más de lo registrado. ", "")&amp;IF(Q946="texto", "Fecha en texto. ", "")&amp;IF(OR(NOT(ISNUMBER(D946)), NOT(ISNUMBER(H946))), "Número en texto. ", "")&amp;IF(AND(ISNUMBER(Q946), ISNUMBER(Q945), Q946&lt;Q945), "Fuera de orden de fecha. ", "")))</f>
        <v/>
      </c>
      <c r="Z946" s="18">
        <f>IF(AND(S946=1, ISNUMBER(R946)), ROW(), 0)</f>
        <v/>
      </c>
      <c r="AA946" s="18">
        <f>IF(ISNUMBER(R946), R946, 0)</f>
        <v/>
      </c>
    </row>
    <row r="947">
      <c r="A947" s="13" t="n"/>
      <c r="B947" s="13" t="n"/>
      <c r="C947" s="13" t="n"/>
      <c r="D947" s="13" t="n"/>
      <c r="E947" s="13" t="n"/>
      <c r="F947" s="13" t="n"/>
      <c r="G947" s="13" t="n"/>
      <c r="H947" s="13" t="n"/>
      <c r="I947" s="13" t="n"/>
      <c r="J947" s="13" t="n"/>
      <c r="K947" s="13" t="n"/>
      <c r="L947" s="13" t="n"/>
      <c r="M947" s="13" t="n"/>
      <c r="N947" s="13" t="n"/>
      <c r="O947" s="14" t="n"/>
      <c r="P947" s="15" t="n"/>
      <c r="Q947" s="16">
        <f>IF(N947="", "", IF(ISNUMBER(N947), N947, IFERROR(DATEVALUE(LEFT(N947,10))+TIMEVALUE(MID(N947,12,8)), "texto")))</f>
        <v/>
      </c>
      <c r="R947" s="17">
        <f>IF(ISNUMBER(Q947), DATE(YEAR(Q947),MONTH(Q947),1), "")</f>
        <v/>
      </c>
      <c r="S947" s="18">
        <f>IF(A947="", 0, IF(AND(M947=Ajustes!$B$8, E947=Ajustes!$B$5, I947=Ajustes!$B$4, OR(C947=Ajustes!$B$6, C947=Ajustes!$B$7), ISNUMBER(D947), ISNUMBER(H947)), 1, 0))</f>
        <v/>
      </c>
      <c r="T947" s="19">
        <f>IF(S947&lt;&gt;1, 0, IF(N(J947)=0, 0, IF(K947=Ajustes!$B$5, J947, J947*F947)))</f>
        <v/>
      </c>
      <c r="U947" s="20">
        <f>IF(S947&lt;&gt;1, U946, IF(C947=Ajustes!$B$6, U946+H947, U946-H947))</f>
        <v/>
      </c>
      <c r="V947" s="19">
        <f>IF(S947&lt;&gt;1, V946, IF(C947=Ajustes!$B$6, V946+D947+N(O947)+T947, IF(U947&lt;=0, 0, V946-H947*W946)))</f>
        <v/>
      </c>
      <c r="W947" s="21">
        <f>IF(U947&gt;0, V947/U947, 0)</f>
        <v/>
      </c>
      <c r="X947" s="19">
        <f>IF(AND(S947=1, C947=Ajustes!$B$7), D947-N(O947)-T947-H947*W946, "")</f>
        <v/>
      </c>
      <c r="Y947" s="18">
        <f>IF(A947="", "", TRIM(IF(COUNTIFS($N$2:$N$3000,N947,$C$2:$C$3000,C947,$D$2:$D$3000,D947,$H$2:$H$3000,H947)&gt;1, "Orden repetida. ", "")&amp;IF(AND(S947=1, C947=Ajustes!$B$7, U946+0.000001&lt;H947), "Vendes más de lo registrado. ", "")&amp;IF(Q947="texto", "Fecha en texto. ", "")&amp;IF(OR(NOT(ISNUMBER(D947)), NOT(ISNUMBER(H947))), "Número en texto. ", "")&amp;IF(AND(ISNUMBER(Q947), ISNUMBER(Q946), Q947&lt;Q946), "Fuera de orden de fecha. ", "")))</f>
        <v/>
      </c>
      <c r="Z947" s="18">
        <f>IF(AND(S947=1, ISNUMBER(R947)), ROW(), 0)</f>
        <v/>
      </c>
      <c r="AA947" s="18">
        <f>IF(ISNUMBER(R947), R947, 0)</f>
        <v/>
      </c>
    </row>
    <row r="948">
      <c r="A948" s="13" t="n"/>
      <c r="B948" s="13" t="n"/>
      <c r="C948" s="13" t="n"/>
      <c r="D948" s="13" t="n"/>
      <c r="E948" s="13" t="n"/>
      <c r="F948" s="13" t="n"/>
      <c r="G948" s="13" t="n"/>
      <c r="H948" s="13" t="n"/>
      <c r="I948" s="13" t="n"/>
      <c r="J948" s="13" t="n"/>
      <c r="K948" s="13" t="n"/>
      <c r="L948" s="13" t="n"/>
      <c r="M948" s="13" t="n"/>
      <c r="N948" s="13" t="n"/>
      <c r="O948" s="14" t="n"/>
      <c r="P948" s="15" t="n"/>
      <c r="Q948" s="16">
        <f>IF(N948="", "", IF(ISNUMBER(N948), N948, IFERROR(DATEVALUE(LEFT(N948,10))+TIMEVALUE(MID(N948,12,8)), "texto")))</f>
        <v/>
      </c>
      <c r="R948" s="17">
        <f>IF(ISNUMBER(Q948), DATE(YEAR(Q948),MONTH(Q948),1), "")</f>
        <v/>
      </c>
      <c r="S948" s="18">
        <f>IF(A948="", 0, IF(AND(M948=Ajustes!$B$8, E948=Ajustes!$B$5, I948=Ajustes!$B$4, OR(C948=Ajustes!$B$6, C948=Ajustes!$B$7), ISNUMBER(D948), ISNUMBER(H948)), 1, 0))</f>
        <v/>
      </c>
      <c r="T948" s="19">
        <f>IF(S948&lt;&gt;1, 0, IF(N(J948)=0, 0, IF(K948=Ajustes!$B$5, J948, J948*F948)))</f>
        <v/>
      </c>
      <c r="U948" s="20">
        <f>IF(S948&lt;&gt;1, U947, IF(C948=Ajustes!$B$6, U947+H948, U947-H948))</f>
        <v/>
      </c>
      <c r="V948" s="19">
        <f>IF(S948&lt;&gt;1, V947, IF(C948=Ajustes!$B$6, V947+D948+N(O948)+T948, IF(U948&lt;=0, 0, V947-H948*W947)))</f>
        <v/>
      </c>
      <c r="W948" s="21">
        <f>IF(U948&gt;0, V948/U948, 0)</f>
        <v/>
      </c>
      <c r="X948" s="19">
        <f>IF(AND(S948=1, C948=Ajustes!$B$7), D948-N(O948)-T948-H948*W947, "")</f>
        <v/>
      </c>
      <c r="Y948" s="18">
        <f>IF(A948="", "", TRIM(IF(COUNTIFS($N$2:$N$3000,N948,$C$2:$C$3000,C948,$D$2:$D$3000,D948,$H$2:$H$3000,H948)&gt;1, "Orden repetida. ", "")&amp;IF(AND(S948=1, C948=Ajustes!$B$7, U947+0.000001&lt;H948), "Vendes más de lo registrado. ", "")&amp;IF(Q948="texto", "Fecha en texto. ", "")&amp;IF(OR(NOT(ISNUMBER(D948)), NOT(ISNUMBER(H948))), "Número en texto. ", "")&amp;IF(AND(ISNUMBER(Q948), ISNUMBER(Q947), Q948&lt;Q947), "Fuera de orden de fecha. ", "")))</f>
        <v/>
      </c>
      <c r="Z948" s="18">
        <f>IF(AND(S948=1, ISNUMBER(R948)), ROW(), 0)</f>
        <v/>
      </c>
      <c r="AA948" s="18">
        <f>IF(ISNUMBER(R948), R948, 0)</f>
        <v/>
      </c>
    </row>
    <row r="949">
      <c r="A949" s="13" t="n"/>
      <c r="B949" s="13" t="n"/>
      <c r="C949" s="13" t="n"/>
      <c r="D949" s="13" t="n"/>
      <c r="E949" s="13" t="n"/>
      <c r="F949" s="13" t="n"/>
      <c r="G949" s="13" t="n"/>
      <c r="H949" s="13" t="n"/>
      <c r="I949" s="13" t="n"/>
      <c r="J949" s="13" t="n"/>
      <c r="K949" s="13" t="n"/>
      <c r="L949" s="13" t="n"/>
      <c r="M949" s="13" t="n"/>
      <c r="N949" s="13" t="n"/>
      <c r="O949" s="14" t="n"/>
      <c r="P949" s="15" t="n"/>
      <c r="Q949" s="16">
        <f>IF(N949="", "", IF(ISNUMBER(N949), N949, IFERROR(DATEVALUE(LEFT(N949,10))+TIMEVALUE(MID(N949,12,8)), "texto")))</f>
        <v/>
      </c>
      <c r="R949" s="17">
        <f>IF(ISNUMBER(Q949), DATE(YEAR(Q949),MONTH(Q949),1), "")</f>
        <v/>
      </c>
      <c r="S949" s="18">
        <f>IF(A949="", 0, IF(AND(M949=Ajustes!$B$8, E949=Ajustes!$B$5, I949=Ajustes!$B$4, OR(C949=Ajustes!$B$6, C949=Ajustes!$B$7), ISNUMBER(D949), ISNUMBER(H949)), 1, 0))</f>
        <v/>
      </c>
      <c r="T949" s="19">
        <f>IF(S949&lt;&gt;1, 0, IF(N(J949)=0, 0, IF(K949=Ajustes!$B$5, J949, J949*F949)))</f>
        <v/>
      </c>
      <c r="U949" s="20">
        <f>IF(S949&lt;&gt;1, U948, IF(C949=Ajustes!$B$6, U948+H949, U948-H949))</f>
        <v/>
      </c>
      <c r="V949" s="19">
        <f>IF(S949&lt;&gt;1, V948, IF(C949=Ajustes!$B$6, V948+D949+N(O949)+T949, IF(U949&lt;=0, 0, V948-H949*W948)))</f>
        <v/>
      </c>
      <c r="W949" s="21">
        <f>IF(U949&gt;0, V949/U949, 0)</f>
        <v/>
      </c>
      <c r="X949" s="19">
        <f>IF(AND(S949=1, C949=Ajustes!$B$7), D949-N(O949)-T949-H949*W948, "")</f>
        <v/>
      </c>
      <c r="Y949" s="18">
        <f>IF(A949="", "", TRIM(IF(COUNTIFS($N$2:$N$3000,N949,$C$2:$C$3000,C949,$D$2:$D$3000,D949,$H$2:$H$3000,H949)&gt;1, "Orden repetida. ", "")&amp;IF(AND(S949=1, C949=Ajustes!$B$7, U948+0.000001&lt;H949), "Vendes más de lo registrado. ", "")&amp;IF(Q949="texto", "Fecha en texto. ", "")&amp;IF(OR(NOT(ISNUMBER(D949)), NOT(ISNUMBER(H949))), "Número en texto. ", "")&amp;IF(AND(ISNUMBER(Q949), ISNUMBER(Q948), Q949&lt;Q948), "Fuera de orden de fecha. ", "")))</f>
        <v/>
      </c>
      <c r="Z949" s="18">
        <f>IF(AND(S949=1, ISNUMBER(R949)), ROW(), 0)</f>
        <v/>
      </c>
      <c r="AA949" s="18">
        <f>IF(ISNUMBER(R949), R949, 0)</f>
        <v/>
      </c>
    </row>
    <row r="950">
      <c r="A950" s="13" t="n"/>
      <c r="B950" s="13" t="n"/>
      <c r="C950" s="13" t="n"/>
      <c r="D950" s="13" t="n"/>
      <c r="E950" s="13" t="n"/>
      <c r="F950" s="13" t="n"/>
      <c r="G950" s="13" t="n"/>
      <c r="H950" s="13" t="n"/>
      <c r="I950" s="13" t="n"/>
      <c r="J950" s="13" t="n"/>
      <c r="K950" s="13" t="n"/>
      <c r="L950" s="13" t="n"/>
      <c r="M950" s="13" t="n"/>
      <c r="N950" s="13" t="n"/>
      <c r="O950" s="14" t="n"/>
      <c r="P950" s="15" t="n"/>
      <c r="Q950" s="16">
        <f>IF(N950="", "", IF(ISNUMBER(N950), N950, IFERROR(DATEVALUE(LEFT(N950,10))+TIMEVALUE(MID(N950,12,8)), "texto")))</f>
        <v/>
      </c>
      <c r="R950" s="17">
        <f>IF(ISNUMBER(Q950), DATE(YEAR(Q950),MONTH(Q950),1), "")</f>
        <v/>
      </c>
      <c r="S950" s="18">
        <f>IF(A950="", 0, IF(AND(M950=Ajustes!$B$8, E950=Ajustes!$B$5, I950=Ajustes!$B$4, OR(C950=Ajustes!$B$6, C950=Ajustes!$B$7), ISNUMBER(D950), ISNUMBER(H950)), 1, 0))</f>
        <v/>
      </c>
      <c r="T950" s="19">
        <f>IF(S950&lt;&gt;1, 0, IF(N(J950)=0, 0, IF(K950=Ajustes!$B$5, J950, J950*F950)))</f>
        <v/>
      </c>
      <c r="U950" s="20">
        <f>IF(S950&lt;&gt;1, U949, IF(C950=Ajustes!$B$6, U949+H950, U949-H950))</f>
        <v/>
      </c>
      <c r="V950" s="19">
        <f>IF(S950&lt;&gt;1, V949, IF(C950=Ajustes!$B$6, V949+D950+N(O950)+T950, IF(U950&lt;=0, 0, V949-H950*W949)))</f>
        <v/>
      </c>
      <c r="W950" s="21">
        <f>IF(U950&gt;0, V950/U950, 0)</f>
        <v/>
      </c>
      <c r="X950" s="19">
        <f>IF(AND(S950=1, C950=Ajustes!$B$7), D950-N(O950)-T950-H950*W949, "")</f>
        <v/>
      </c>
      <c r="Y950" s="18">
        <f>IF(A950="", "", TRIM(IF(COUNTIFS($N$2:$N$3000,N950,$C$2:$C$3000,C950,$D$2:$D$3000,D950,$H$2:$H$3000,H950)&gt;1, "Orden repetida. ", "")&amp;IF(AND(S950=1, C950=Ajustes!$B$7, U949+0.000001&lt;H950), "Vendes más de lo registrado. ", "")&amp;IF(Q950="texto", "Fecha en texto. ", "")&amp;IF(OR(NOT(ISNUMBER(D950)), NOT(ISNUMBER(H950))), "Número en texto. ", "")&amp;IF(AND(ISNUMBER(Q950), ISNUMBER(Q949), Q950&lt;Q949), "Fuera de orden de fecha. ", "")))</f>
        <v/>
      </c>
      <c r="Z950" s="18">
        <f>IF(AND(S950=1, ISNUMBER(R950)), ROW(), 0)</f>
        <v/>
      </c>
      <c r="AA950" s="18">
        <f>IF(ISNUMBER(R950), R950, 0)</f>
        <v/>
      </c>
    </row>
    <row r="951">
      <c r="A951" s="13" t="n"/>
      <c r="B951" s="13" t="n"/>
      <c r="C951" s="13" t="n"/>
      <c r="D951" s="13" t="n"/>
      <c r="E951" s="13" t="n"/>
      <c r="F951" s="13" t="n"/>
      <c r="G951" s="13" t="n"/>
      <c r="H951" s="13" t="n"/>
      <c r="I951" s="13" t="n"/>
      <c r="J951" s="13" t="n"/>
      <c r="K951" s="13" t="n"/>
      <c r="L951" s="13" t="n"/>
      <c r="M951" s="13" t="n"/>
      <c r="N951" s="13" t="n"/>
      <c r="O951" s="14" t="n"/>
      <c r="P951" s="15" t="n"/>
      <c r="Q951" s="16">
        <f>IF(N951="", "", IF(ISNUMBER(N951), N951, IFERROR(DATEVALUE(LEFT(N951,10))+TIMEVALUE(MID(N951,12,8)), "texto")))</f>
        <v/>
      </c>
      <c r="R951" s="17">
        <f>IF(ISNUMBER(Q951), DATE(YEAR(Q951),MONTH(Q951),1), "")</f>
        <v/>
      </c>
      <c r="S951" s="18">
        <f>IF(A951="", 0, IF(AND(M951=Ajustes!$B$8, E951=Ajustes!$B$5, I951=Ajustes!$B$4, OR(C951=Ajustes!$B$6, C951=Ajustes!$B$7), ISNUMBER(D951), ISNUMBER(H951)), 1, 0))</f>
        <v/>
      </c>
      <c r="T951" s="19">
        <f>IF(S951&lt;&gt;1, 0, IF(N(J951)=0, 0, IF(K951=Ajustes!$B$5, J951, J951*F951)))</f>
        <v/>
      </c>
      <c r="U951" s="20">
        <f>IF(S951&lt;&gt;1, U950, IF(C951=Ajustes!$B$6, U950+H951, U950-H951))</f>
        <v/>
      </c>
      <c r="V951" s="19">
        <f>IF(S951&lt;&gt;1, V950, IF(C951=Ajustes!$B$6, V950+D951+N(O951)+T951, IF(U951&lt;=0, 0, V950-H951*W950)))</f>
        <v/>
      </c>
      <c r="W951" s="21">
        <f>IF(U951&gt;0, V951/U951, 0)</f>
        <v/>
      </c>
      <c r="X951" s="19">
        <f>IF(AND(S951=1, C951=Ajustes!$B$7), D951-N(O951)-T951-H951*W950, "")</f>
        <v/>
      </c>
      <c r="Y951" s="18">
        <f>IF(A951="", "", TRIM(IF(COUNTIFS($N$2:$N$3000,N951,$C$2:$C$3000,C951,$D$2:$D$3000,D951,$H$2:$H$3000,H951)&gt;1, "Orden repetida. ", "")&amp;IF(AND(S951=1, C951=Ajustes!$B$7, U950+0.000001&lt;H951), "Vendes más de lo registrado. ", "")&amp;IF(Q951="texto", "Fecha en texto. ", "")&amp;IF(OR(NOT(ISNUMBER(D951)), NOT(ISNUMBER(H951))), "Número en texto. ", "")&amp;IF(AND(ISNUMBER(Q951), ISNUMBER(Q950), Q951&lt;Q950), "Fuera de orden de fecha. ", "")))</f>
        <v/>
      </c>
      <c r="Z951" s="18">
        <f>IF(AND(S951=1, ISNUMBER(R951)), ROW(), 0)</f>
        <v/>
      </c>
      <c r="AA951" s="18">
        <f>IF(ISNUMBER(R951), R951, 0)</f>
        <v/>
      </c>
    </row>
    <row r="952">
      <c r="A952" s="13" t="n"/>
      <c r="B952" s="13" t="n"/>
      <c r="C952" s="13" t="n"/>
      <c r="D952" s="13" t="n"/>
      <c r="E952" s="13" t="n"/>
      <c r="F952" s="13" t="n"/>
      <c r="G952" s="13" t="n"/>
      <c r="H952" s="13" t="n"/>
      <c r="I952" s="13" t="n"/>
      <c r="J952" s="13" t="n"/>
      <c r="K952" s="13" t="n"/>
      <c r="L952" s="13" t="n"/>
      <c r="M952" s="13" t="n"/>
      <c r="N952" s="13" t="n"/>
      <c r="O952" s="14" t="n"/>
      <c r="P952" s="15" t="n"/>
      <c r="Q952" s="16">
        <f>IF(N952="", "", IF(ISNUMBER(N952), N952, IFERROR(DATEVALUE(LEFT(N952,10))+TIMEVALUE(MID(N952,12,8)), "texto")))</f>
        <v/>
      </c>
      <c r="R952" s="17">
        <f>IF(ISNUMBER(Q952), DATE(YEAR(Q952),MONTH(Q952),1), "")</f>
        <v/>
      </c>
      <c r="S952" s="18">
        <f>IF(A952="", 0, IF(AND(M952=Ajustes!$B$8, E952=Ajustes!$B$5, I952=Ajustes!$B$4, OR(C952=Ajustes!$B$6, C952=Ajustes!$B$7), ISNUMBER(D952), ISNUMBER(H952)), 1, 0))</f>
        <v/>
      </c>
      <c r="T952" s="19">
        <f>IF(S952&lt;&gt;1, 0, IF(N(J952)=0, 0, IF(K952=Ajustes!$B$5, J952, J952*F952)))</f>
        <v/>
      </c>
      <c r="U952" s="20">
        <f>IF(S952&lt;&gt;1, U951, IF(C952=Ajustes!$B$6, U951+H952, U951-H952))</f>
        <v/>
      </c>
      <c r="V952" s="19">
        <f>IF(S952&lt;&gt;1, V951, IF(C952=Ajustes!$B$6, V951+D952+N(O952)+T952, IF(U952&lt;=0, 0, V951-H952*W951)))</f>
        <v/>
      </c>
      <c r="W952" s="21">
        <f>IF(U952&gt;0, V952/U952, 0)</f>
        <v/>
      </c>
      <c r="X952" s="19">
        <f>IF(AND(S952=1, C952=Ajustes!$B$7), D952-N(O952)-T952-H952*W951, "")</f>
        <v/>
      </c>
      <c r="Y952" s="18">
        <f>IF(A952="", "", TRIM(IF(COUNTIFS($N$2:$N$3000,N952,$C$2:$C$3000,C952,$D$2:$D$3000,D952,$H$2:$H$3000,H952)&gt;1, "Orden repetida. ", "")&amp;IF(AND(S952=1, C952=Ajustes!$B$7, U951+0.000001&lt;H952), "Vendes más de lo registrado. ", "")&amp;IF(Q952="texto", "Fecha en texto. ", "")&amp;IF(OR(NOT(ISNUMBER(D952)), NOT(ISNUMBER(H952))), "Número en texto. ", "")&amp;IF(AND(ISNUMBER(Q952), ISNUMBER(Q951), Q952&lt;Q951), "Fuera de orden de fecha. ", "")))</f>
        <v/>
      </c>
      <c r="Z952" s="18">
        <f>IF(AND(S952=1, ISNUMBER(R952)), ROW(), 0)</f>
        <v/>
      </c>
      <c r="AA952" s="18">
        <f>IF(ISNUMBER(R952), R952, 0)</f>
        <v/>
      </c>
    </row>
    <row r="953">
      <c r="A953" s="13" t="n"/>
      <c r="B953" s="13" t="n"/>
      <c r="C953" s="13" t="n"/>
      <c r="D953" s="13" t="n"/>
      <c r="E953" s="13" t="n"/>
      <c r="F953" s="13" t="n"/>
      <c r="G953" s="13" t="n"/>
      <c r="H953" s="13" t="n"/>
      <c r="I953" s="13" t="n"/>
      <c r="J953" s="13" t="n"/>
      <c r="K953" s="13" t="n"/>
      <c r="L953" s="13" t="n"/>
      <c r="M953" s="13" t="n"/>
      <c r="N953" s="13" t="n"/>
      <c r="O953" s="14" t="n"/>
      <c r="P953" s="15" t="n"/>
      <c r="Q953" s="16">
        <f>IF(N953="", "", IF(ISNUMBER(N953), N953, IFERROR(DATEVALUE(LEFT(N953,10))+TIMEVALUE(MID(N953,12,8)), "texto")))</f>
        <v/>
      </c>
      <c r="R953" s="17">
        <f>IF(ISNUMBER(Q953), DATE(YEAR(Q953),MONTH(Q953),1), "")</f>
        <v/>
      </c>
      <c r="S953" s="18">
        <f>IF(A953="", 0, IF(AND(M953=Ajustes!$B$8, E953=Ajustes!$B$5, I953=Ajustes!$B$4, OR(C953=Ajustes!$B$6, C953=Ajustes!$B$7), ISNUMBER(D953), ISNUMBER(H953)), 1, 0))</f>
        <v/>
      </c>
      <c r="T953" s="19">
        <f>IF(S953&lt;&gt;1, 0, IF(N(J953)=0, 0, IF(K953=Ajustes!$B$5, J953, J953*F953)))</f>
        <v/>
      </c>
      <c r="U953" s="20">
        <f>IF(S953&lt;&gt;1, U952, IF(C953=Ajustes!$B$6, U952+H953, U952-H953))</f>
        <v/>
      </c>
      <c r="V953" s="19">
        <f>IF(S953&lt;&gt;1, V952, IF(C953=Ajustes!$B$6, V952+D953+N(O953)+T953, IF(U953&lt;=0, 0, V952-H953*W952)))</f>
        <v/>
      </c>
      <c r="W953" s="21">
        <f>IF(U953&gt;0, V953/U953, 0)</f>
        <v/>
      </c>
      <c r="X953" s="19">
        <f>IF(AND(S953=1, C953=Ajustes!$B$7), D953-N(O953)-T953-H953*W952, "")</f>
        <v/>
      </c>
      <c r="Y953" s="18">
        <f>IF(A953="", "", TRIM(IF(COUNTIFS($N$2:$N$3000,N953,$C$2:$C$3000,C953,$D$2:$D$3000,D953,$H$2:$H$3000,H953)&gt;1, "Orden repetida. ", "")&amp;IF(AND(S953=1, C953=Ajustes!$B$7, U952+0.000001&lt;H953), "Vendes más de lo registrado. ", "")&amp;IF(Q953="texto", "Fecha en texto. ", "")&amp;IF(OR(NOT(ISNUMBER(D953)), NOT(ISNUMBER(H953))), "Número en texto. ", "")&amp;IF(AND(ISNUMBER(Q953), ISNUMBER(Q952), Q953&lt;Q952), "Fuera de orden de fecha. ", "")))</f>
        <v/>
      </c>
      <c r="Z953" s="18">
        <f>IF(AND(S953=1, ISNUMBER(R953)), ROW(), 0)</f>
        <v/>
      </c>
      <c r="AA953" s="18">
        <f>IF(ISNUMBER(R953), R953, 0)</f>
        <v/>
      </c>
    </row>
    <row r="954">
      <c r="A954" s="13" t="n"/>
      <c r="B954" s="13" t="n"/>
      <c r="C954" s="13" t="n"/>
      <c r="D954" s="13" t="n"/>
      <c r="E954" s="13" t="n"/>
      <c r="F954" s="13" t="n"/>
      <c r="G954" s="13" t="n"/>
      <c r="H954" s="13" t="n"/>
      <c r="I954" s="13" t="n"/>
      <c r="J954" s="13" t="n"/>
      <c r="K954" s="13" t="n"/>
      <c r="L954" s="13" t="n"/>
      <c r="M954" s="13" t="n"/>
      <c r="N954" s="13" t="n"/>
      <c r="O954" s="14" t="n"/>
      <c r="P954" s="15" t="n"/>
      <c r="Q954" s="16">
        <f>IF(N954="", "", IF(ISNUMBER(N954), N954, IFERROR(DATEVALUE(LEFT(N954,10))+TIMEVALUE(MID(N954,12,8)), "texto")))</f>
        <v/>
      </c>
      <c r="R954" s="17">
        <f>IF(ISNUMBER(Q954), DATE(YEAR(Q954),MONTH(Q954),1), "")</f>
        <v/>
      </c>
      <c r="S954" s="18">
        <f>IF(A954="", 0, IF(AND(M954=Ajustes!$B$8, E954=Ajustes!$B$5, I954=Ajustes!$B$4, OR(C954=Ajustes!$B$6, C954=Ajustes!$B$7), ISNUMBER(D954), ISNUMBER(H954)), 1, 0))</f>
        <v/>
      </c>
      <c r="T954" s="19">
        <f>IF(S954&lt;&gt;1, 0, IF(N(J954)=0, 0, IF(K954=Ajustes!$B$5, J954, J954*F954)))</f>
        <v/>
      </c>
      <c r="U954" s="20">
        <f>IF(S954&lt;&gt;1, U953, IF(C954=Ajustes!$B$6, U953+H954, U953-H954))</f>
        <v/>
      </c>
      <c r="V954" s="19">
        <f>IF(S954&lt;&gt;1, V953, IF(C954=Ajustes!$B$6, V953+D954+N(O954)+T954, IF(U954&lt;=0, 0, V953-H954*W953)))</f>
        <v/>
      </c>
      <c r="W954" s="21">
        <f>IF(U954&gt;0, V954/U954, 0)</f>
        <v/>
      </c>
      <c r="X954" s="19">
        <f>IF(AND(S954=1, C954=Ajustes!$B$7), D954-N(O954)-T954-H954*W953, "")</f>
        <v/>
      </c>
      <c r="Y954" s="18">
        <f>IF(A954="", "", TRIM(IF(COUNTIFS($N$2:$N$3000,N954,$C$2:$C$3000,C954,$D$2:$D$3000,D954,$H$2:$H$3000,H954)&gt;1, "Orden repetida. ", "")&amp;IF(AND(S954=1, C954=Ajustes!$B$7, U953+0.000001&lt;H954), "Vendes más de lo registrado. ", "")&amp;IF(Q954="texto", "Fecha en texto. ", "")&amp;IF(OR(NOT(ISNUMBER(D954)), NOT(ISNUMBER(H954))), "Número en texto. ", "")&amp;IF(AND(ISNUMBER(Q954), ISNUMBER(Q953), Q954&lt;Q953), "Fuera de orden de fecha. ", "")))</f>
        <v/>
      </c>
      <c r="Z954" s="18">
        <f>IF(AND(S954=1, ISNUMBER(R954)), ROW(), 0)</f>
        <v/>
      </c>
      <c r="AA954" s="18">
        <f>IF(ISNUMBER(R954), R954, 0)</f>
        <v/>
      </c>
    </row>
    <row r="955">
      <c r="A955" s="13" t="n"/>
      <c r="B955" s="13" t="n"/>
      <c r="C955" s="13" t="n"/>
      <c r="D955" s="13" t="n"/>
      <c r="E955" s="13" t="n"/>
      <c r="F955" s="13" t="n"/>
      <c r="G955" s="13" t="n"/>
      <c r="H955" s="13" t="n"/>
      <c r="I955" s="13" t="n"/>
      <c r="J955" s="13" t="n"/>
      <c r="K955" s="13" t="n"/>
      <c r="L955" s="13" t="n"/>
      <c r="M955" s="13" t="n"/>
      <c r="N955" s="13" t="n"/>
      <c r="O955" s="14" t="n"/>
      <c r="P955" s="15" t="n"/>
      <c r="Q955" s="16">
        <f>IF(N955="", "", IF(ISNUMBER(N955), N955, IFERROR(DATEVALUE(LEFT(N955,10))+TIMEVALUE(MID(N955,12,8)), "texto")))</f>
        <v/>
      </c>
      <c r="R955" s="17">
        <f>IF(ISNUMBER(Q955), DATE(YEAR(Q955),MONTH(Q955),1), "")</f>
        <v/>
      </c>
      <c r="S955" s="18">
        <f>IF(A955="", 0, IF(AND(M955=Ajustes!$B$8, E955=Ajustes!$B$5, I955=Ajustes!$B$4, OR(C955=Ajustes!$B$6, C955=Ajustes!$B$7), ISNUMBER(D955), ISNUMBER(H955)), 1, 0))</f>
        <v/>
      </c>
      <c r="T955" s="19">
        <f>IF(S955&lt;&gt;1, 0, IF(N(J955)=0, 0, IF(K955=Ajustes!$B$5, J955, J955*F955)))</f>
        <v/>
      </c>
      <c r="U955" s="20">
        <f>IF(S955&lt;&gt;1, U954, IF(C955=Ajustes!$B$6, U954+H955, U954-H955))</f>
        <v/>
      </c>
      <c r="V955" s="19">
        <f>IF(S955&lt;&gt;1, V954, IF(C955=Ajustes!$B$6, V954+D955+N(O955)+T955, IF(U955&lt;=0, 0, V954-H955*W954)))</f>
        <v/>
      </c>
      <c r="W955" s="21">
        <f>IF(U955&gt;0, V955/U955, 0)</f>
        <v/>
      </c>
      <c r="X955" s="19">
        <f>IF(AND(S955=1, C955=Ajustes!$B$7), D955-N(O955)-T955-H955*W954, "")</f>
        <v/>
      </c>
      <c r="Y955" s="18">
        <f>IF(A955="", "", TRIM(IF(COUNTIFS($N$2:$N$3000,N955,$C$2:$C$3000,C955,$D$2:$D$3000,D955,$H$2:$H$3000,H955)&gt;1, "Orden repetida. ", "")&amp;IF(AND(S955=1, C955=Ajustes!$B$7, U954+0.000001&lt;H955), "Vendes más de lo registrado. ", "")&amp;IF(Q955="texto", "Fecha en texto. ", "")&amp;IF(OR(NOT(ISNUMBER(D955)), NOT(ISNUMBER(H955))), "Número en texto. ", "")&amp;IF(AND(ISNUMBER(Q955), ISNUMBER(Q954), Q955&lt;Q954), "Fuera de orden de fecha. ", "")))</f>
        <v/>
      </c>
      <c r="Z955" s="18">
        <f>IF(AND(S955=1, ISNUMBER(R955)), ROW(), 0)</f>
        <v/>
      </c>
      <c r="AA955" s="18">
        <f>IF(ISNUMBER(R955), R955, 0)</f>
        <v/>
      </c>
    </row>
    <row r="956">
      <c r="A956" s="13" t="n"/>
      <c r="B956" s="13" t="n"/>
      <c r="C956" s="13" t="n"/>
      <c r="D956" s="13" t="n"/>
      <c r="E956" s="13" t="n"/>
      <c r="F956" s="13" t="n"/>
      <c r="G956" s="13" t="n"/>
      <c r="H956" s="13" t="n"/>
      <c r="I956" s="13" t="n"/>
      <c r="J956" s="13" t="n"/>
      <c r="K956" s="13" t="n"/>
      <c r="L956" s="13" t="n"/>
      <c r="M956" s="13" t="n"/>
      <c r="N956" s="13" t="n"/>
      <c r="O956" s="14" t="n"/>
      <c r="P956" s="15" t="n"/>
      <c r="Q956" s="16">
        <f>IF(N956="", "", IF(ISNUMBER(N956), N956, IFERROR(DATEVALUE(LEFT(N956,10))+TIMEVALUE(MID(N956,12,8)), "texto")))</f>
        <v/>
      </c>
      <c r="R956" s="17">
        <f>IF(ISNUMBER(Q956), DATE(YEAR(Q956),MONTH(Q956),1), "")</f>
        <v/>
      </c>
      <c r="S956" s="18">
        <f>IF(A956="", 0, IF(AND(M956=Ajustes!$B$8, E956=Ajustes!$B$5, I956=Ajustes!$B$4, OR(C956=Ajustes!$B$6, C956=Ajustes!$B$7), ISNUMBER(D956), ISNUMBER(H956)), 1, 0))</f>
        <v/>
      </c>
      <c r="T956" s="19">
        <f>IF(S956&lt;&gt;1, 0, IF(N(J956)=0, 0, IF(K956=Ajustes!$B$5, J956, J956*F956)))</f>
        <v/>
      </c>
      <c r="U956" s="20">
        <f>IF(S956&lt;&gt;1, U955, IF(C956=Ajustes!$B$6, U955+H956, U955-H956))</f>
        <v/>
      </c>
      <c r="V956" s="19">
        <f>IF(S956&lt;&gt;1, V955, IF(C956=Ajustes!$B$6, V955+D956+N(O956)+T956, IF(U956&lt;=0, 0, V955-H956*W955)))</f>
        <v/>
      </c>
      <c r="W956" s="21">
        <f>IF(U956&gt;0, V956/U956, 0)</f>
        <v/>
      </c>
      <c r="X956" s="19">
        <f>IF(AND(S956=1, C956=Ajustes!$B$7), D956-N(O956)-T956-H956*W955, "")</f>
        <v/>
      </c>
      <c r="Y956" s="18">
        <f>IF(A956="", "", TRIM(IF(COUNTIFS($N$2:$N$3000,N956,$C$2:$C$3000,C956,$D$2:$D$3000,D956,$H$2:$H$3000,H956)&gt;1, "Orden repetida. ", "")&amp;IF(AND(S956=1, C956=Ajustes!$B$7, U955+0.000001&lt;H956), "Vendes más de lo registrado. ", "")&amp;IF(Q956="texto", "Fecha en texto. ", "")&amp;IF(OR(NOT(ISNUMBER(D956)), NOT(ISNUMBER(H956))), "Número en texto. ", "")&amp;IF(AND(ISNUMBER(Q956), ISNUMBER(Q955), Q956&lt;Q955), "Fuera de orden de fecha. ", "")))</f>
        <v/>
      </c>
      <c r="Z956" s="18">
        <f>IF(AND(S956=1, ISNUMBER(R956)), ROW(), 0)</f>
        <v/>
      </c>
      <c r="AA956" s="18">
        <f>IF(ISNUMBER(R956), R956, 0)</f>
        <v/>
      </c>
    </row>
    <row r="957">
      <c r="A957" s="13" t="n"/>
      <c r="B957" s="13" t="n"/>
      <c r="C957" s="13" t="n"/>
      <c r="D957" s="13" t="n"/>
      <c r="E957" s="13" t="n"/>
      <c r="F957" s="13" t="n"/>
      <c r="G957" s="13" t="n"/>
      <c r="H957" s="13" t="n"/>
      <c r="I957" s="13" t="n"/>
      <c r="J957" s="13" t="n"/>
      <c r="K957" s="13" t="n"/>
      <c r="L957" s="13" t="n"/>
      <c r="M957" s="13" t="n"/>
      <c r="N957" s="13" t="n"/>
      <c r="O957" s="14" t="n"/>
      <c r="P957" s="15" t="n"/>
      <c r="Q957" s="16">
        <f>IF(N957="", "", IF(ISNUMBER(N957), N957, IFERROR(DATEVALUE(LEFT(N957,10))+TIMEVALUE(MID(N957,12,8)), "texto")))</f>
        <v/>
      </c>
      <c r="R957" s="17">
        <f>IF(ISNUMBER(Q957), DATE(YEAR(Q957),MONTH(Q957),1), "")</f>
        <v/>
      </c>
      <c r="S957" s="18">
        <f>IF(A957="", 0, IF(AND(M957=Ajustes!$B$8, E957=Ajustes!$B$5, I957=Ajustes!$B$4, OR(C957=Ajustes!$B$6, C957=Ajustes!$B$7), ISNUMBER(D957), ISNUMBER(H957)), 1, 0))</f>
        <v/>
      </c>
      <c r="T957" s="19">
        <f>IF(S957&lt;&gt;1, 0, IF(N(J957)=0, 0, IF(K957=Ajustes!$B$5, J957, J957*F957)))</f>
        <v/>
      </c>
      <c r="U957" s="20">
        <f>IF(S957&lt;&gt;1, U956, IF(C957=Ajustes!$B$6, U956+H957, U956-H957))</f>
        <v/>
      </c>
      <c r="V957" s="19">
        <f>IF(S957&lt;&gt;1, V956, IF(C957=Ajustes!$B$6, V956+D957+N(O957)+T957, IF(U957&lt;=0, 0, V956-H957*W956)))</f>
        <v/>
      </c>
      <c r="W957" s="21">
        <f>IF(U957&gt;0, V957/U957, 0)</f>
        <v/>
      </c>
      <c r="X957" s="19">
        <f>IF(AND(S957=1, C957=Ajustes!$B$7), D957-N(O957)-T957-H957*W956, "")</f>
        <v/>
      </c>
      <c r="Y957" s="18">
        <f>IF(A957="", "", TRIM(IF(COUNTIFS($N$2:$N$3000,N957,$C$2:$C$3000,C957,$D$2:$D$3000,D957,$H$2:$H$3000,H957)&gt;1, "Orden repetida. ", "")&amp;IF(AND(S957=1, C957=Ajustes!$B$7, U956+0.000001&lt;H957), "Vendes más de lo registrado. ", "")&amp;IF(Q957="texto", "Fecha en texto. ", "")&amp;IF(OR(NOT(ISNUMBER(D957)), NOT(ISNUMBER(H957))), "Número en texto. ", "")&amp;IF(AND(ISNUMBER(Q957), ISNUMBER(Q956), Q957&lt;Q956), "Fuera de orden de fecha. ", "")))</f>
        <v/>
      </c>
      <c r="Z957" s="18">
        <f>IF(AND(S957=1, ISNUMBER(R957)), ROW(), 0)</f>
        <v/>
      </c>
      <c r="AA957" s="18">
        <f>IF(ISNUMBER(R957), R957, 0)</f>
        <v/>
      </c>
    </row>
    <row r="958">
      <c r="A958" s="13" t="n"/>
      <c r="B958" s="13" t="n"/>
      <c r="C958" s="13" t="n"/>
      <c r="D958" s="13" t="n"/>
      <c r="E958" s="13" t="n"/>
      <c r="F958" s="13" t="n"/>
      <c r="G958" s="13" t="n"/>
      <c r="H958" s="13" t="n"/>
      <c r="I958" s="13" t="n"/>
      <c r="J958" s="13" t="n"/>
      <c r="K958" s="13" t="n"/>
      <c r="L958" s="13" t="n"/>
      <c r="M958" s="13" t="n"/>
      <c r="N958" s="13" t="n"/>
      <c r="O958" s="14" t="n"/>
      <c r="P958" s="15" t="n"/>
      <c r="Q958" s="16">
        <f>IF(N958="", "", IF(ISNUMBER(N958), N958, IFERROR(DATEVALUE(LEFT(N958,10))+TIMEVALUE(MID(N958,12,8)), "texto")))</f>
        <v/>
      </c>
      <c r="R958" s="17">
        <f>IF(ISNUMBER(Q958), DATE(YEAR(Q958),MONTH(Q958),1), "")</f>
        <v/>
      </c>
      <c r="S958" s="18">
        <f>IF(A958="", 0, IF(AND(M958=Ajustes!$B$8, E958=Ajustes!$B$5, I958=Ajustes!$B$4, OR(C958=Ajustes!$B$6, C958=Ajustes!$B$7), ISNUMBER(D958), ISNUMBER(H958)), 1, 0))</f>
        <v/>
      </c>
      <c r="T958" s="19">
        <f>IF(S958&lt;&gt;1, 0, IF(N(J958)=0, 0, IF(K958=Ajustes!$B$5, J958, J958*F958)))</f>
        <v/>
      </c>
      <c r="U958" s="20">
        <f>IF(S958&lt;&gt;1, U957, IF(C958=Ajustes!$B$6, U957+H958, U957-H958))</f>
        <v/>
      </c>
      <c r="V958" s="19">
        <f>IF(S958&lt;&gt;1, V957, IF(C958=Ajustes!$B$6, V957+D958+N(O958)+T958, IF(U958&lt;=0, 0, V957-H958*W957)))</f>
        <v/>
      </c>
      <c r="W958" s="21">
        <f>IF(U958&gt;0, V958/U958, 0)</f>
        <v/>
      </c>
      <c r="X958" s="19">
        <f>IF(AND(S958=1, C958=Ajustes!$B$7), D958-N(O958)-T958-H958*W957, "")</f>
        <v/>
      </c>
      <c r="Y958" s="18">
        <f>IF(A958="", "", TRIM(IF(COUNTIFS($N$2:$N$3000,N958,$C$2:$C$3000,C958,$D$2:$D$3000,D958,$H$2:$H$3000,H958)&gt;1, "Orden repetida. ", "")&amp;IF(AND(S958=1, C958=Ajustes!$B$7, U957+0.000001&lt;H958), "Vendes más de lo registrado. ", "")&amp;IF(Q958="texto", "Fecha en texto. ", "")&amp;IF(OR(NOT(ISNUMBER(D958)), NOT(ISNUMBER(H958))), "Número en texto. ", "")&amp;IF(AND(ISNUMBER(Q958), ISNUMBER(Q957), Q958&lt;Q957), "Fuera de orden de fecha. ", "")))</f>
        <v/>
      </c>
      <c r="Z958" s="18">
        <f>IF(AND(S958=1, ISNUMBER(R958)), ROW(), 0)</f>
        <v/>
      </c>
      <c r="AA958" s="18">
        <f>IF(ISNUMBER(R958), R958, 0)</f>
        <v/>
      </c>
    </row>
    <row r="959">
      <c r="A959" s="13" t="n"/>
      <c r="B959" s="13" t="n"/>
      <c r="C959" s="13" t="n"/>
      <c r="D959" s="13" t="n"/>
      <c r="E959" s="13" t="n"/>
      <c r="F959" s="13" t="n"/>
      <c r="G959" s="13" t="n"/>
      <c r="H959" s="13" t="n"/>
      <c r="I959" s="13" t="n"/>
      <c r="J959" s="13" t="n"/>
      <c r="K959" s="13" t="n"/>
      <c r="L959" s="13" t="n"/>
      <c r="M959" s="13" t="n"/>
      <c r="N959" s="13" t="n"/>
      <c r="O959" s="14" t="n"/>
      <c r="P959" s="15" t="n"/>
      <c r="Q959" s="16">
        <f>IF(N959="", "", IF(ISNUMBER(N959), N959, IFERROR(DATEVALUE(LEFT(N959,10))+TIMEVALUE(MID(N959,12,8)), "texto")))</f>
        <v/>
      </c>
      <c r="R959" s="17">
        <f>IF(ISNUMBER(Q959), DATE(YEAR(Q959),MONTH(Q959),1), "")</f>
        <v/>
      </c>
      <c r="S959" s="18">
        <f>IF(A959="", 0, IF(AND(M959=Ajustes!$B$8, E959=Ajustes!$B$5, I959=Ajustes!$B$4, OR(C959=Ajustes!$B$6, C959=Ajustes!$B$7), ISNUMBER(D959), ISNUMBER(H959)), 1, 0))</f>
        <v/>
      </c>
      <c r="T959" s="19">
        <f>IF(S959&lt;&gt;1, 0, IF(N(J959)=0, 0, IF(K959=Ajustes!$B$5, J959, J959*F959)))</f>
        <v/>
      </c>
      <c r="U959" s="20">
        <f>IF(S959&lt;&gt;1, U958, IF(C959=Ajustes!$B$6, U958+H959, U958-H959))</f>
        <v/>
      </c>
      <c r="V959" s="19">
        <f>IF(S959&lt;&gt;1, V958, IF(C959=Ajustes!$B$6, V958+D959+N(O959)+T959, IF(U959&lt;=0, 0, V958-H959*W958)))</f>
        <v/>
      </c>
      <c r="W959" s="21">
        <f>IF(U959&gt;0, V959/U959, 0)</f>
        <v/>
      </c>
      <c r="X959" s="19">
        <f>IF(AND(S959=1, C959=Ajustes!$B$7), D959-N(O959)-T959-H959*W958, "")</f>
        <v/>
      </c>
      <c r="Y959" s="18">
        <f>IF(A959="", "", TRIM(IF(COUNTIFS($N$2:$N$3000,N959,$C$2:$C$3000,C959,$D$2:$D$3000,D959,$H$2:$H$3000,H959)&gt;1, "Orden repetida. ", "")&amp;IF(AND(S959=1, C959=Ajustes!$B$7, U958+0.000001&lt;H959), "Vendes más de lo registrado. ", "")&amp;IF(Q959="texto", "Fecha en texto. ", "")&amp;IF(OR(NOT(ISNUMBER(D959)), NOT(ISNUMBER(H959))), "Número en texto. ", "")&amp;IF(AND(ISNUMBER(Q959), ISNUMBER(Q958), Q959&lt;Q958), "Fuera de orden de fecha. ", "")))</f>
        <v/>
      </c>
      <c r="Z959" s="18">
        <f>IF(AND(S959=1, ISNUMBER(R959)), ROW(), 0)</f>
        <v/>
      </c>
      <c r="AA959" s="18">
        <f>IF(ISNUMBER(R959), R959, 0)</f>
        <v/>
      </c>
    </row>
    <row r="960">
      <c r="A960" s="13" t="n"/>
      <c r="B960" s="13" t="n"/>
      <c r="C960" s="13" t="n"/>
      <c r="D960" s="13" t="n"/>
      <c r="E960" s="13" t="n"/>
      <c r="F960" s="13" t="n"/>
      <c r="G960" s="13" t="n"/>
      <c r="H960" s="13" t="n"/>
      <c r="I960" s="13" t="n"/>
      <c r="J960" s="13" t="n"/>
      <c r="K960" s="13" t="n"/>
      <c r="L960" s="13" t="n"/>
      <c r="M960" s="13" t="n"/>
      <c r="N960" s="13" t="n"/>
      <c r="O960" s="14" t="n"/>
      <c r="P960" s="15" t="n"/>
      <c r="Q960" s="16">
        <f>IF(N960="", "", IF(ISNUMBER(N960), N960, IFERROR(DATEVALUE(LEFT(N960,10))+TIMEVALUE(MID(N960,12,8)), "texto")))</f>
        <v/>
      </c>
      <c r="R960" s="17">
        <f>IF(ISNUMBER(Q960), DATE(YEAR(Q960),MONTH(Q960),1), "")</f>
        <v/>
      </c>
      <c r="S960" s="18">
        <f>IF(A960="", 0, IF(AND(M960=Ajustes!$B$8, E960=Ajustes!$B$5, I960=Ajustes!$B$4, OR(C960=Ajustes!$B$6, C960=Ajustes!$B$7), ISNUMBER(D960), ISNUMBER(H960)), 1, 0))</f>
        <v/>
      </c>
      <c r="T960" s="19">
        <f>IF(S960&lt;&gt;1, 0, IF(N(J960)=0, 0, IF(K960=Ajustes!$B$5, J960, J960*F960)))</f>
        <v/>
      </c>
      <c r="U960" s="20">
        <f>IF(S960&lt;&gt;1, U959, IF(C960=Ajustes!$B$6, U959+H960, U959-H960))</f>
        <v/>
      </c>
      <c r="V960" s="19">
        <f>IF(S960&lt;&gt;1, V959, IF(C960=Ajustes!$B$6, V959+D960+N(O960)+T960, IF(U960&lt;=0, 0, V959-H960*W959)))</f>
        <v/>
      </c>
      <c r="W960" s="21">
        <f>IF(U960&gt;0, V960/U960, 0)</f>
        <v/>
      </c>
      <c r="X960" s="19">
        <f>IF(AND(S960=1, C960=Ajustes!$B$7), D960-N(O960)-T960-H960*W959, "")</f>
        <v/>
      </c>
      <c r="Y960" s="18">
        <f>IF(A960="", "", TRIM(IF(COUNTIFS($N$2:$N$3000,N960,$C$2:$C$3000,C960,$D$2:$D$3000,D960,$H$2:$H$3000,H960)&gt;1, "Orden repetida. ", "")&amp;IF(AND(S960=1, C960=Ajustes!$B$7, U959+0.000001&lt;H960), "Vendes más de lo registrado. ", "")&amp;IF(Q960="texto", "Fecha en texto. ", "")&amp;IF(OR(NOT(ISNUMBER(D960)), NOT(ISNUMBER(H960))), "Número en texto. ", "")&amp;IF(AND(ISNUMBER(Q960), ISNUMBER(Q959), Q960&lt;Q959), "Fuera de orden de fecha. ", "")))</f>
        <v/>
      </c>
      <c r="Z960" s="18">
        <f>IF(AND(S960=1, ISNUMBER(R960)), ROW(), 0)</f>
        <v/>
      </c>
      <c r="AA960" s="18">
        <f>IF(ISNUMBER(R960), R960, 0)</f>
        <v/>
      </c>
    </row>
    <row r="961">
      <c r="A961" s="13" t="n"/>
      <c r="B961" s="13" t="n"/>
      <c r="C961" s="13" t="n"/>
      <c r="D961" s="13" t="n"/>
      <c r="E961" s="13" t="n"/>
      <c r="F961" s="13" t="n"/>
      <c r="G961" s="13" t="n"/>
      <c r="H961" s="13" t="n"/>
      <c r="I961" s="13" t="n"/>
      <c r="J961" s="13" t="n"/>
      <c r="K961" s="13" t="n"/>
      <c r="L961" s="13" t="n"/>
      <c r="M961" s="13" t="n"/>
      <c r="N961" s="13" t="n"/>
      <c r="O961" s="14" t="n"/>
      <c r="P961" s="15" t="n"/>
      <c r="Q961" s="16">
        <f>IF(N961="", "", IF(ISNUMBER(N961), N961, IFERROR(DATEVALUE(LEFT(N961,10))+TIMEVALUE(MID(N961,12,8)), "texto")))</f>
        <v/>
      </c>
      <c r="R961" s="17">
        <f>IF(ISNUMBER(Q961), DATE(YEAR(Q961),MONTH(Q961),1), "")</f>
        <v/>
      </c>
      <c r="S961" s="18">
        <f>IF(A961="", 0, IF(AND(M961=Ajustes!$B$8, E961=Ajustes!$B$5, I961=Ajustes!$B$4, OR(C961=Ajustes!$B$6, C961=Ajustes!$B$7), ISNUMBER(D961), ISNUMBER(H961)), 1, 0))</f>
        <v/>
      </c>
      <c r="T961" s="19">
        <f>IF(S961&lt;&gt;1, 0, IF(N(J961)=0, 0, IF(K961=Ajustes!$B$5, J961, J961*F961)))</f>
        <v/>
      </c>
      <c r="U961" s="20">
        <f>IF(S961&lt;&gt;1, U960, IF(C961=Ajustes!$B$6, U960+H961, U960-H961))</f>
        <v/>
      </c>
      <c r="V961" s="19">
        <f>IF(S961&lt;&gt;1, V960, IF(C961=Ajustes!$B$6, V960+D961+N(O961)+T961, IF(U961&lt;=0, 0, V960-H961*W960)))</f>
        <v/>
      </c>
      <c r="W961" s="21">
        <f>IF(U961&gt;0, V961/U961, 0)</f>
        <v/>
      </c>
      <c r="X961" s="19">
        <f>IF(AND(S961=1, C961=Ajustes!$B$7), D961-N(O961)-T961-H961*W960, "")</f>
        <v/>
      </c>
      <c r="Y961" s="18">
        <f>IF(A961="", "", TRIM(IF(COUNTIFS($N$2:$N$3000,N961,$C$2:$C$3000,C961,$D$2:$D$3000,D961,$H$2:$H$3000,H961)&gt;1, "Orden repetida. ", "")&amp;IF(AND(S961=1, C961=Ajustes!$B$7, U960+0.000001&lt;H961), "Vendes más de lo registrado. ", "")&amp;IF(Q961="texto", "Fecha en texto. ", "")&amp;IF(OR(NOT(ISNUMBER(D961)), NOT(ISNUMBER(H961))), "Número en texto. ", "")&amp;IF(AND(ISNUMBER(Q961), ISNUMBER(Q960), Q961&lt;Q960), "Fuera de orden de fecha. ", "")))</f>
        <v/>
      </c>
      <c r="Z961" s="18">
        <f>IF(AND(S961=1, ISNUMBER(R961)), ROW(), 0)</f>
        <v/>
      </c>
      <c r="AA961" s="18">
        <f>IF(ISNUMBER(R961), R961, 0)</f>
        <v/>
      </c>
    </row>
    <row r="962">
      <c r="A962" s="13" t="n"/>
      <c r="B962" s="13" t="n"/>
      <c r="C962" s="13" t="n"/>
      <c r="D962" s="13" t="n"/>
      <c r="E962" s="13" t="n"/>
      <c r="F962" s="13" t="n"/>
      <c r="G962" s="13" t="n"/>
      <c r="H962" s="13" t="n"/>
      <c r="I962" s="13" t="n"/>
      <c r="J962" s="13" t="n"/>
      <c r="K962" s="13" t="n"/>
      <c r="L962" s="13" t="n"/>
      <c r="M962" s="13" t="n"/>
      <c r="N962" s="13" t="n"/>
      <c r="O962" s="14" t="n"/>
      <c r="P962" s="15" t="n"/>
      <c r="Q962" s="16">
        <f>IF(N962="", "", IF(ISNUMBER(N962), N962, IFERROR(DATEVALUE(LEFT(N962,10))+TIMEVALUE(MID(N962,12,8)), "texto")))</f>
        <v/>
      </c>
      <c r="R962" s="17">
        <f>IF(ISNUMBER(Q962), DATE(YEAR(Q962),MONTH(Q962),1), "")</f>
        <v/>
      </c>
      <c r="S962" s="18">
        <f>IF(A962="", 0, IF(AND(M962=Ajustes!$B$8, E962=Ajustes!$B$5, I962=Ajustes!$B$4, OR(C962=Ajustes!$B$6, C962=Ajustes!$B$7), ISNUMBER(D962), ISNUMBER(H962)), 1, 0))</f>
        <v/>
      </c>
      <c r="T962" s="19">
        <f>IF(S962&lt;&gt;1, 0, IF(N(J962)=0, 0, IF(K962=Ajustes!$B$5, J962, J962*F962)))</f>
        <v/>
      </c>
      <c r="U962" s="20">
        <f>IF(S962&lt;&gt;1, U961, IF(C962=Ajustes!$B$6, U961+H962, U961-H962))</f>
        <v/>
      </c>
      <c r="V962" s="19">
        <f>IF(S962&lt;&gt;1, V961, IF(C962=Ajustes!$B$6, V961+D962+N(O962)+T962, IF(U962&lt;=0, 0, V961-H962*W961)))</f>
        <v/>
      </c>
      <c r="W962" s="21">
        <f>IF(U962&gt;0, V962/U962, 0)</f>
        <v/>
      </c>
      <c r="X962" s="19">
        <f>IF(AND(S962=1, C962=Ajustes!$B$7), D962-N(O962)-T962-H962*W961, "")</f>
        <v/>
      </c>
      <c r="Y962" s="18">
        <f>IF(A962="", "", TRIM(IF(COUNTIFS($N$2:$N$3000,N962,$C$2:$C$3000,C962,$D$2:$D$3000,D962,$H$2:$H$3000,H962)&gt;1, "Orden repetida. ", "")&amp;IF(AND(S962=1, C962=Ajustes!$B$7, U961+0.000001&lt;H962), "Vendes más de lo registrado. ", "")&amp;IF(Q962="texto", "Fecha en texto. ", "")&amp;IF(OR(NOT(ISNUMBER(D962)), NOT(ISNUMBER(H962))), "Número en texto. ", "")&amp;IF(AND(ISNUMBER(Q962), ISNUMBER(Q961), Q962&lt;Q961), "Fuera de orden de fecha. ", "")))</f>
        <v/>
      </c>
      <c r="Z962" s="18">
        <f>IF(AND(S962=1, ISNUMBER(R962)), ROW(), 0)</f>
        <v/>
      </c>
      <c r="AA962" s="18">
        <f>IF(ISNUMBER(R962), R962, 0)</f>
        <v/>
      </c>
    </row>
    <row r="963">
      <c r="A963" s="13" t="n"/>
      <c r="B963" s="13" t="n"/>
      <c r="C963" s="13" t="n"/>
      <c r="D963" s="13" t="n"/>
      <c r="E963" s="13" t="n"/>
      <c r="F963" s="13" t="n"/>
      <c r="G963" s="13" t="n"/>
      <c r="H963" s="13" t="n"/>
      <c r="I963" s="13" t="n"/>
      <c r="J963" s="13" t="n"/>
      <c r="K963" s="13" t="n"/>
      <c r="L963" s="13" t="n"/>
      <c r="M963" s="13" t="n"/>
      <c r="N963" s="13" t="n"/>
      <c r="O963" s="14" t="n"/>
      <c r="P963" s="15" t="n"/>
      <c r="Q963" s="16">
        <f>IF(N963="", "", IF(ISNUMBER(N963), N963, IFERROR(DATEVALUE(LEFT(N963,10))+TIMEVALUE(MID(N963,12,8)), "texto")))</f>
        <v/>
      </c>
      <c r="R963" s="17">
        <f>IF(ISNUMBER(Q963), DATE(YEAR(Q963),MONTH(Q963),1), "")</f>
        <v/>
      </c>
      <c r="S963" s="18">
        <f>IF(A963="", 0, IF(AND(M963=Ajustes!$B$8, E963=Ajustes!$B$5, I963=Ajustes!$B$4, OR(C963=Ajustes!$B$6, C963=Ajustes!$B$7), ISNUMBER(D963), ISNUMBER(H963)), 1, 0))</f>
        <v/>
      </c>
      <c r="T963" s="19">
        <f>IF(S963&lt;&gt;1, 0, IF(N(J963)=0, 0, IF(K963=Ajustes!$B$5, J963, J963*F963)))</f>
        <v/>
      </c>
      <c r="U963" s="20">
        <f>IF(S963&lt;&gt;1, U962, IF(C963=Ajustes!$B$6, U962+H963, U962-H963))</f>
        <v/>
      </c>
      <c r="V963" s="19">
        <f>IF(S963&lt;&gt;1, V962, IF(C963=Ajustes!$B$6, V962+D963+N(O963)+T963, IF(U963&lt;=0, 0, V962-H963*W962)))</f>
        <v/>
      </c>
      <c r="W963" s="21">
        <f>IF(U963&gt;0, V963/U963, 0)</f>
        <v/>
      </c>
      <c r="X963" s="19">
        <f>IF(AND(S963=1, C963=Ajustes!$B$7), D963-N(O963)-T963-H963*W962, "")</f>
        <v/>
      </c>
      <c r="Y963" s="18">
        <f>IF(A963="", "", TRIM(IF(COUNTIFS($N$2:$N$3000,N963,$C$2:$C$3000,C963,$D$2:$D$3000,D963,$H$2:$H$3000,H963)&gt;1, "Orden repetida. ", "")&amp;IF(AND(S963=1, C963=Ajustes!$B$7, U962+0.000001&lt;H963), "Vendes más de lo registrado. ", "")&amp;IF(Q963="texto", "Fecha en texto. ", "")&amp;IF(OR(NOT(ISNUMBER(D963)), NOT(ISNUMBER(H963))), "Número en texto. ", "")&amp;IF(AND(ISNUMBER(Q963), ISNUMBER(Q962), Q963&lt;Q962), "Fuera de orden de fecha. ", "")))</f>
        <v/>
      </c>
      <c r="Z963" s="18">
        <f>IF(AND(S963=1, ISNUMBER(R963)), ROW(), 0)</f>
        <v/>
      </c>
      <c r="AA963" s="18">
        <f>IF(ISNUMBER(R963), R963, 0)</f>
        <v/>
      </c>
    </row>
    <row r="964">
      <c r="A964" s="13" t="n"/>
      <c r="B964" s="13" t="n"/>
      <c r="C964" s="13" t="n"/>
      <c r="D964" s="13" t="n"/>
      <c r="E964" s="13" t="n"/>
      <c r="F964" s="13" t="n"/>
      <c r="G964" s="13" t="n"/>
      <c r="H964" s="13" t="n"/>
      <c r="I964" s="13" t="n"/>
      <c r="J964" s="13" t="n"/>
      <c r="K964" s="13" t="n"/>
      <c r="L964" s="13" t="n"/>
      <c r="M964" s="13" t="n"/>
      <c r="N964" s="13" t="n"/>
      <c r="O964" s="14" t="n"/>
      <c r="P964" s="15" t="n"/>
      <c r="Q964" s="16">
        <f>IF(N964="", "", IF(ISNUMBER(N964), N964, IFERROR(DATEVALUE(LEFT(N964,10))+TIMEVALUE(MID(N964,12,8)), "texto")))</f>
        <v/>
      </c>
      <c r="R964" s="17">
        <f>IF(ISNUMBER(Q964), DATE(YEAR(Q964),MONTH(Q964),1), "")</f>
        <v/>
      </c>
      <c r="S964" s="18">
        <f>IF(A964="", 0, IF(AND(M964=Ajustes!$B$8, E964=Ajustes!$B$5, I964=Ajustes!$B$4, OR(C964=Ajustes!$B$6, C964=Ajustes!$B$7), ISNUMBER(D964), ISNUMBER(H964)), 1, 0))</f>
        <v/>
      </c>
      <c r="T964" s="19">
        <f>IF(S964&lt;&gt;1, 0, IF(N(J964)=0, 0, IF(K964=Ajustes!$B$5, J964, J964*F964)))</f>
        <v/>
      </c>
      <c r="U964" s="20">
        <f>IF(S964&lt;&gt;1, U963, IF(C964=Ajustes!$B$6, U963+H964, U963-H964))</f>
        <v/>
      </c>
      <c r="V964" s="19">
        <f>IF(S964&lt;&gt;1, V963, IF(C964=Ajustes!$B$6, V963+D964+N(O964)+T964, IF(U964&lt;=0, 0, V963-H964*W963)))</f>
        <v/>
      </c>
      <c r="W964" s="21">
        <f>IF(U964&gt;0, V964/U964, 0)</f>
        <v/>
      </c>
      <c r="X964" s="19">
        <f>IF(AND(S964=1, C964=Ajustes!$B$7), D964-N(O964)-T964-H964*W963, "")</f>
        <v/>
      </c>
      <c r="Y964" s="18">
        <f>IF(A964="", "", TRIM(IF(COUNTIFS($N$2:$N$3000,N964,$C$2:$C$3000,C964,$D$2:$D$3000,D964,$H$2:$H$3000,H964)&gt;1, "Orden repetida. ", "")&amp;IF(AND(S964=1, C964=Ajustes!$B$7, U963+0.000001&lt;H964), "Vendes más de lo registrado. ", "")&amp;IF(Q964="texto", "Fecha en texto. ", "")&amp;IF(OR(NOT(ISNUMBER(D964)), NOT(ISNUMBER(H964))), "Número en texto. ", "")&amp;IF(AND(ISNUMBER(Q964), ISNUMBER(Q963), Q964&lt;Q963), "Fuera de orden de fecha. ", "")))</f>
        <v/>
      </c>
      <c r="Z964" s="18">
        <f>IF(AND(S964=1, ISNUMBER(R964)), ROW(), 0)</f>
        <v/>
      </c>
      <c r="AA964" s="18">
        <f>IF(ISNUMBER(R964), R964, 0)</f>
        <v/>
      </c>
    </row>
    <row r="965">
      <c r="A965" s="13" t="n"/>
      <c r="B965" s="13" t="n"/>
      <c r="C965" s="13" t="n"/>
      <c r="D965" s="13" t="n"/>
      <c r="E965" s="13" t="n"/>
      <c r="F965" s="13" t="n"/>
      <c r="G965" s="13" t="n"/>
      <c r="H965" s="13" t="n"/>
      <c r="I965" s="13" t="n"/>
      <c r="J965" s="13" t="n"/>
      <c r="K965" s="13" t="n"/>
      <c r="L965" s="13" t="n"/>
      <c r="M965" s="13" t="n"/>
      <c r="N965" s="13" t="n"/>
      <c r="O965" s="14" t="n"/>
      <c r="P965" s="15" t="n"/>
      <c r="Q965" s="16">
        <f>IF(N965="", "", IF(ISNUMBER(N965), N965, IFERROR(DATEVALUE(LEFT(N965,10))+TIMEVALUE(MID(N965,12,8)), "texto")))</f>
        <v/>
      </c>
      <c r="R965" s="17">
        <f>IF(ISNUMBER(Q965), DATE(YEAR(Q965),MONTH(Q965),1), "")</f>
        <v/>
      </c>
      <c r="S965" s="18">
        <f>IF(A965="", 0, IF(AND(M965=Ajustes!$B$8, E965=Ajustes!$B$5, I965=Ajustes!$B$4, OR(C965=Ajustes!$B$6, C965=Ajustes!$B$7), ISNUMBER(D965), ISNUMBER(H965)), 1, 0))</f>
        <v/>
      </c>
      <c r="T965" s="19">
        <f>IF(S965&lt;&gt;1, 0, IF(N(J965)=0, 0, IF(K965=Ajustes!$B$5, J965, J965*F965)))</f>
        <v/>
      </c>
      <c r="U965" s="20">
        <f>IF(S965&lt;&gt;1, U964, IF(C965=Ajustes!$B$6, U964+H965, U964-H965))</f>
        <v/>
      </c>
      <c r="V965" s="19">
        <f>IF(S965&lt;&gt;1, V964, IF(C965=Ajustes!$B$6, V964+D965+N(O965)+T965, IF(U965&lt;=0, 0, V964-H965*W964)))</f>
        <v/>
      </c>
      <c r="W965" s="21">
        <f>IF(U965&gt;0, V965/U965, 0)</f>
        <v/>
      </c>
      <c r="X965" s="19">
        <f>IF(AND(S965=1, C965=Ajustes!$B$7), D965-N(O965)-T965-H965*W964, "")</f>
        <v/>
      </c>
      <c r="Y965" s="18">
        <f>IF(A965="", "", TRIM(IF(COUNTIFS($N$2:$N$3000,N965,$C$2:$C$3000,C965,$D$2:$D$3000,D965,$H$2:$H$3000,H965)&gt;1, "Orden repetida. ", "")&amp;IF(AND(S965=1, C965=Ajustes!$B$7, U964+0.000001&lt;H965), "Vendes más de lo registrado. ", "")&amp;IF(Q965="texto", "Fecha en texto. ", "")&amp;IF(OR(NOT(ISNUMBER(D965)), NOT(ISNUMBER(H965))), "Número en texto. ", "")&amp;IF(AND(ISNUMBER(Q965), ISNUMBER(Q964), Q965&lt;Q964), "Fuera de orden de fecha. ", "")))</f>
        <v/>
      </c>
      <c r="Z965" s="18">
        <f>IF(AND(S965=1, ISNUMBER(R965)), ROW(), 0)</f>
        <v/>
      </c>
      <c r="AA965" s="18">
        <f>IF(ISNUMBER(R965), R965, 0)</f>
        <v/>
      </c>
    </row>
    <row r="966">
      <c r="A966" s="13" t="n"/>
      <c r="B966" s="13" t="n"/>
      <c r="C966" s="13" t="n"/>
      <c r="D966" s="13" t="n"/>
      <c r="E966" s="13" t="n"/>
      <c r="F966" s="13" t="n"/>
      <c r="G966" s="13" t="n"/>
      <c r="H966" s="13" t="n"/>
      <c r="I966" s="13" t="n"/>
      <c r="J966" s="13" t="n"/>
      <c r="K966" s="13" t="n"/>
      <c r="L966" s="13" t="n"/>
      <c r="M966" s="13" t="n"/>
      <c r="N966" s="13" t="n"/>
      <c r="O966" s="14" t="n"/>
      <c r="P966" s="15" t="n"/>
      <c r="Q966" s="16">
        <f>IF(N966="", "", IF(ISNUMBER(N966), N966, IFERROR(DATEVALUE(LEFT(N966,10))+TIMEVALUE(MID(N966,12,8)), "texto")))</f>
        <v/>
      </c>
      <c r="R966" s="17">
        <f>IF(ISNUMBER(Q966), DATE(YEAR(Q966),MONTH(Q966),1), "")</f>
        <v/>
      </c>
      <c r="S966" s="18">
        <f>IF(A966="", 0, IF(AND(M966=Ajustes!$B$8, E966=Ajustes!$B$5, I966=Ajustes!$B$4, OR(C966=Ajustes!$B$6, C966=Ajustes!$B$7), ISNUMBER(D966), ISNUMBER(H966)), 1, 0))</f>
        <v/>
      </c>
      <c r="T966" s="19">
        <f>IF(S966&lt;&gt;1, 0, IF(N(J966)=0, 0, IF(K966=Ajustes!$B$5, J966, J966*F966)))</f>
        <v/>
      </c>
      <c r="U966" s="20">
        <f>IF(S966&lt;&gt;1, U965, IF(C966=Ajustes!$B$6, U965+H966, U965-H966))</f>
        <v/>
      </c>
      <c r="V966" s="19">
        <f>IF(S966&lt;&gt;1, V965, IF(C966=Ajustes!$B$6, V965+D966+N(O966)+T966, IF(U966&lt;=0, 0, V965-H966*W965)))</f>
        <v/>
      </c>
      <c r="W966" s="21">
        <f>IF(U966&gt;0, V966/U966, 0)</f>
        <v/>
      </c>
      <c r="X966" s="19">
        <f>IF(AND(S966=1, C966=Ajustes!$B$7), D966-N(O966)-T966-H966*W965, "")</f>
        <v/>
      </c>
      <c r="Y966" s="18">
        <f>IF(A966="", "", TRIM(IF(COUNTIFS($N$2:$N$3000,N966,$C$2:$C$3000,C966,$D$2:$D$3000,D966,$H$2:$H$3000,H966)&gt;1, "Orden repetida. ", "")&amp;IF(AND(S966=1, C966=Ajustes!$B$7, U965+0.000001&lt;H966), "Vendes más de lo registrado. ", "")&amp;IF(Q966="texto", "Fecha en texto. ", "")&amp;IF(OR(NOT(ISNUMBER(D966)), NOT(ISNUMBER(H966))), "Número en texto. ", "")&amp;IF(AND(ISNUMBER(Q966), ISNUMBER(Q965), Q966&lt;Q965), "Fuera de orden de fecha. ", "")))</f>
        <v/>
      </c>
      <c r="Z966" s="18">
        <f>IF(AND(S966=1, ISNUMBER(R966)), ROW(), 0)</f>
        <v/>
      </c>
      <c r="AA966" s="18">
        <f>IF(ISNUMBER(R966), R966, 0)</f>
        <v/>
      </c>
    </row>
    <row r="967">
      <c r="A967" s="13" t="n"/>
      <c r="B967" s="13" t="n"/>
      <c r="C967" s="13" t="n"/>
      <c r="D967" s="13" t="n"/>
      <c r="E967" s="13" t="n"/>
      <c r="F967" s="13" t="n"/>
      <c r="G967" s="13" t="n"/>
      <c r="H967" s="13" t="n"/>
      <c r="I967" s="13" t="n"/>
      <c r="J967" s="13" t="n"/>
      <c r="K967" s="13" t="n"/>
      <c r="L967" s="13" t="n"/>
      <c r="M967" s="13" t="n"/>
      <c r="N967" s="13" t="n"/>
      <c r="O967" s="14" t="n"/>
      <c r="P967" s="15" t="n"/>
      <c r="Q967" s="16">
        <f>IF(N967="", "", IF(ISNUMBER(N967), N967, IFERROR(DATEVALUE(LEFT(N967,10))+TIMEVALUE(MID(N967,12,8)), "texto")))</f>
        <v/>
      </c>
      <c r="R967" s="17">
        <f>IF(ISNUMBER(Q967), DATE(YEAR(Q967),MONTH(Q967),1), "")</f>
        <v/>
      </c>
      <c r="S967" s="18">
        <f>IF(A967="", 0, IF(AND(M967=Ajustes!$B$8, E967=Ajustes!$B$5, I967=Ajustes!$B$4, OR(C967=Ajustes!$B$6, C967=Ajustes!$B$7), ISNUMBER(D967), ISNUMBER(H967)), 1, 0))</f>
        <v/>
      </c>
      <c r="T967" s="19">
        <f>IF(S967&lt;&gt;1, 0, IF(N(J967)=0, 0, IF(K967=Ajustes!$B$5, J967, J967*F967)))</f>
        <v/>
      </c>
      <c r="U967" s="20">
        <f>IF(S967&lt;&gt;1, U966, IF(C967=Ajustes!$B$6, U966+H967, U966-H967))</f>
        <v/>
      </c>
      <c r="V967" s="19">
        <f>IF(S967&lt;&gt;1, V966, IF(C967=Ajustes!$B$6, V966+D967+N(O967)+T967, IF(U967&lt;=0, 0, V966-H967*W966)))</f>
        <v/>
      </c>
      <c r="W967" s="21">
        <f>IF(U967&gt;0, V967/U967, 0)</f>
        <v/>
      </c>
      <c r="X967" s="19">
        <f>IF(AND(S967=1, C967=Ajustes!$B$7), D967-N(O967)-T967-H967*W966, "")</f>
        <v/>
      </c>
      <c r="Y967" s="18">
        <f>IF(A967="", "", TRIM(IF(COUNTIFS($N$2:$N$3000,N967,$C$2:$C$3000,C967,$D$2:$D$3000,D967,$H$2:$H$3000,H967)&gt;1, "Orden repetida. ", "")&amp;IF(AND(S967=1, C967=Ajustes!$B$7, U966+0.000001&lt;H967), "Vendes más de lo registrado. ", "")&amp;IF(Q967="texto", "Fecha en texto. ", "")&amp;IF(OR(NOT(ISNUMBER(D967)), NOT(ISNUMBER(H967))), "Número en texto. ", "")&amp;IF(AND(ISNUMBER(Q967), ISNUMBER(Q966), Q967&lt;Q966), "Fuera de orden de fecha. ", "")))</f>
        <v/>
      </c>
      <c r="Z967" s="18">
        <f>IF(AND(S967=1, ISNUMBER(R967)), ROW(), 0)</f>
        <v/>
      </c>
      <c r="AA967" s="18">
        <f>IF(ISNUMBER(R967), R967, 0)</f>
        <v/>
      </c>
    </row>
    <row r="968">
      <c r="A968" s="13" t="n"/>
      <c r="B968" s="13" t="n"/>
      <c r="C968" s="13" t="n"/>
      <c r="D968" s="13" t="n"/>
      <c r="E968" s="13" t="n"/>
      <c r="F968" s="13" t="n"/>
      <c r="G968" s="13" t="n"/>
      <c r="H968" s="13" t="n"/>
      <c r="I968" s="13" t="n"/>
      <c r="J968" s="13" t="n"/>
      <c r="K968" s="13" t="n"/>
      <c r="L968" s="13" t="n"/>
      <c r="M968" s="13" t="n"/>
      <c r="N968" s="13" t="n"/>
      <c r="O968" s="14" t="n"/>
      <c r="P968" s="15" t="n"/>
      <c r="Q968" s="16">
        <f>IF(N968="", "", IF(ISNUMBER(N968), N968, IFERROR(DATEVALUE(LEFT(N968,10))+TIMEVALUE(MID(N968,12,8)), "texto")))</f>
        <v/>
      </c>
      <c r="R968" s="17">
        <f>IF(ISNUMBER(Q968), DATE(YEAR(Q968),MONTH(Q968),1), "")</f>
        <v/>
      </c>
      <c r="S968" s="18">
        <f>IF(A968="", 0, IF(AND(M968=Ajustes!$B$8, E968=Ajustes!$B$5, I968=Ajustes!$B$4, OR(C968=Ajustes!$B$6, C968=Ajustes!$B$7), ISNUMBER(D968), ISNUMBER(H968)), 1, 0))</f>
        <v/>
      </c>
      <c r="T968" s="19">
        <f>IF(S968&lt;&gt;1, 0, IF(N(J968)=0, 0, IF(K968=Ajustes!$B$5, J968, J968*F968)))</f>
        <v/>
      </c>
      <c r="U968" s="20">
        <f>IF(S968&lt;&gt;1, U967, IF(C968=Ajustes!$B$6, U967+H968, U967-H968))</f>
        <v/>
      </c>
      <c r="V968" s="19">
        <f>IF(S968&lt;&gt;1, V967, IF(C968=Ajustes!$B$6, V967+D968+N(O968)+T968, IF(U968&lt;=0, 0, V967-H968*W967)))</f>
        <v/>
      </c>
      <c r="W968" s="21">
        <f>IF(U968&gt;0, V968/U968, 0)</f>
        <v/>
      </c>
      <c r="X968" s="19">
        <f>IF(AND(S968=1, C968=Ajustes!$B$7), D968-N(O968)-T968-H968*W967, "")</f>
        <v/>
      </c>
      <c r="Y968" s="18">
        <f>IF(A968="", "", TRIM(IF(COUNTIFS($N$2:$N$3000,N968,$C$2:$C$3000,C968,$D$2:$D$3000,D968,$H$2:$H$3000,H968)&gt;1, "Orden repetida. ", "")&amp;IF(AND(S968=1, C968=Ajustes!$B$7, U967+0.000001&lt;H968), "Vendes más de lo registrado. ", "")&amp;IF(Q968="texto", "Fecha en texto. ", "")&amp;IF(OR(NOT(ISNUMBER(D968)), NOT(ISNUMBER(H968))), "Número en texto. ", "")&amp;IF(AND(ISNUMBER(Q968), ISNUMBER(Q967), Q968&lt;Q967), "Fuera de orden de fecha. ", "")))</f>
        <v/>
      </c>
      <c r="Z968" s="18">
        <f>IF(AND(S968=1, ISNUMBER(R968)), ROW(), 0)</f>
        <v/>
      </c>
      <c r="AA968" s="18">
        <f>IF(ISNUMBER(R968), R968, 0)</f>
        <v/>
      </c>
    </row>
    <row r="969">
      <c r="A969" s="13" t="n"/>
      <c r="B969" s="13" t="n"/>
      <c r="C969" s="13" t="n"/>
      <c r="D969" s="13" t="n"/>
      <c r="E969" s="13" t="n"/>
      <c r="F969" s="13" t="n"/>
      <c r="G969" s="13" t="n"/>
      <c r="H969" s="13" t="n"/>
      <c r="I969" s="13" t="n"/>
      <c r="J969" s="13" t="n"/>
      <c r="K969" s="13" t="n"/>
      <c r="L969" s="13" t="n"/>
      <c r="M969" s="13" t="n"/>
      <c r="N969" s="13" t="n"/>
      <c r="O969" s="14" t="n"/>
      <c r="P969" s="15" t="n"/>
      <c r="Q969" s="16">
        <f>IF(N969="", "", IF(ISNUMBER(N969), N969, IFERROR(DATEVALUE(LEFT(N969,10))+TIMEVALUE(MID(N969,12,8)), "texto")))</f>
        <v/>
      </c>
      <c r="R969" s="17">
        <f>IF(ISNUMBER(Q969), DATE(YEAR(Q969),MONTH(Q969),1), "")</f>
        <v/>
      </c>
      <c r="S969" s="18">
        <f>IF(A969="", 0, IF(AND(M969=Ajustes!$B$8, E969=Ajustes!$B$5, I969=Ajustes!$B$4, OR(C969=Ajustes!$B$6, C969=Ajustes!$B$7), ISNUMBER(D969), ISNUMBER(H969)), 1, 0))</f>
        <v/>
      </c>
      <c r="T969" s="19">
        <f>IF(S969&lt;&gt;1, 0, IF(N(J969)=0, 0, IF(K969=Ajustes!$B$5, J969, J969*F969)))</f>
        <v/>
      </c>
      <c r="U969" s="20">
        <f>IF(S969&lt;&gt;1, U968, IF(C969=Ajustes!$B$6, U968+H969, U968-H969))</f>
        <v/>
      </c>
      <c r="V969" s="19">
        <f>IF(S969&lt;&gt;1, V968, IF(C969=Ajustes!$B$6, V968+D969+N(O969)+T969, IF(U969&lt;=0, 0, V968-H969*W968)))</f>
        <v/>
      </c>
      <c r="W969" s="21">
        <f>IF(U969&gt;0, V969/U969, 0)</f>
        <v/>
      </c>
      <c r="X969" s="19">
        <f>IF(AND(S969=1, C969=Ajustes!$B$7), D969-N(O969)-T969-H969*W968, "")</f>
        <v/>
      </c>
      <c r="Y969" s="18">
        <f>IF(A969="", "", TRIM(IF(COUNTIFS($N$2:$N$3000,N969,$C$2:$C$3000,C969,$D$2:$D$3000,D969,$H$2:$H$3000,H969)&gt;1, "Orden repetida. ", "")&amp;IF(AND(S969=1, C969=Ajustes!$B$7, U968+0.000001&lt;H969), "Vendes más de lo registrado. ", "")&amp;IF(Q969="texto", "Fecha en texto. ", "")&amp;IF(OR(NOT(ISNUMBER(D969)), NOT(ISNUMBER(H969))), "Número en texto. ", "")&amp;IF(AND(ISNUMBER(Q969), ISNUMBER(Q968), Q969&lt;Q968), "Fuera de orden de fecha. ", "")))</f>
        <v/>
      </c>
      <c r="Z969" s="18">
        <f>IF(AND(S969=1, ISNUMBER(R969)), ROW(), 0)</f>
        <v/>
      </c>
      <c r="AA969" s="18">
        <f>IF(ISNUMBER(R969), R969, 0)</f>
        <v/>
      </c>
    </row>
    <row r="970">
      <c r="A970" s="13" t="n"/>
      <c r="B970" s="13" t="n"/>
      <c r="C970" s="13" t="n"/>
      <c r="D970" s="13" t="n"/>
      <c r="E970" s="13" t="n"/>
      <c r="F970" s="13" t="n"/>
      <c r="G970" s="13" t="n"/>
      <c r="H970" s="13" t="n"/>
      <c r="I970" s="13" t="n"/>
      <c r="J970" s="13" t="n"/>
      <c r="K970" s="13" t="n"/>
      <c r="L970" s="13" t="n"/>
      <c r="M970" s="13" t="n"/>
      <c r="N970" s="13" t="n"/>
      <c r="O970" s="14" t="n"/>
      <c r="P970" s="15" t="n"/>
      <c r="Q970" s="16">
        <f>IF(N970="", "", IF(ISNUMBER(N970), N970, IFERROR(DATEVALUE(LEFT(N970,10))+TIMEVALUE(MID(N970,12,8)), "texto")))</f>
        <v/>
      </c>
      <c r="R970" s="17">
        <f>IF(ISNUMBER(Q970), DATE(YEAR(Q970),MONTH(Q970),1), "")</f>
        <v/>
      </c>
      <c r="S970" s="18">
        <f>IF(A970="", 0, IF(AND(M970=Ajustes!$B$8, E970=Ajustes!$B$5, I970=Ajustes!$B$4, OR(C970=Ajustes!$B$6, C970=Ajustes!$B$7), ISNUMBER(D970), ISNUMBER(H970)), 1, 0))</f>
        <v/>
      </c>
      <c r="T970" s="19">
        <f>IF(S970&lt;&gt;1, 0, IF(N(J970)=0, 0, IF(K970=Ajustes!$B$5, J970, J970*F970)))</f>
        <v/>
      </c>
      <c r="U970" s="20">
        <f>IF(S970&lt;&gt;1, U969, IF(C970=Ajustes!$B$6, U969+H970, U969-H970))</f>
        <v/>
      </c>
      <c r="V970" s="19">
        <f>IF(S970&lt;&gt;1, V969, IF(C970=Ajustes!$B$6, V969+D970+N(O970)+T970, IF(U970&lt;=0, 0, V969-H970*W969)))</f>
        <v/>
      </c>
      <c r="W970" s="21">
        <f>IF(U970&gt;0, V970/U970, 0)</f>
        <v/>
      </c>
      <c r="X970" s="19">
        <f>IF(AND(S970=1, C970=Ajustes!$B$7), D970-N(O970)-T970-H970*W969, "")</f>
        <v/>
      </c>
      <c r="Y970" s="18">
        <f>IF(A970="", "", TRIM(IF(COUNTIFS($N$2:$N$3000,N970,$C$2:$C$3000,C970,$D$2:$D$3000,D970,$H$2:$H$3000,H970)&gt;1, "Orden repetida. ", "")&amp;IF(AND(S970=1, C970=Ajustes!$B$7, U969+0.000001&lt;H970), "Vendes más de lo registrado. ", "")&amp;IF(Q970="texto", "Fecha en texto. ", "")&amp;IF(OR(NOT(ISNUMBER(D970)), NOT(ISNUMBER(H970))), "Número en texto. ", "")&amp;IF(AND(ISNUMBER(Q970), ISNUMBER(Q969), Q970&lt;Q969), "Fuera de orden de fecha. ", "")))</f>
        <v/>
      </c>
      <c r="Z970" s="18">
        <f>IF(AND(S970=1, ISNUMBER(R970)), ROW(), 0)</f>
        <v/>
      </c>
      <c r="AA970" s="18">
        <f>IF(ISNUMBER(R970), R970, 0)</f>
        <v/>
      </c>
    </row>
    <row r="971">
      <c r="A971" s="13" t="n"/>
      <c r="B971" s="13" t="n"/>
      <c r="C971" s="13" t="n"/>
      <c r="D971" s="13" t="n"/>
      <c r="E971" s="13" t="n"/>
      <c r="F971" s="13" t="n"/>
      <c r="G971" s="13" t="n"/>
      <c r="H971" s="13" t="n"/>
      <c r="I971" s="13" t="n"/>
      <c r="J971" s="13" t="n"/>
      <c r="K971" s="13" t="n"/>
      <c r="L971" s="13" t="n"/>
      <c r="M971" s="13" t="n"/>
      <c r="N971" s="13" t="n"/>
      <c r="O971" s="14" t="n"/>
      <c r="P971" s="15" t="n"/>
      <c r="Q971" s="16">
        <f>IF(N971="", "", IF(ISNUMBER(N971), N971, IFERROR(DATEVALUE(LEFT(N971,10))+TIMEVALUE(MID(N971,12,8)), "texto")))</f>
        <v/>
      </c>
      <c r="R971" s="17">
        <f>IF(ISNUMBER(Q971), DATE(YEAR(Q971),MONTH(Q971),1), "")</f>
        <v/>
      </c>
      <c r="S971" s="18">
        <f>IF(A971="", 0, IF(AND(M971=Ajustes!$B$8, E971=Ajustes!$B$5, I971=Ajustes!$B$4, OR(C971=Ajustes!$B$6, C971=Ajustes!$B$7), ISNUMBER(D971), ISNUMBER(H971)), 1, 0))</f>
        <v/>
      </c>
      <c r="T971" s="19">
        <f>IF(S971&lt;&gt;1, 0, IF(N(J971)=0, 0, IF(K971=Ajustes!$B$5, J971, J971*F971)))</f>
        <v/>
      </c>
      <c r="U971" s="20">
        <f>IF(S971&lt;&gt;1, U970, IF(C971=Ajustes!$B$6, U970+H971, U970-H971))</f>
        <v/>
      </c>
      <c r="V971" s="19">
        <f>IF(S971&lt;&gt;1, V970, IF(C971=Ajustes!$B$6, V970+D971+N(O971)+T971, IF(U971&lt;=0, 0, V970-H971*W970)))</f>
        <v/>
      </c>
      <c r="W971" s="21">
        <f>IF(U971&gt;0, V971/U971, 0)</f>
        <v/>
      </c>
      <c r="X971" s="19">
        <f>IF(AND(S971=1, C971=Ajustes!$B$7), D971-N(O971)-T971-H971*W970, "")</f>
        <v/>
      </c>
      <c r="Y971" s="18">
        <f>IF(A971="", "", TRIM(IF(COUNTIFS($N$2:$N$3000,N971,$C$2:$C$3000,C971,$D$2:$D$3000,D971,$H$2:$H$3000,H971)&gt;1, "Orden repetida. ", "")&amp;IF(AND(S971=1, C971=Ajustes!$B$7, U970+0.000001&lt;H971), "Vendes más de lo registrado. ", "")&amp;IF(Q971="texto", "Fecha en texto. ", "")&amp;IF(OR(NOT(ISNUMBER(D971)), NOT(ISNUMBER(H971))), "Número en texto. ", "")&amp;IF(AND(ISNUMBER(Q971), ISNUMBER(Q970), Q971&lt;Q970), "Fuera de orden de fecha. ", "")))</f>
        <v/>
      </c>
      <c r="Z971" s="18">
        <f>IF(AND(S971=1, ISNUMBER(R971)), ROW(), 0)</f>
        <v/>
      </c>
      <c r="AA971" s="18">
        <f>IF(ISNUMBER(R971), R971, 0)</f>
        <v/>
      </c>
    </row>
    <row r="972">
      <c r="A972" s="13" t="n"/>
      <c r="B972" s="13" t="n"/>
      <c r="C972" s="13" t="n"/>
      <c r="D972" s="13" t="n"/>
      <c r="E972" s="13" t="n"/>
      <c r="F972" s="13" t="n"/>
      <c r="G972" s="13" t="n"/>
      <c r="H972" s="13" t="n"/>
      <c r="I972" s="13" t="n"/>
      <c r="J972" s="13" t="n"/>
      <c r="K972" s="13" t="n"/>
      <c r="L972" s="13" t="n"/>
      <c r="M972" s="13" t="n"/>
      <c r="N972" s="13" t="n"/>
      <c r="O972" s="14" t="n"/>
      <c r="P972" s="15" t="n"/>
      <c r="Q972" s="16">
        <f>IF(N972="", "", IF(ISNUMBER(N972), N972, IFERROR(DATEVALUE(LEFT(N972,10))+TIMEVALUE(MID(N972,12,8)), "texto")))</f>
        <v/>
      </c>
      <c r="R972" s="17">
        <f>IF(ISNUMBER(Q972), DATE(YEAR(Q972),MONTH(Q972),1), "")</f>
        <v/>
      </c>
      <c r="S972" s="18">
        <f>IF(A972="", 0, IF(AND(M972=Ajustes!$B$8, E972=Ajustes!$B$5, I972=Ajustes!$B$4, OR(C972=Ajustes!$B$6, C972=Ajustes!$B$7), ISNUMBER(D972), ISNUMBER(H972)), 1, 0))</f>
        <v/>
      </c>
      <c r="T972" s="19">
        <f>IF(S972&lt;&gt;1, 0, IF(N(J972)=0, 0, IF(K972=Ajustes!$B$5, J972, J972*F972)))</f>
        <v/>
      </c>
      <c r="U972" s="20">
        <f>IF(S972&lt;&gt;1, U971, IF(C972=Ajustes!$B$6, U971+H972, U971-H972))</f>
        <v/>
      </c>
      <c r="V972" s="19">
        <f>IF(S972&lt;&gt;1, V971, IF(C972=Ajustes!$B$6, V971+D972+N(O972)+T972, IF(U972&lt;=0, 0, V971-H972*W971)))</f>
        <v/>
      </c>
      <c r="W972" s="21">
        <f>IF(U972&gt;0, V972/U972, 0)</f>
        <v/>
      </c>
      <c r="X972" s="19">
        <f>IF(AND(S972=1, C972=Ajustes!$B$7), D972-N(O972)-T972-H972*W971, "")</f>
        <v/>
      </c>
      <c r="Y972" s="18">
        <f>IF(A972="", "", TRIM(IF(COUNTIFS($N$2:$N$3000,N972,$C$2:$C$3000,C972,$D$2:$D$3000,D972,$H$2:$H$3000,H972)&gt;1, "Orden repetida. ", "")&amp;IF(AND(S972=1, C972=Ajustes!$B$7, U971+0.000001&lt;H972), "Vendes más de lo registrado. ", "")&amp;IF(Q972="texto", "Fecha en texto. ", "")&amp;IF(OR(NOT(ISNUMBER(D972)), NOT(ISNUMBER(H972))), "Número en texto. ", "")&amp;IF(AND(ISNUMBER(Q972), ISNUMBER(Q971), Q972&lt;Q971), "Fuera de orden de fecha. ", "")))</f>
        <v/>
      </c>
      <c r="Z972" s="18">
        <f>IF(AND(S972=1, ISNUMBER(R972)), ROW(), 0)</f>
        <v/>
      </c>
      <c r="AA972" s="18">
        <f>IF(ISNUMBER(R972), R972, 0)</f>
        <v/>
      </c>
    </row>
    <row r="973">
      <c r="A973" s="13" t="n"/>
      <c r="B973" s="13" t="n"/>
      <c r="C973" s="13" t="n"/>
      <c r="D973" s="13" t="n"/>
      <c r="E973" s="13" t="n"/>
      <c r="F973" s="13" t="n"/>
      <c r="G973" s="13" t="n"/>
      <c r="H973" s="13" t="n"/>
      <c r="I973" s="13" t="n"/>
      <c r="J973" s="13" t="n"/>
      <c r="K973" s="13" t="n"/>
      <c r="L973" s="13" t="n"/>
      <c r="M973" s="13" t="n"/>
      <c r="N973" s="13" t="n"/>
      <c r="O973" s="14" t="n"/>
      <c r="P973" s="15" t="n"/>
      <c r="Q973" s="16">
        <f>IF(N973="", "", IF(ISNUMBER(N973), N973, IFERROR(DATEVALUE(LEFT(N973,10))+TIMEVALUE(MID(N973,12,8)), "texto")))</f>
        <v/>
      </c>
      <c r="R973" s="17">
        <f>IF(ISNUMBER(Q973), DATE(YEAR(Q973),MONTH(Q973),1), "")</f>
        <v/>
      </c>
      <c r="S973" s="18">
        <f>IF(A973="", 0, IF(AND(M973=Ajustes!$B$8, E973=Ajustes!$B$5, I973=Ajustes!$B$4, OR(C973=Ajustes!$B$6, C973=Ajustes!$B$7), ISNUMBER(D973), ISNUMBER(H973)), 1, 0))</f>
        <v/>
      </c>
      <c r="T973" s="19">
        <f>IF(S973&lt;&gt;1, 0, IF(N(J973)=0, 0, IF(K973=Ajustes!$B$5, J973, J973*F973)))</f>
        <v/>
      </c>
      <c r="U973" s="20">
        <f>IF(S973&lt;&gt;1, U972, IF(C973=Ajustes!$B$6, U972+H973, U972-H973))</f>
        <v/>
      </c>
      <c r="V973" s="19">
        <f>IF(S973&lt;&gt;1, V972, IF(C973=Ajustes!$B$6, V972+D973+N(O973)+T973, IF(U973&lt;=0, 0, V972-H973*W972)))</f>
        <v/>
      </c>
      <c r="W973" s="21">
        <f>IF(U973&gt;0, V973/U973, 0)</f>
        <v/>
      </c>
      <c r="X973" s="19">
        <f>IF(AND(S973=1, C973=Ajustes!$B$7), D973-N(O973)-T973-H973*W972, "")</f>
        <v/>
      </c>
      <c r="Y973" s="18">
        <f>IF(A973="", "", TRIM(IF(COUNTIFS($N$2:$N$3000,N973,$C$2:$C$3000,C973,$D$2:$D$3000,D973,$H$2:$H$3000,H973)&gt;1, "Orden repetida. ", "")&amp;IF(AND(S973=1, C973=Ajustes!$B$7, U972+0.000001&lt;H973), "Vendes más de lo registrado. ", "")&amp;IF(Q973="texto", "Fecha en texto. ", "")&amp;IF(OR(NOT(ISNUMBER(D973)), NOT(ISNUMBER(H973))), "Número en texto. ", "")&amp;IF(AND(ISNUMBER(Q973), ISNUMBER(Q972), Q973&lt;Q972), "Fuera de orden de fecha. ", "")))</f>
        <v/>
      </c>
      <c r="Z973" s="18">
        <f>IF(AND(S973=1, ISNUMBER(R973)), ROW(), 0)</f>
        <v/>
      </c>
      <c r="AA973" s="18">
        <f>IF(ISNUMBER(R973), R973, 0)</f>
        <v/>
      </c>
    </row>
    <row r="974">
      <c r="A974" s="13" t="n"/>
      <c r="B974" s="13" t="n"/>
      <c r="C974" s="13" t="n"/>
      <c r="D974" s="13" t="n"/>
      <c r="E974" s="13" t="n"/>
      <c r="F974" s="13" t="n"/>
      <c r="G974" s="13" t="n"/>
      <c r="H974" s="13" t="n"/>
      <c r="I974" s="13" t="n"/>
      <c r="J974" s="13" t="n"/>
      <c r="K974" s="13" t="n"/>
      <c r="L974" s="13" t="n"/>
      <c r="M974" s="13" t="n"/>
      <c r="N974" s="13" t="n"/>
      <c r="O974" s="14" t="n"/>
      <c r="P974" s="15" t="n"/>
      <c r="Q974" s="16">
        <f>IF(N974="", "", IF(ISNUMBER(N974), N974, IFERROR(DATEVALUE(LEFT(N974,10))+TIMEVALUE(MID(N974,12,8)), "texto")))</f>
        <v/>
      </c>
      <c r="R974" s="17">
        <f>IF(ISNUMBER(Q974), DATE(YEAR(Q974),MONTH(Q974),1), "")</f>
        <v/>
      </c>
      <c r="S974" s="18">
        <f>IF(A974="", 0, IF(AND(M974=Ajustes!$B$8, E974=Ajustes!$B$5, I974=Ajustes!$B$4, OR(C974=Ajustes!$B$6, C974=Ajustes!$B$7), ISNUMBER(D974), ISNUMBER(H974)), 1, 0))</f>
        <v/>
      </c>
      <c r="T974" s="19">
        <f>IF(S974&lt;&gt;1, 0, IF(N(J974)=0, 0, IF(K974=Ajustes!$B$5, J974, J974*F974)))</f>
        <v/>
      </c>
      <c r="U974" s="20">
        <f>IF(S974&lt;&gt;1, U973, IF(C974=Ajustes!$B$6, U973+H974, U973-H974))</f>
        <v/>
      </c>
      <c r="V974" s="19">
        <f>IF(S974&lt;&gt;1, V973, IF(C974=Ajustes!$B$6, V973+D974+N(O974)+T974, IF(U974&lt;=0, 0, V973-H974*W973)))</f>
        <v/>
      </c>
      <c r="W974" s="21">
        <f>IF(U974&gt;0, V974/U974, 0)</f>
        <v/>
      </c>
      <c r="X974" s="19">
        <f>IF(AND(S974=1, C974=Ajustes!$B$7), D974-N(O974)-T974-H974*W973, "")</f>
        <v/>
      </c>
      <c r="Y974" s="18">
        <f>IF(A974="", "", TRIM(IF(COUNTIFS($N$2:$N$3000,N974,$C$2:$C$3000,C974,$D$2:$D$3000,D974,$H$2:$H$3000,H974)&gt;1, "Orden repetida. ", "")&amp;IF(AND(S974=1, C974=Ajustes!$B$7, U973+0.000001&lt;H974), "Vendes más de lo registrado. ", "")&amp;IF(Q974="texto", "Fecha en texto. ", "")&amp;IF(OR(NOT(ISNUMBER(D974)), NOT(ISNUMBER(H974))), "Número en texto. ", "")&amp;IF(AND(ISNUMBER(Q974), ISNUMBER(Q973), Q974&lt;Q973), "Fuera de orden de fecha. ", "")))</f>
        <v/>
      </c>
      <c r="Z974" s="18">
        <f>IF(AND(S974=1, ISNUMBER(R974)), ROW(), 0)</f>
        <v/>
      </c>
      <c r="AA974" s="18">
        <f>IF(ISNUMBER(R974), R974, 0)</f>
        <v/>
      </c>
    </row>
    <row r="975">
      <c r="A975" s="13" t="n"/>
      <c r="B975" s="13" t="n"/>
      <c r="C975" s="13" t="n"/>
      <c r="D975" s="13" t="n"/>
      <c r="E975" s="13" t="n"/>
      <c r="F975" s="13" t="n"/>
      <c r="G975" s="13" t="n"/>
      <c r="H975" s="13" t="n"/>
      <c r="I975" s="13" t="n"/>
      <c r="J975" s="13" t="n"/>
      <c r="K975" s="13" t="n"/>
      <c r="L975" s="13" t="n"/>
      <c r="M975" s="13" t="n"/>
      <c r="N975" s="13" t="n"/>
      <c r="O975" s="14" t="n"/>
      <c r="P975" s="15" t="n"/>
      <c r="Q975" s="16">
        <f>IF(N975="", "", IF(ISNUMBER(N975), N975, IFERROR(DATEVALUE(LEFT(N975,10))+TIMEVALUE(MID(N975,12,8)), "texto")))</f>
        <v/>
      </c>
      <c r="R975" s="17">
        <f>IF(ISNUMBER(Q975), DATE(YEAR(Q975),MONTH(Q975),1), "")</f>
        <v/>
      </c>
      <c r="S975" s="18">
        <f>IF(A975="", 0, IF(AND(M975=Ajustes!$B$8, E975=Ajustes!$B$5, I975=Ajustes!$B$4, OR(C975=Ajustes!$B$6, C975=Ajustes!$B$7), ISNUMBER(D975), ISNUMBER(H975)), 1, 0))</f>
        <v/>
      </c>
      <c r="T975" s="19">
        <f>IF(S975&lt;&gt;1, 0, IF(N(J975)=0, 0, IF(K975=Ajustes!$B$5, J975, J975*F975)))</f>
        <v/>
      </c>
      <c r="U975" s="20">
        <f>IF(S975&lt;&gt;1, U974, IF(C975=Ajustes!$B$6, U974+H975, U974-H975))</f>
        <v/>
      </c>
      <c r="V975" s="19">
        <f>IF(S975&lt;&gt;1, V974, IF(C975=Ajustes!$B$6, V974+D975+N(O975)+T975, IF(U975&lt;=0, 0, V974-H975*W974)))</f>
        <v/>
      </c>
      <c r="W975" s="21">
        <f>IF(U975&gt;0, V975/U975, 0)</f>
        <v/>
      </c>
      <c r="X975" s="19">
        <f>IF(AND(S975=1, C975=Ajustes!$B$7), D975-N(O975)-T975-H975*W974, "")</f>
        <v/>
      </c>
      <c r="Y975" s="18">
        <f>IF(A975="", "", TRIM(IF(COUNTIFS($N$2:$N$3000,N975,$C$2:$C$3000,C975,$D$2:$D$3000,D975,$H$2:$H$3000,H975)&gt;1, "Orden repetida. ", "")&amp;IF(AND(S975=1, C975=Ajustes!$B$7, U974+0.000001&lt;H975), "Vendes más de lo registrado. ", "")&amp;IF(Q975="texto", "Fecha en texto. ", "")&amp;IF(OR(NOT(ISNUMBER(D975)), NOT(ISNUMBER(H975))), "Número en texto. ", "")&amp;IF(AND(ISNUMBER(Q975), ISNUMBER(Q974), Q975&lt;Q974), "Fuera de orden de fecha. ", "")))</f>
        <v/>
      </c>
      <c r="Z975" s="18">
        <f>IF(AND(S975=1, ISNUMBER(R975)), ROW(), 0)</f>
        <v/>
      </c>
      <c r="AA975" s="18">
        <f>IF(ISNUMBER(R975), R975, 0)</f>
        <v/>
      </c>
    </row>
    <row r="976">
      <c r="A976" s="13" t="n"/>
      <c r="B976" s="13" t="n"/>
      <c r="C976" s="13" t="n"/>
      <c r="D976" s="13" t="n"/>
      <c r="E976" s="13" t="n"/>
      <c r="F976" s="13" t="n"/>
      <c r="G976" s="13" t="n"/>
      <c r="H976" s="13" t="n"/>
      <c r="I976" s="13" t="n"/>
      <c r="J976" s="13" t="n"/>
      <c r="K976" s="13" t="n"/>
      <c r="L976" s="13" t="n"/>
      <c r="M976" s="13" t="n"/>
      <c r="N976" s="13" t="n"/>
      <c r="O976" s="14" t="n"/>
      <c r="P976" s="15" t="n"/>
      <c r="Q976" s="16">
        <f>IF(N976="", "", IF(ISNUMBER(N976), N976, IFERROR(DATEVALUE(LEFT(N976,10))+TIMEVALUE(MID(N976,12,8)), "texto")))</f>
        <v/>
      </c>
      <c r="R976" s="17">
        <f>IF(ISNUMBER(Q976), DATE(YEAR(Q976),MONTH(Q976),1), "")</f>
        <v/>
      </c>
      <c r="S976" s="18">
        <f>IF(A976="", 0, IF(AND(M976=Ajustes!$B$8, E976=Ajustes!$B$5, I976=Ajustes!$B$4, OR(C976=Ajustes!$B$6, C976=Ajustes!$B$7), ISNUMBER(D976), ISNUMBER(H976)), 1, 0))</f>
        <v/>
      </c>
      <c r="T976" s="19">
        <f>IF(S976&lt;&gt;1, 0, IF(N(J976)=0, 0, IF(K976=Ajustes!$B$5, J976, J976*F976)))</f>
        <v/>
      </c>
      <c r="U976" s="20">
        <f>IF(S976&lt;&gt;1, U975, IF(C976=Ajustes!$B$6, U975+H976, U975-H976))</f>
        <v/>
      </c>
      <c r="V976" s="19">
        <f>IF(S976&lt;&gt;1, V975, IF(C976=Ajustes!$B$6, V975+D976+N(O976)+T976, IF(U976&lt;=0, 0, V975-H976*W975)))</f>
        <v/>
      </c>
      <c r="W976" s="21">
        <f>IF(U976&gt;0, V976/U976, 0)</f>
        <v/>
      </c>
      <c r="X976" s="19">
        <f>IF(AND(S976=1, C976=Ajustes!$B$7), D976-N(O976)-T976-H976*W975, "")</f>
        <v/>
      </c>
      <c r="Y976" s="18">
        <f>IF(A976="", "", TRIM(IF(COUNTIFS($N$2:$N$3000,N976,$C$2:$C$3000,C976,$D$2:$D$3000,D976,$H$2:$H$3000,H976)&gt;1, "Orden repetida. ", "")&amp;IF(AND(S976=1, C976=Ajustes!$B$7, U975+0.000001&lt;H976), "Vendes más de lo registrado. ", "")&amp;IF(Q976="texto", "Fecha en texto. ", "")&amp;IF(OR(NOT(ISNUMBER(D976)), NOT(ISNUMBER(H976))), "Número en texto. ", "")&amp;IF(AND(ISNUMBER(Q976), ISNUMBER(Q975), Q976&lt;Q975), "Fuera de orden de fecha. ", "")))</f>
        <v/>
      </c>
      <c r="Z976" s="18">
        <f>IF(AND(S976=1, ISNUMBER(R976)), ROW(), 0)</f>
        <v/>
      </c>
      <c r="AA976" s="18">
        <f>IF(ISNUMBER(R976), R976, 0)</f>
        <v/>
      </c>
    </row>
    <row r="977">
      <c r="A977" s="13" t="n"/>
      <c r="B977" s="13" t="n"/>
      <c r="C977" s="13" t="n"/>
      <c r="D977" s="13" t="n"/>
      <c r="E977" s="13" t="n"/>
      <c r="F977" s="13" t="n"/>
      <c r="G977" s="13" t="n"/>
      <c r="H977" s="13" t="n"/>
      <c r="I977" s="13" t="n"/>
      <c r="J977" s="13" t="n"/>
      <c r="K977" s="13" t="n"/>
      <c r="L977" s="13" t="n"/>
      <c r="M977" s="13" t="n"/>
      <c r="N977" s="13" t="n"/>
      <c r="O977" s="14" t="n"/>
      <c r="P977" s="15" t="n"/>
      <c r="Q977" s="16">
        <f>IF(N977="", "", IF(ISNUMBER(N977), N977, IFERROR(DATEVALUE(LEFT(N977,10))+TIMEVALUE(MID(N977,12,8)), "texto")))</f>
        <v/>
      </c>
      <c r="R977" s="17">
        <f>IF(ISNUMBER(Q977), DATE(YEAR(Q977),MONTH(Q977),1), "")</f>
        <v/>
      </c>
      <c r="S977" s="18">
        <f>IF(A977="", 0, IF(AND(M977=Ajustes!$B$8, E977=Ajustes!$B$5, I977=Ajustes!$B$4, OR(C977=Ajustes!$B$6, C977=Ajustes!$B$7), ISNUMBER(D977), ISNUMBER(H977)), 1, 0))</f>
        <v/>
      </c>
      <c r="T977" s="19">
        <f>IF(S977&lt;&gt;1, 0, IF(N(J977)=0, 0, IF(K977=Ajustes!$B$5, J977, J977*F977)))</f>
        <v/>
      </c>
      <c r="U977" s="20">
        <f>IF(S977&lt;&gt;1, U976, IF(C977=Ajustes!$B$6, U976+H977, U976-H977))</f>
        <v/>
      </c>
      <c r="V977" s="19">
        <f>IF(S977&lt;&gt;1, V976, IF(C977=Ajustes!$B$6, V976+D977+N(O977)+T977, IF(U977&lt;=0, 0, V976-H977*W976)))</f>
        <v/>
      </c>
      <c r="W977" s="21">
        <f>IF(U977&gt;0, V977/U977, 0)</f>
        <v/>
      </c>
      <c r="X977" s="19">
        <f>IF(AND(S977=1, C977=Ajustes!$B$7), D977-N(O977)-T977-H977*W976, "")</f>
        <v/>
      </c>
      <c r="Y977" s="18">
        <f>IF(A977="", "", TRIM(IF(COUNTIFS($N$2:$N$3000,N977,$C$2:$C$3000,C977,$D$2:$D$3000,D977,$H$2:$H$3000,H977)&gt;1, "Orden repetida. ", "")&amp;IF(AND(S977=1, C977=Ajustes!$B$7, U976+0.000001&lt;H977), "Vendes más de lo registrado. ", "")&amp;IF(Q977="texto", "Fecha en texto. ", "")&amp;IF(OR(NOT(ISNUMBER(D977)), NOT(ISNUMBER(H977))), "Número en texto. ", "")&amp;IF(AND(ISNUMBER(Q977), ISNUMBER(Q976), Q977&lt;Q976), "Fuera de orden de fecha. ", "")))</f>
        <v/>
      </c>
      <c r="Z977" s="18">
        <f>IF(AND(S977=1, ISNUMBER(R977)), ROW(), 0)</f>
        <v/>
      </c>
      <c r="AA977" s="18">
        <f>IF(ISNUMBER(R977), R977, 0)</f>
        <v/>
      </c>
    </row>
    <row r="978">
      <c r="A978" s="13" t="n"/>
      <c r="B978" s="13" t="n"/>
      <c r="C978" s="13" t="n"/>
      <c r="D978" s="13" t="n"/>
      <c r="E978" s="13" t="n"/>
      <c r="F978" s="13" t="n"/>
      <c r="G978" s="13" t="n"/>
      <c r="H978" s="13" t="n"/>
      <c r="I978" s="13" t="n"/>
      <c r="J978" s="13" t="n"/>
      <c r="K978" s="13" t="n"/>
      <c r="L978" s="13" t="n"/>
      <c r="M978" s="13" t="n"/>
      <c r="N978" s="13" t="n"/>
      <c r="O978" s="14" t="n"/>
      <c r="P978" s="15" t="n"/>
      <c r="Q978" s="16">
        <f>IF(N978="", "", IF(ISNUMBER(N978), N978, IFERROR(DATEVALUE(LEFT(N978,10))+TIMEVALUE(MID(N978,12,8)), "texto")))</f>
        <v/>
      </c>
      <c r="R978" s="17">
        <f>IF(ISNUMBER(Q978), DATE(YEAR(Q978),MONTH(Q978),1), "")</f>
        <v/>
      </c>
      <c r="S978" s="18">
        <f>IF(A978="", 0, IF(AND(M978=Ajustes!$B$8, E978=Ajustes!$B$5, I978=Ajustes!$B$4, OR(C978=Ajustes!$B$6, C978=Ajustes!$B$7), ISNUMBER(D978), ISNUMBER(H978)), 1, 0))</f>
        <v/>
      </c>
      <c r="T978" s="19">
        <f>IF(S978&lt;&gt;1, 0, IF(N(J978)=0, 0, IF(K978=Ajustes!$B$5, J978, J978*F978)))</f>
        <v/>
      </c>
      <c r="U978" s="20">
        <f>IF(S978&lt;&gt;1, U977, IF(C978=Ajustes!$B$6, U977+H978, U977-H978))</f>
        <v/>
      </c>
      <c r="V978" s="19">
        <f>IF(S978&lt;&gt;1, V977, IF(C978=Ajustes!$B$6, V977+D978+N(O978)+T978, IF(U978&lt;=0, 0, V977-H978*W977)))</f>
        <v/>
      </c>
      <c r="W978" s="21">
        <f>IF(U978&gt;0, V978/U978, 0)</f>
        <v/>
      </c>
      <c r="X978" s="19">
        <f>IF(AND(S978=1, C978=Ajustes!$B$7), D978-N(O978)-T978-H978*W977, "")</f>
        <v/>
      </c>
      <c r="Y978" s="18">
        <f>IF(A978="", "", TRIM(IF(COUNTIFS($N$2:$N$3000,N978,$C$2:$C$3000,C978,$D$2:$D$3000,D978,$H$2:$H$3000,H978)&gt;1, "Orden repetida. ", "")&amp;IF(AND(S978=1, C978=Ajustes!$B$7, U977+0.000001&lt;H978), "Vendes más de lo registrado. ", "")&amp;IF(Q978="texto", "Fecha en texto. ", "")&amp;IF(OR(NOT(ISNUMBER(D978)), NOT(ISNUMBER(H978))), "Número en texto. ", "")&amp;IF(AND(ISNUMBER(Q978), ISNUMBER(Q977), Q978&lt;Q977), "Fuera de orden de fecha. ", "")))</f>
        <v/>
      </c>
      <c r="Z978" s="18">
        <f>IF(AND(S978=1, ISNUMBER(R978)), ROW(), 0)</f>
        <v/>
      </c>
      <c r="AA978" s="18">
        <f>IF(ISNUMBER(R978), R978, 0)</f>
        <v/>
      </c>
    </row>
    <row r="979">
      <c r="A979" s="13" t="n"/>
      <c r="B979" s="13" t="n"/>
      <c r="C979" s="13" t="n"/>
      <c r="D979" s="13" t="n"/>
      <c r="E979" s="13" t="n"/>
      <c r="F979" s="13" t="n"/>
      <c r="G979" s="13" t="n"/>
      <c r="H979" s="13" t="n"/>
      <c r="I979" s="13" t="n"/>
      <c r="J979" s="13" t="n"/>
      <c r="K979" s="13" t="n"/>
      <c r="L979" s="13" t="n"/>
      <c r="M979" s="13" t="n"/>
      <c r="N979" s="13" t="n"/>
      <c r="O979" s="14" t="n"/>
      <c r="P979" s="15" t="n"/>
      <c r="Q979" s="16">
        <f>IF(N979="", "", IF(ISNUMBER(N979), N979, IFERROR(DATEVALUE(LEFT(N979,10))+TIMEVALUE(MID(N979,12,8)), "texto")))</f>
        <v/>
      </c>
      <c r="R979" s="17">
        <f>IF(ISNUMBER(Q979), DATE(YEAR(Q979),MONTH(Q979),1), "")</f>
        <v/>
      </c>
      <c r="S979" s="18">
        <f>IF(A979="", 0, IF(AND(M979=Ajustes!$B$8, E979=Ajustes!$B$5, I979=Ajustes!$B$4, OR(C979=Ajustes!$B$6, C979=Ajustes!$B$7), ISNUMBER(D979), ISNUMBER(H979)), 1, 0))</f>
        <v/>
      </c>
      <c r="T979" s="19">
        <f>IF(S979&lt;&gt;1, 0, IF(N(J979)=0, 0, IF(K979=Ajustes!$B$5, J979, J979*F979)))</f>
        <v/>
      </c>
      <c r="U979" s="20">
        <f>IF(S979&lt;&gt;1, U978, IF(C979=Ajustes!$B$6, U978+H979, U978-H979))</f>
        <v/>
      </c>
      <c r="V979" s="19">
        <f>IF(S979&lt;&gt;1, V978, IF(C979=Ajustes!$B$6, V978+D979+N(O979)+T979, IF(U979&lt;=0, 0, V978-H979*W978)))</f>
        <v/>
      </c>
      <c r="W979" s="21">
        <f>IF(U979&gt;0, V979/U979, 0)</f>
        <v/>
      </c>
      <c r="X979" s="19">
        <f>IF(AND(S979=1, C979=Ajustes!$B$7), D979-N(O979)-T979-H979*W978, "")</f>
        <v/>
      </c>
      <c r="Y979" s="18">
        <f>IF(A979="", "", TRIM(IF(COUNTIFS($N$2:$N$3000,N979,$C$2:$C$3000,C979,$D$2:$D$3000,D979,$H$2:$H$3000,H979)&gt;1, "Orden repetida. ", "")&amp;IF(AND(S979=1, C979=Ajustes!$B$7, U978+0.000001&lt;H979), "Vendes más de lo registrado. ", "")&amp;IF(Q979="texto", "Fecha en texto. ", "")&amp;IF(OR(NOT(ISNUMBER(D979)), NOT(ISNUMBER(H979))), "Número en texto. ", "")&amp;IF(AND(ISNUMBER(Q979), ISNUMBER(Q978), Q979&lt;Q978), "Fuera de orden de fecha. ", "")))</f>
        <v/>
      </c>
      <c r="Z979" s="18">
        <f>IF(AND(S979=1, ISNUMBER(R979)), ROW(), 0)</f>
        <v/>
      </c>
      <c r="AA979" s="18">
        <f>IF(ISNUMBER(R979), R979, 0)</f>
        <v/>
      </c>
    </row>
    <row r="980">
      <c r="A980" s="13" t="n"/>
      <c r="B980" s="13" t="n"/>
      <c r="C980" s="13" t="n"/>
      <c r="D980" s="13" t="n"/>
      <c r="E980" s="13" t="n"/>
      <c r="F980" s="13" t="n"/>
      <c r="G980" s="13" t="n"/>
      <c r="H980" s="13" t="n"/>
      <c r="I980" s="13" t="n"/>
      <c r="J980" s="13" t="n"/>
      <c r="K980" s="13" t="n"/>
      <c r="L980" s="13" t="n"/>
      <c r="M980" s="13" t="n"/>
      <c r="N980" s="13" t="n"/>
      <c r="O980" s="14" t="n"/>
      <c r="P980" s="15" t="n"/>
      <c r="Q980" s="16">
        <f>IF(N980="", "", IF(ISNUMBER(N980), N980, IFERROR(DATEVALUE(LEFT(N980,10))+TIMEVALUE(MID(N980,12,8)), "texto")))</f>
        <v/>
      </c>
      <c r="R980" s="17">
        <f>IF(ISNUMBER(Q980), DATE(YEAR(Q980),MONTH(Q980),1), "")</f>
        <v/>
      </c>
      <c r="S980" s="18">
        <f>IF(A980="", 0, IF(AND(M980=Ajustes!$B$8, E980=Ajustes!$B$5, I980=Ajustes!$B$4, OR(C980=Ajustes!$B$6, C980=Ajustes!$B$7), ISNUMBER(D980), ISNUMBER(H980)), 1, 0))</f>
        <v/>
      </c>
      <c r="T980" s="19">
        <f>IF(S980&lt;&gt;1, 0, IF(N(J980)=0, 0, IF(K980=Ajustes!$B$5, J980, J980*F980)))</f>
        <v/>
      </c>
      <c r="U980" s="20">
        <f>IF(S980&lt;&gt;1, U979, IF(C980=Ajustes!$B$6, U979+H980, U979-H980))</f>
        <v/>
      </c>
      <c r="V980" s="19">
        <f>IF(S980&lt;&gt;1, V979, IF(C980=Ajustes!$B$6, V979+D980+N(O980)+T980, IF(U980&lt;=0, 0, V979-H980*W979)))</f>
        <v/>
      </c>
      <c r="W980" s="21">
        <f>IF(U980&gt;0, V980/U980, 0)</f>
        <v/>
      </c>
      <c r="X980" s="19">
        <f>IF(AND(S980=1, C980=Ajustes!$B$7), D980-N(O980)-T980-H980*W979, "")</f>
        <v/>
      </c>
      <c r="Y980" s="18">
        <f>IF(A980="", "", TRIM(IF(COUNTIFS($N$2:$N$3000,N980,$C$2:$C$3000,C980,$D$2:$D$3000,D980,$H$2:$H$3000,H980)&gt;1, "Orden repetida. ", "")&amp;IF(AND(S980=1, C980=Ajustes!$B$7, U979+0.000001&lt;H980), "Vendes más de lo registrado. ", "")&amp;IF(Q980="texto", "Fecha en texto. ", "")&amp;IF(OR(NOT(ISNUMBER(D980)), NOT(ISNUMBER(H980))), "Número en texto. ", "")&amp;IF(AND(ISNUMBER(Q980), ISNUMBER(Q979), Q980&lt;Q979), "Fuera de orden de fecha. ", "")))</f>
        <v/>
      </c>
      <c r="Z980" s="18">
        <f>IF(AND(S980=1, ISNUMBER(R980)), ROW(), 0)</f>
        <v/>
      </c>
      <c r="AA980" s="18">
        <f>IF(ISNUMBER(R980), R980, 0)</f>
        <v/>
      </c>
    </row>
    <row r="981">
      <c r="A981" s="13" t="n"/>
      <c r="B981" s="13" t="n"/>
      <c r="C981" s="13" t="n"/>
      <c r="D981" s="13" t="n"/>
      <c r="E981" s="13" t="n"/>
      <c r="F981" s="13" t="n"/>
      <c r="G981" s="13" t="n"/>
      <c r="H981" s="13" t="n"/>
      <c r="I981" s="13" t="n"/>
      <c r="J981" s="13" t="n"/>
      <c r="K981" s="13" t="n"/>
      <c r="L981" s="13" t="n"/>
      <c r="M981" s="13" t="n"/>
      <c r="N981" s="13" t="n"/>
      <c r="O981" s="14" t="n"/>
      <c r="P981" s="15" t="n"/>
      <c r="Q981" s="16">
        <f>IF(N981="", "", IF(ISNUMBER(N981), N981, IFERROR(DATEVALUE(LEFT(N981,10))+TIMEVALUE(MID(N981,12,8)), "texto")))</f>
        <v/>
      </c>
      <c r="R981" s="17">
        <f>IF(ISNUMBER(Q981), DATE(YEAR(Q981),MONTH(Q981),1), "")</f>
        <v/>
      </c>
      <c r="S981" s="18">
        <f>IF(A981="", 0, IF(AND(M981=Ajustes!$B$8, E981=Ajustes!$B$5, I981=Ajustes!$B$4, OR(C981=Ajustes!$B$6, C981=Ajustes!$B$7), ISNUMBER(D981), ISNUMBER(H981)), 1, 0))</f>
        <v/>
      </c>
      <c r="T981" s="19">
        <f>IF(S981&lt;&gt;1, 0, IF(N(J981)=0, 0, IF(K981=Ajustes!$B$5, J981, J981*F981)))</f>
        <v/>
      </c>
      <c r="U981" s="20">
        <f>IF(S981&lt;&gt;1, U980, IF(C981=Ajustes!$B$6, U980+H981, U980-H981))</f>
        <v/>
      </c>
      <c r="V981" s="19">
        <f>IF(S981&lt;&gt;1, V980, IF(C981=Ajustes!$B$6, V980+D981+N(O981)+T981, IF(U981&lt;=0, 0, V980-H981*W980)))</f>
        <v/>
      </c>
      <c r="W981" s="21">
        <f>IF(U981&gt;0, V981/U981, 0)</f>
        <v/>
      </c>
      <c r="X981" s="19">
        <f>IF(AND(S981=1, C981=Ajustes!$B$7), D981-N(O981)-T981-H981*W980, "")</f>
        <v/>
      </c>
      <c r="Y981" s="18">
        <f>IF(A981="", "", TRIM(IF(COUNTIFS($N$2:$N$3000,N981,$C$2:$C$3000,C981,$D$2:$D$3000,D981,$H$2:$H$3000,H981)&gt;1, "Orden repetida. ", "")&amp;IF(AND(S981=1, C981=Ajustes!$B$7, U980+0.000001&lt;H981), "Vendes más de lo registrado. ", "")&amp;IF(Q981="texto", "Fecha en texto. ", "")&amp;IF(OR(NOT(ISNUMBER(D981)), NOT(ISNUMBER(H981))), "Número en texto. ", "")&amp;IF(AND(ISNUMBER(Q981), ISNUMBER(Q980), Q981&lt;Q980), "Fuera de orden de fecha. ", "")))</f>
        <v/>
      </c>
      <c r="Z981" s="18">
        <f>IF(AND(S981=1, ISNUMBER(R981)), ROW(), 0)</f>
        <v/>
      </c>
      <c r="AA981" s="18">
        <f>IF(ISNUMBER(R981), R981, 0)</f>
        <v/>
      </c>
    </row>
    <row r="982">
      <c r="A982" s="13" t="n"/>
      <c r="B982" s="13" t="n"/>
      <c r="C982" s="13" t="n"/>
      <c r="D982" s="13" t="n"/>
      <c r="E982" s="13" t="n"/>
      <c r="F982" s="13" t="n"/>
      <c r="G982" s="13" t="n"/>
      <c r="H982" s="13" t="n"/>
      <c r="I982" s="13" t="n"/>
      <c r="J982" s="13" t="n"/>
      <c r="K982" s="13" t="n"/>
      <c r="L982" s="13" t="n"/>
      <c r="M982" s="13" t="n"/>
      <c r="N982" s="13" t="n"/>
      <c r="O982" s="14" t="n"/>
      <c r="P982" s="15" t="n"/>
      <c r="Q982" s="16">
        <f>IF(N982="", "", IF(ISNUMBER(N982), N982, IFERROR(DATEVALUE(LEFT(N982,10))+TIMEVALUE(MID(N982,12,8)), "texto")))</f>
        <v/>
      </c>
      <c r="R982" s="17">
        <f>IF(ISNUMBER(Q982), DATE(YEAR(Q982),MONTH(Q982),1), "")</f>
        <v/>
      </c>
      <c r="S982" s="18">
        <f>IF(A982="", 0, IF(AND(M982=Ajustes!$B$8, E982=Ajustes!$B$5, I982=Ajustes!$B$4, OR(C982=Ajustes!$B$6, C982=Ajustes!$B$7), ISNUMBER(D982), ISNUMBER(H982)), 1, 0))</f>
        <v/>
      </c>
      <c r="T982" s="19">
        <f>IF(S982&lt;&gt;1, 0, IF(N(J982)=0, 0, IF(K982=Ajustes!$B$5, J982, J982*F982)))</f>
        <v/>
      </c>
      <c r="U982" s="20">
        <f>IF(S982&lt;&gt;1, U981, IF(C982=Ajustes!$B$6, U981+H982, U981-H982))</f>
        <v/>
      </c>
      <c r="V982" s="19">
        <f>IF(S982&lt;&gt;1, V981, IF(C982=Ajustes!$B$6, V981+D982+N(O982)+T982, IF(U982&lt;=0, 0, V981-H982*W981)))</f>
        <v/>
      </c>
      <c r="W982" s="21">
        <f>IF(U982&gt;0, V982/U982, 0)</f>
        <v/>
      </c>
      <c r="X982" s="19">
        <f>IF(AND(S982=1, C982=Ajustes!$B$7), D982-N(O982)-T982-H982*W981, "")</f>
        <v/>
      </c>
      <c r="Y982" s="18">
        <f>IF(A982="", "", TRIM(IF(COUNTIFS($N$2:$N$3000,N982,$C$2:$C$3000,C982,$D$2:$D$3000,D982,$H$2:$H$3000,H982)&gt;1, "Orden repetida. ", "")&amp;IF(AND(S982=1, C982=Ajustes!$B$7, U981+0.000001&lt;H982), "Vendes más de lo registrado. ", "")&amp;IF(Q982="texto", "Fecha en texto. ", "")&amp;IF(OR(NOT(ISNUMBER(D982)), NOT(ISNUMBER(H982))), "Número en texto. ", "")&amp;IF(AND(ISNUMBER(Q982), ISNUMBER(Q981), Q982&lt;Q981), "Fuera de orden de fecha. ", "")))</f>
        <v/>
      </c>
      <c r="Z982" s="18">
        <f>IF(AND(S982=1, ISNUMBER(R982)), ROW(), 0)</f>
        <v/>
      </c>
      <c r="AA982" s="18">
        <f>IF(ISNUMBER(R982), R982, 0)</f>
        <v/>
      </c>
    </row>
    <row r="983">
      <c r="A983" s="13" t="n"/>
      <c r="B983" s="13" t="n"/>
      <c r="C983" s="13" t="n"/>
      <c r="D983" s="13" t="n"/>
      <c r="E983" s="13" t="n"/>
      <c r="F983" s="13" t="n"/>
      <c r="G983" s="13" t="n"/>
      <c r="H983" s="13" t="n"/>
      <c r="I983" s="13" t="n"/>
      <c r="J983" s="13" t="n"/>
      <c r="K983" s="13" t="n"/>
      <c r="L983" s="13" t="n"/>
      <c r="M983" s="13" t="n"/>
      <c r="N983" s="13" t="n"/>
      <c r="O983" s="14" t="n"/>
      <c r="P983" s="15" t="n"/>
      <c r="Q983" s="16">
        <f>IF(N983="", "", IF(ISNUMBER(N983), N983, IFERROR(DATEVALUE(LEFT(N983,10))+TIMEVALUE(MID(N983,12,8)), "texto")))</f>
        <v/>
      </c>
      <c r="R983" s="17">
        <f>IF(ISNUMBER(Q983), DATE(YEAR(Q983),MONTH(Q983),1), "")</f>
        <v/>
      </c>
      <c r="S983" s="18">
        <f>IF(A983="", 0, IF(AND(M983=Ajustes!$B$8, E983=Ajustes!$B$5, I983=Ajustes!$B$4, OR(C983=Ajustes!$B$6, C983=Ajustes!$B$7), ISNUMBER(D983), ISNUMBER(H983)), 1, 0))</f>
        <v/>
      </c>
      <c r="T983" s="19">
        <f>IF(S983&lt;&gt;1, 0, IF(N(J983)=0, 0, IF(K983=Ajustes!$B$5, J983, J983*F983)))</f>
        <v/>
      </c>
      <c r="U983" s="20">
        <f>IF(S983&lt;&gt;1, U982, IF(C983=Ajustes!$B$6, U982+H983, U982-H983))</f>
        <v/>
      </c>
      <c r="V983" s="19">
        <f>IF(S983&lt;&gt;1, V982, IF(C983=Ajustes!$B$6, V982+D983+N(O983)+T983, IF(U983&lt;=0, 0, V982-H983*W982)))</f>
        <v/>
      </c>
      <c r="W983" s="21">
        <f>IF(U983&gt;0, V983/U983, 0)</f>
        <v/>
      </c>
      <c r="X983" s="19">
        <f>IF(AND(S983=1, C983=Ajustes!$B$7), D983-N(O983)-T983-H983*W982, "")</f>
        <v/>
      </c>
      <c r="Y983" s="18">
        <f>IF(A983="", "", TRIM(IF(COUNTIFS($N$2:$N$3000,N983,$C$2:$C$3000,C983,$D$2:$D$3000,D983,$H$2:$H$3000,H983)&gt;1, "Orden repetida. ", "")&amp;IF(AND(S983=1, C983=Ajustes!$B$7, U982+0.000001&lt;H983), "Vendes más de lo registrado. ", "")&amp;IF(Q983="texto", "Fecha en texto. ", "")&amp;IF(OR(NOT(ISNUMBER(D983)), NOT(ISNUMBER(H983))), "Número en texto. ", "")&amp;IF(AND(ISNUMBER(Q983), ISNUMBER(Q982), Q983&lt;Q982), "Fuera de orden de fecha. ", "")))</f>
        <v/>
      </c>
      <c r="Z983" s="18">
        <f>IF(AND(S983=1, ISNUMBER(R983)), ROW(), 0)</f>
        <v/>
      </c>
      <c r="AA983" s="18">
        <f>IF(ISNUMBER(R983), R983, 0)</f>
        <v/>
      </c>
    </row>
    <row r="984">
      <c r="A984" s="13" t="n"/>
      <c r="B984" s="13" t="n"/>
      <c r="C984" s="13" t="n"/>
      <c r="D984" s="13" t="n"/>
      <c r="E984" s="13" t="n"/>
      <c r="F984" s="13" t="n"/>
      <c r="G984" s="13" t="n"/>
      <c r="H984" s="13" t="n"/>
      <c r="I984" s="13" t="n"/>
      <c r="J984" s="13" t="n"/>
      <c r="K984" s="13" t="n"/>
      <c r="L984" s="13" t="n"/>
      <c r="M984" s="13" t="n"/>
      <c r="N984" s="13" t="n"/>
      <c r="O984" s="14" t="n"/>
      <c r="P984" s="15" t="n"/>
      <c r="Q984" s="16">
        <f>IF(N984="", "", IF(ISNUMBER(N984), N984, IFERROR(DATEVALUE(LEFT(N984,10))+TIMEVALUE(MID(N984,12,8)), "texto")))</f>
        <v/>
      </c>
      <c r="R984" s="17">
        <f>IF(ISNUMBER(Q984), DATE(YEAR(Q984),MONTH(Q984),1), "")</f>
        <v/>
      </c>
      <c r="S984" s="18">
        <f>IF(A984="", 0, IF(AND(M984=Ajustes!$B$8, E984=Ajustes!$B$5, I984=Ajustes!$B$4, OR(C984=Ajustes!$B$6, C984=Ajustes!$B$7), ISNUMBER(D984), ISNUMBER(H984)), 1, 0))</f>
        <v/>
      </c>
      <c r="T984" s="19">
        <f>IF(S984&lt;&gt;1, 0, IF(N(J984)=0, 0, IF(K984=Ajustes!$B$5, J984, J984*F984)))</f>
        <v/>
      </c>
      <c r="U984" s="20">
        <f>IF(S984&lt;&gt;1, U983, IF(C984=Ajustes!$B$6, U983+H984, U983-H984))</f>
        <v/>
      </c>
      <c r="V984" s="19">
        <f>IF(S984&lt;&gt;1, V983, IF(C984=Ajustes!$B$6, V983+D984+N(O984)+T984, IF(U984&lt;=0, 0, V983-H984*W983)))</f>
        <v/>
      </c>
      <c r="W984" s="21">
        <f>IF(U984&gt;0, V984/U984, 0)</f>
        <v/>
      </c>
      <c r="X984" s="19">
        <f>IF(AND(S984=1, C984=Ajustes!$B$7), D984-N(O984)-T984-H984*W983, "")</f>
        <v/>
      </c>
      <c r="Y984" s="18">
        <f>IF(A984="", "", TRIM(IF(COUNTIFS($N$2:$N$3000,N984,$C$2:$C$3000,C984,$D$2:$D$3000,D984,$H$2:$H$3000,H984)&gt;1, "Orden repetida. ", "")&amp;IF(AND(S984=1, C984=Ajustes!$B$7, U983+0.000001&lt;H984), "Vendes más de lo registrado. ", "")&amp;IF(Q984="texto", "Fecha en texto. ", "")&amp;IF(OR(NOT(ISNUMBER(D984)), NOT(ISNUMBER(H984))), "Número en texto. ", "")&amp;IF(AND(ISNUMBER(Q984), ISNUMBER(Q983), Q984&lt;Q983), "Fuera de orden de fecha. ", "")))</f>
        <v/>
      </c>
      <c r="Z984" s="18">
        <f>IF(AND(S984=1, ISNUMBER(R984)), ROW(), 0)</f>
        <v/>
      </c>
      <c r="AA984" s="18">
        <f>IF(ISNUMBER(R984), R984, 0)</f>
        <v/>
      </c>
    </row>
    <row r="985">
      <c r="A985" s="13" t="n"/>
      <c r="B985" s="13" t="n"/>
      <c r="C985" s="13" t="n"/>
      <c r="D985" s="13" t="n"/>
      <c r="E985" s="13" t="n"/>
      <c r="F985" s="13" t="n"/>
      <c r="G985" s="13" t="n"/>
      <c r="H985" s="13" t="n"/>
      <c r="I985" s="13" t="n"/>
      <c r="J985" s="13" t="n"/>
      <c r="K985" s="13" t="n"/>
      <c r="L985" s="13" t="n"/>
      <c r="M985" s="13" t="n"/>
      <c r="N985" s="13" t="n"/>
      <c r="O985" s="14" t="n"/>
      <c r="P985" s="15" t="n"/>
      <c r="Q985" s="16">
        <f>IF(N985="", "", IF(ISNUMBER(N985), N985, IFERROR(DATEVALUE(LEFT(N985,10))+TIMEVALUE(MID(N985,12,8)), "texto")))</f>
        <v/>
      </c>
      <c r="R985" s="17">
        <f>IF(ISNUMBER(Q985), DATE(YEAR(Q985),MONTH(Q985),1), "")</f>
        <v/>
      </c>
      <c r="S985" s="18">
        <f>IF(A985="", 0, IF(AND(M985=Ajustes!$B$8, E985=Ajustes!$B$5, I985=Ajustes!$B$4, OR(C985=Ajustes!$B$6, C985=Ajustes!$B$7), ISNUMBER(D985), ISNUMBER(H985)), 1, 0))</f>
        <v/>
      </c>
      <c r="T985" s="19">
        <f>IF(S985&lt;&gt;1, 0, IF(N(J985)=0, 0, IF(K985=Ajustes!$B$5, J985, J985*F985)))</f>
        <v/>
      </c>
      <c r="U985" s="20">
        <f>IF(S985&lt;&gt;1, U984, IF(C985=Ajustes!$B$6, U984+H985, U984-H985))</f>
        <v/>
      </c>
      <c r="V985" s="19">
        <f>IF(S985&lt;&gt;1, V984, IF(C985=Ajustes!$B$6, V984+D985+N(O985)+T985, IF(U985&lt;=0, 0, V984-H985*W984)))</f>
        <v/>
      </c>
      <c r="W985" s="21">
        <f>IF(U985&gt;0, V985/U985, 0)</f>
        <v/>
      </c>
      <c r="X985" s="19">
        <f>IF(AND(S985=1, C985=Ajustes!$B$7), D985-N(O985)-T985-H985*W984, "")</f>
        <v/>
      </c>
      <c r="Y985" s="18">
        <f>IF(A985="", "", TRIM(IF(COUNTIFS($N$2:$N$3000,N985,$C$2:$C$3000,C985,$D$2:$D$3000,D985,$H$2:$H$3000,H985)&gt;1, "Orden repetida. ", "")&amp;IF(AND(S985=1, C985=Ajustes!$B$7, U984+0.000001&lt;H985), "Vendes más de lo registrado. ", "")&amp;IF(Q985="texto", "Fecha en texto. ", "")&amp;IF(OR(NOT(ISNUMBER(D985)), NOT(ISNUMBER(H985))), "Número en texto. ", "")&amp;IF(AND(ISNUMBER(Q985), ISNUMBER(Q984), Q985&lt;Q984), "Fuera de orden de fecha. ", "")))</f>
        <v/>
      </c>
      <c r="Z985" s="18">
        <f>IF(AND(S985=1, ISNUMBER(R985)), ROW(), 0)</f>
        <v/>
      </c>
      <c r="AA985" s="18">
        <f>IF(ISNUMBER(R985), R985, 0)</f>
        <v/>
      </c>
    </row>
    <row r="986">
      <c r="A986" s="13" t="n"/>
      <c r="B986" s="13" t="n"/>
      <c r="C986" s="13" t="n"/>
      <c r="D986" s="13" t="n"/>
      <c r="E986" s="13" t="n"/>
      <c r="F986" s="13" t="n"/>
      <c r="G986" s="13" t="n"/>
      <c r="H986" s="13" t="n"/>
      <c r="I986" s="13" t="n"/>
      <c r="J986" s="13" t="n"/>
      <c r="K986" s="13" t="n"/>
      <c r="L986" s="13" t="n"/>
      <c r="M986" s="13" t="n"/>
      <c r="N986" s="13" t="n"/>
      <c r="O986" s="14" t="n"/>
      <c r="P986" s="15" t="n"/>
      <c r="Q986" s="16">
        <f>IF(N986="", "", IF(ISNUMBER(N986), N986, IFERROR(DATEVALUE(LEFT(N986,10))+TIMEVALUE(MID(N986,12,8)), "texto")))</f>
        <v/>
      </c>
      <c r="R986" s="17">
        <f>IF(ISNUMBER(Q986), DATE(YEAR(Q986),MONTH(Q986),1), "")</f>
        <v/>
      </c>
      <c r="S986" s="18">
        <f>IF(A986="", 0, IF(AND(M986=Ajustes!$B$8, E986=Ajustes!$B$5, I986=Ajustes!$B$4, OR(C986=Ajustes!$B$6, C986=Ajustes!$B$7), ISNUMBER(D986), ISNUMBER(H986)), 1, 0))</f>
        <v/>
      </c>
      <c r="T986" s="19">
        <f>IF(S986&lt;&gt;1, 0, IF(N(J986)=0, 0, IF(K986=Ajustes!$B$5, J986, J986*F986)))</f>
        <v/>
      </c>
      <c r="U986" s="20">
        <f>IF(S986&lt;&gt;1, U985, IF(C986=Ajustes!$B$6, U985+H986, U985-H986))</f>
        <v/>
      </c>
      <c r="V986" s="19">
        <f>IF(S986&lt;&gt;1, V985, IF(C986=Ajustes!$B$6, V985+D986+N(O986)+T986, IF(U986&lt;=0, 0, V985-H986*W985)))</f>
        <v/>
      </c>
      <c r="W986" s="21">
        <f>IF(U986&gt;0, V986/U986, 0)</f>
        <v/>
      </c>
      <c r="X986" s="19">
        <f>IF(AND(S986=1, C986=Ajustes!$B$7), D986-N(O986)-T986-H986*W985, "")</f>
        <v/>
      </c>
      <c r="Y986" s="18">
        <f>IF(A986="", "", TRIM(IF(COUNTIFS($N$2:$N$3000,N986,$C$2:$C$3000,C986,$D$2:$D$3000,D986,$H$2:$H$3000,H986)&gt;1, "Orden repetida. ", "")&amp;IF(AND(S986=1, C986=Ajustes!$B$7, U985+0.000001&lt;H986), "Vendes más de lo registrado. ", "")&amp;IF(Q986="texto", "Fecha en texto. ", "")&amp;IF(OR(NOT(ISNUMBER(D986)), NOT(ISNUMBER(H986))), "Número en texto. ", "")&amp;IF(AND(ISNUMBER(Q986), ISNUMBER(Q985), Q986&lt;Q985), "Fuera de orden de fecha. ", "")))</f>
        <v/>
      </c>
      <c r="Z986" s="18">
        <f>IF(AND(S986=1, ISNUMBER(R986)), ROW(), 0)</f>
        <v/>
      </c>
      <c r="AA986" s="18">
        <f>IF(ISNUMBER(R986), R986, 0)</f>
        <v/>
      </c>
    </row>
    <row r="987">
      <c r="A987" s="13" t="n"/>
      <c r="B987" s="13" t="n"/>
      <c r="C987" s="13" t="n"/>
      <c r="D987" s="13" t="n"/>
      <c r="E987" s="13" t="n"/>
      <c r="F987" s="13" t="n"/>
      <c r="G987" s="13" t="n"/>
      <c r="H987" s="13" t="n"/>
      <c r="I987" s="13" t="n"/>
      <c r="J987" s="13" t="n"/>
      <c r="K987" s="13" t="n"/>
      <c r="L987" s="13" t="n"/>
      <c r="M987" s="13" t="n"/>
      <c r="N987" s="13" t="n"/>
      <c r="O987" s="14" t="n"/>
      <c r="P987" s="15" t="n"/>
      <c r="Q987" s="16">
        <f>IF(N987="", "", IF(ISNUMBER(N987), N987, IFERROR(DATEVALUE(LEFT(N987,10))+TIMEVALUE(MID(N987,12,8)), "texto")))</f>
        <v/>
      </c>
      <c r="R987" s="17">
        <f>IF(ISNUMBER(Q987), DATE(YEAR(Q987),MONTH(Q987),1), "")</f>
        <v/>
      </c>
      <c r="S987" s="18">
        <f>IF(A987="", 0, IF(AND(M987=Ajustes!$B$8, E987=Ajustes!$B$5, I987=Ajustes!$B$4, OR(C987=Ajustes!$B$6, C987=Ajustes!$B$7), ISNUMBER(D987), ISNUMBER(H987)), 1, 0))</f>
        <v/>
      </c>
      <c r="T987" s="19">
        <f>IF(S987&lt;&gt;1, 0, IF(N(J987)=0, 0, IF(K987=Ajustes!$B$5, J987, J987*F987)))</f>
        <v/>
      </c>
      <c r="U987" s="20">
        <f>IF(S987&lt;&gt;1, U986, IF(C987=Ajustes!$B$6, U986+H987, U986-H987))</f>
        <v/>
      </c>
      <c r="V987" s="19">
        <f>IF(S987&lt;&gt;1, V986, IF(C987=Ajustes!$B$6, V986+D987+N(O987)+T987, IF(U987&lt;=0, 0, V986-H987*W986)))</f>
        <v/>
      </c>
      <c r="W987" s="21">
        <f>IF(U987&gt;0, V987/U987, 0)</f>
        <v/>
      </c>
      <c r="X987" s="19">
        <f>IF(AND(S987=1, C987=Ajustes!$B$7), D987-N(O987)-T987-H987*W986, "")</f>
        <v/>
      </c>
      <c r="Y987" s="18">
        <f>IF(A987="", "", TRIM(IF(COUNTIFS($N$2:$N$3000,N987,$C$2:$C$3000,C987,$D$2:$D$3000,D987,$H$2:$H$3000,H987)&gt;1, "Orden repetida. ", "")&amp;IF(AND(S987=1, C987=Ajustes!$B$7, U986+0.000001&lt;H987), "Vendes más de lo registrado. ", "")&amp;IF(Q987="texto", "Fecha en texto. ", "")&amp;IF(OR(NOT(ISNUMBER(D987)), NOT(ISNUMBER(H987))), "Número en texto. ", "")&amp;IF(AND(ISNUMBER(Q987), ISNUMBER(Q986), Q987&lt;Q986), "Fuera de orden de fecha. ", "")))</f>
        <v/>
      </c>
      <c r="Z987" s="18">
        <f>IF(AND(S987=1, ISNUMBER(R987)), ROW(), 0)</f>
        <v/>
      </c>
      <c r="AA987" s="18">
        <f>IF(ISNUMBER(R987), R987, 0)</f>
        <v/>
      </c>
    </row>
    <row r="988">
      <c r="A988" s="13" t="n"/>
      <c r="B988" s="13" t="n"/>
      <c r="C988" s="13" t="n"/>
      <c r="D988" s="13" t="n"/>
      <c r="E988" s="13" t="n"/>
      <c r="F988" s="13" t="n"/>
      <c r="G988" s="13" t="n"/>
      <c r="H988" s="13" t="n"/>
      <c r="I988" s="13" t="n"/>
      <c r="J988" s="13" t="n"/>
      <c r="K988" s="13" t="n"/>
      <c r="L988" s="13" t="n"/>
      <c r="M988" s="13" t="n"/>
      <c r="N988" s="13" t="n"/>
      <c r="O988" s="14" t="n"/>
      <c r="P988" s="15" t="n"/>
      <c r="Q988" s="16">
        <f>IF(N988="", "", IF(ISNUMBER(N988), N988, IFERROR(DATEVALUE(LEFT(N988,10))+TIMEVALUE(MID(N988,12,8)), "texto")))</f>
        <v/>
      </c>
      <c r="R988" s="17">
        <f>IF(ISNUMBER(Q988), DATE(YEAR(Q988),MONTH(Q988),1), "")</f>
        <v/>
      </c>
      <c r="S988" s="18">
        <f>IF(A988="", 0, IF(AND(M988=Ajustes!$B$8, E988=Ajustes!$B$5, I988=Ajustes!$B$4, OR(C988=Ajustes!$B$6, C988=Ajustes!$B$7), ISNUMBER(D988), ISNUMBER(H988)), 1, 0))</f>
        <v/>
      </c>
      <c r="T988" s="19">
        <f>IF(S988&lt;&gt;1, 0, IF(N(J988)=0, 0, IF(K988=Ajustes!$B$5, J988, J988*F988)))</f>
        <v/>
      </c>
      <c r="U988" s="20">
        <f>IF(S988&lt;&gt;1, U987, IF(C988=Ajustes!$B$6, U987+H988, U987-H988))</f>
        <v/>
      </c>
      <c r="V988" s="19">
        <f>IF(S988&lt;&gt;1, V987, IF(C988=Ajustes!$B$6, V987+D988+N(O988)+T988, IF(U988&lt;=0, 0, V987-H988*W987)))</f>
        <v/>
      </c>
      <c r="W988" s="21">
        <f>IF(U988&gt;0, V988/U988, 0)</f>
        <v/>
      </c>
      <c r="X988" s="19">
        <f>IF(AND(S988=1, C988=Ajustes!$B$7), D988-N(O988)-T988-H988*W987, "")</f>
        <v/>
      </c>
      <c r="Y988" s="18">
        <f>IF(A988="", "", TRIM(IF(COUNTIFS($N$2:$N$3000,N988,$C$2:$C$3000,C988,$D$2:$D$3000,D988,$H$2:$H$3000,H988)&gt;1, "Orden repetida. ", "")&amp;IF(AND(S988=1, C988=Ajustes!$B$7, U987+0.000001&lt;H988), "Vendes más de lo registrado. ", "")&amp;IF(Q988="texto", "Fecha en texto. ", "")&amp;IF(OR(NOT(ISNUMBER(D988)), NOT(ISNUMBER(H988))), "Número en texto. ", "")&amp;IF(AND(ISNUMBER(Q988), ISNUMBER(Q987), Q988&lt;Q987), "Fuera de orden de fecha. ", "")))</f>
        <v/>
      </c>
      <c r="Z988" s="18">
        <f>IF(AND(S988=1, ISNUMBER(R988)), ROW(), 0)</f>
        <v/>
      </c>
      <c r="AA988" s="18">
        <f>IF(ISNUMBER(R988), R988, 0)</f>
        <v/>
      </c>
    </row>
    <row r="989">
      <c r="A989" s="13" t="n"/>
      <c r="B989" s="13" t="n"/>
      <c r="C989" s="13" t="n"/>
      <c r="D989" s="13" t="n"/>
      <c r="E989" s="13" t="n"/>
      <c r="F989" s="13" t="n"/>
      <c r="G989" s="13" t="n"/>
      <c r="H989" s="13" t="n"/>
      <c r="I989" s="13" t="n"/>
      <c r="J989" s="13" t="n"/>
      <c r="K989" s="13" t="n"/>
      <c r="L989" s="13" t="n"/>
      <c r="M989" s="13" t="n"/>
      <c r="N989" s="13" t="n"/>
      <c r="O989" s="14" t="n"/>
      <c r="P989" s="15" t="n"/>
      <c r="Q989" s="16">
        <f>IF(N989="", "", IF(ISNUMBER(N989), N989, IFERROR(DATEVALUE(LEFT(N989,10))+TIMEVALUE(MID(N989,12,8)), "texto")))</f>
        <v/>
      </c>
      <c r="R989" s="17">
        <f>IF(ISNUMBER(Q989), DATE(YEAR(Q989),MONTH(Q989),1), "")</f>
        <v/>
      </c>
      <c r="S989" s="18">
        <f>IF(A989="", 0, IF(AND(M989=Ajustes!$B$8, E989=Ajustes!$B$5, I989=Ajustes!$B$4, OR(C989=Ajustes!$B$6, C989=Ajustes!$B$7), ISNUMBER(D989), ISNUMBER(H989)), 1, 0))</f>
        <v/>
      </c>
      <c r="T989" s="19">
        <f>IF(S989&lt;&gt;1, 0, IF(N(J989)=0, 0, IF(K989=Ajustes!$B$5, J989, J989*F989)))</f>
        <v/>
      </c>
      <c r="U989" s="20">
        <f>IF(S989&lt;&gt;1, U988, IF(C989=Ajustes!$B$6, U988+H989, U988-H989))</f>
        <v/>
      </c>
      <c r="V989" s="19">
        <f>IF(S989&lt;&gt;1, V988, IF(C989=Ajustes!$B$6, V988+D989+N(O989)+T989, IF(U989&lt;=0, 0, V988-H989*W988)))</f>
        <v/>
      </c>
      <c r="W989" s="21">
        <f>IF(U989&gt;0, V989/U989, 0)</f>
        <v/>
      </c>
      <c r="X989" s="19">
        <f>IF(AND(S989=1, C989=Ajustes!$B$7), D989-N(O989)-T989-H989*W988, "")</f>
        <v/>
      </c>
      <c r="Y989" s="18">
        <f>IF(A989="", "", TRIM(IF(COUNTIFS($N$2:$N$3000,N989,$C$2:$C$3000,C989,$D$2:$D$3000,D989,$H$2:$H$3000,H989)&gt;1, "Orden repetida. ", "")&amp;IF(AND(S989=1, C989=Ajustes!$B$7, U988+0.000001&lt;H989), "Vendes más de lo registrado. ", "")&amp;IF(Q989="texto", "Fecha en texto. ", "")&amp;IF(OR(NOT(ISNUMBER(D989)), NOT(ISNUMBER(H989))), "Número en texto. ", "")&amp;IF(AND(ISNUMBER(Q989), ISNUMBER(Q988), Q989&lt;Q988), "Fuera de orden de fecha. ", "")))</f>
        <v/>
      </c>
      <c r="Z989" s="18">
        <f>IF(AND(S989=1, ISNUMBER(R989)), ROW(), 0)</f>
        <v/>
      </c>
      <c r="AA989" s="18">
        <f>IF(ISNUMBER(R989), R989, 0)</f>
        <v/>
      </c>
    </row>
    <row r="990">
      <c r="A990" s="13" t="n"/>
      <c r="B990" s="13" t="n"/>
      <c r="C990" s="13" t="n"/>
      <c r="D990" s="13" t="n"/>
      <c r="E990" s="13" t="n"/>
      <c r="F990" s="13" t="n"/>
      <c r="G990" s="13" t="n"/>
      <c r="H990" s="13" t="n"/>
      <c r="I990" s="13" t="n"/>
      <c r="J990" s="13" t="n"/>
      <c r="K990" s="13" t="n"/>
      <c r="L990" s="13" t="n"/>
      <c r="M990" s="13" t="n"/>
      <c r="N990" s="13" t="n"/>
      <c r="O990" s="14" t="n"/>
      <c r="P990" s="15" t="n"/>
      <c r="Q990" s="16">
        <f>IF(N990="", "", IF(ISNUMBER(N990), N990, IFERROR(DATEVALUE(LEFT(N990,10))+TIMEVALUE(MID(N990,12,8)), "texto")))</f>
        <v/>
      </c>
      <c r="R990" s="17">
        <f>IF(ISNUMBER(Q990), DATE(YEAR(Q990),MONTH(Q990),1), "")</f>
        <v/>
      </c>
      <c r="S990" s="18">
        <f>IF(A990="", 0, IF(AND(M990=Ajustes!$B$8, E990=Ajustes!$B$5, I990=Ajustes!$B$4, OR(C990=Ajustes!$B$6, C990=Ajustes!$B$7), ISNUMBER(D990), ISNUMBER(H990)), 1, 0))</f>
        <v/>
      </c>
      <c r="T990" s="19">
        <f>IF(S990&lt;&gt;1, 0, IF(N(J990)=0, 0, IF(K990=Ajustes!$B$5, J990, J990*F990)))</f>
        <v/>
      </c>
      <c r="U990" s="20">
        <f>IF(S990&lt;&gt;1, U989, IF(C990=Ajustes!$B$6, U989+H990, U989-H990))</f>
        <v/>
      </c>
      <c r="V990" s="19">
        <f>IF(S990&lt;&gt;1, V989, IF(C990=Ajustes!$B$6, V989+D990+N(O990)+T990, IF(U990&lt;=0, 0, V989-H990*W989)))</f>
        <v/>
      </c>
      <c r="W990" s="21">
        <f>IF(U990&gt;0, V990/U990, 0)</f>
        <v/>
      </c>
      <c r="X990" s="19">
        <f>IF(AND(S990=1, C990=Ajustes!$B$7), D990-N(O990)-T990-H990*W989, "")</f>
        <v/>
      </c>
      <c r="Y990" s="18">
        <f>IF(A990="", "", TRIM(IF(COUNTIFS($N$2:$N$3000,N990,$C$2:$C$3000,C990,$D$2:$D$3000,D990,$H$2:$H$3000,H990)&gt;1, "Orden repetida. ", "")&amp;IF(AND(S990=1, C990=Ajustes!$B$7, U989+0.000001&lt;H990), "Vendes más de lo registrado. ", "")&amp;IF(Q990="texto", "Fecha en texto. ", "")&amp;IF(OR(NOT(ISNUMBER(D990)), NOT(ISNUMBER(H990))), "Número en texto. ", "")&amp;IF(AND(ISNUMBER(Q990), ISNUMBER(Q989), Q990&lt;Q989), "Fuera de orden de fecha. ", "")))</f>
        <v/>
      </c>
      <c r="Z990" s="18">
        <f>IF(AND(S990=1, ISNUMBER(R990)), ROW(), 0)</f>
        <v/>
      </c>
      <c r="AA990" s="18">
        <f>IF(ISNUMBER(R990), R990, 0)</f>
        <v/>
      </c>
    </row>
    <row r="991">
      <c r="A991" s="13" t="n"/>
      <c r="B991" s="13" t="n"/>
      <c r="C991" s="13" t="n"/>
      <c r="D991" s="13" t="n"/>
      <c r="E991" s="13" t="n"/>
      <c r="F991" s="13" t="n"/>
      <c r="G991" s="13" t="n"/>
      <c r="H991" s="13" t="n"/>
      <c r="I991" s="13" t="n"/>
      <c r="J991" s="13" t="n"/>
      <c r="K991" s="13" t="n"/>
      <c r="L991" s="13" t="n"/>
      <c r="M991" s="13" t="n"/>
      <c r="N991" s="13" t="n"/>
      <c r="O991" s="14" t="n"/>
      <c r="P991" s="15" t="n"/>
      <c r="Q991" s="16">
        <f>IF(N991="", "", IF(ISNUMBER(N991), N991, IFERROR(DATEVALUE(LEFT(N991,10))+TIMEVALUE(MID(N991,12,8)), "texto")))</f>
        <v/>
      </c>
      <c r="R991" s="17">
        <f>IF(ISNUMBER(Q991), DATE(YEAR(Q991),MONTH(Q991),1), "")</f>
        <v/>
      </c>
      <c r="S991" s="18">
        <f>IF(A991="", 0, IF(AND(M991=Ajustes!$B$8, E991=Ajustes!$B$5, I991=Ajustes!$B$4, OR(C991=Ajustes!$B$6, C991=Ajustes!$B$7), ISNUMBER(D991), ISNUMBER(H991)), 1, 0))</f>
        <v/>
      </c>
      <c r="T991" s="19">
        <f>IF(S991&lt;&gt;1, 0, IF(N(J991)=0, 0, IF(K991=Ajustes!$B$5, J991, J991*F991)))</f>
        <v/>
      </c>
      <c r="U991" s="20">
        <f>IF(S991&lt;&gt;1, U990, IF(C991=Ajustes!$B$6, U990+H991, U990-H991))</f>
        <v/>
      </c>
      <c r="V991" s="19">
        <f>IF(S991&lt;&gt;1, V990, IF(C991=Ajustes!$B$6, V990+D991+N(O991)+T991, IF(U991&lt;=0, 0, V990-H991*W990)))</f>
        <v/>
      </c>
      <c r="W991" s="21">
        <f>IF(U991&gt;0, V991/U991, 0)</f>
        <v/>
      </c>
      <c r="X991" s="19">
        <f>IF(AND(S991=1, C991=Ajustes!$B$7), D991-N(O991)-T991-H991*W990, "")</f>
        <v/>
      </c>
      <c r="Y991" s="18">
        <f>IF(A991="", "", TRIM(IF(COUNTIFS($N$2:$N$3000,N991,$C$2:$C$3000,C991,$D$2:$D$3000,D991,$H$2:$H$3000,H991)&gt;1, "Orden repetida. ", "")&amp;IF(AND(S991=1, C991=Ajustes!$B$7, U990+0.000001&lt;H991), "Vendes más de lo registrado. ", "")&amp;IF(Q991="texto", "Fecha en texto. ", "")&amp;IF(OR(NOT(ISNUMBER(D991)), NOT(ISNUMBER(H991))), "Número en texto. ", "")&amp;IF(AND(ISNUMBER(Q991), ISNUMBER(Q990), Q991&lt;Q990), "Fuera de orden de fecha. ", "")))</f>
        <v/>
      </c>
      <c r="Z991" s="18">
        <f>IF(AND(S991=1, ISNUMBER(R991)), ROW(), 0)</f>
        <v/>
      </c>
      <c r="AA991" s="18">
        <f>IF(ISNUMBER(R991), R991, 0)</f>
        <v/>
      </c>
    </row>
    <row r="992">
      <c r="A992" s="13" t="n"/>
      <c r="B992" s="13" t="n"/>
      <c r="C992" s="13" t="n"/>
      <c r="D992" s="13" t="n"/>
      <c r="E992" s="13" t="n"/>
      <c r="F992" s="13" t="n"/>
      <c r="G992" s="13" t="n"/>
      <c r="H992" s="13" t="n"/>
      <c r="I992" s="13" t="n"/>
      <c r="J992" s="13" t="n"/>
      <c r="K992" s="13" t="n"/>
      <c r="L992" s="13" t="n"/>
      <c r="M992" s="13" t="n"/>
      <c r="N992" s="13" t="n"/>
      <c r="O992" s="14" t="n"/>
      <c r="P992" s="15" t="n"/>
      <c r="Q992" s="16">
        <f>IF(N992="", "", IF(ISNUMBER(N992), N992, IFERROR(DATEVALUE(LEFT(N992,10))+TIMEVALUE(MID(N992,12,8)), "texto")))</f>
        <v/>
      </c>
      <c r="R992" s="17">
        <f>IF(ISNUMBER(Q992), DATE(YEAR(Q992),MONTH(Q992),1), "")</f>
        <v/>
      </c>
      <c r="S992" s="18">
        <f>IF(A992="", 0, IF(AND(M992=Ajustes!$B$8, E992=Ajustes!$B$5, I992=Ajustes!$B$4, OR(C992=Ajustes!$B$6, C992=Ajustes!$B$7), ISNUMBER(D992), ISNUMBER(H992)), 1, 0))</f>
        <v/>
      </c>
      <c r="T992" s="19">
        <f>IF(S992&lt;&gt;1, 0, IF(N(J992)=0, 0, IF(K992=Ajustes!$B$5, J992, J992*F992)))</f>
        <v/>
      </c>
      <c r="U992" s="20">
        <f>IF(S992&lt;&gt;1, U991, IF(C992=Ajustes!$B$6, U991+H992, U991-H992))</f>
        <v/>
      </c>
      <c r="V992" s="19">
        <f>IF(S992&lt;&gt;1, V991, IF(C992=Ajustes!$B$6, V991+D992+N(O992)+T992, IF(U992&lt;=0, 0, V991-H992*W991)))</f>
        <v/>
      </c>
      <c r="W992" s="21">
        <f>IF(U992&gt;0, V992/U992, 0)</f>
        <v/>
      </c>
      <c r="X992" s="19">
        <f>IF(AND(S992=1, C992=Ajustes!$B$7), D992-N(O992)-T992-H992*W991, "")</f>
        <v/>
      </c>
      <c r="Y992" s="18">
        <f>IF(A992="", "", TRIM(IF(COUNTIFS($N$2:$N$3000,N992,$C$2:$C$3000,C992,$D$2:$D$3000,D992,$H$2:$H$3000,H992)&gt;1, "Orden repetida. ", "")&amp;IF(AND(S992=1, C992=Ajustes!$B$7, U991+0.000001&lt;H992), "Vendes más de lo registrado. ", "")&amp;IF(Q992="texto", "Fecha en texto. ", "")&amp;IF(OR(NOT(ISNUMBER(D992)), NOT(ISNUMBER(H992))), "Número en texto. ", "")&amp;IF(AND(ISNUMBER(Q992), ISNUMBER(Q991), Q992&lt;Q991), "Fuera de orden de fecha. ", "")))</f>
        <v/>
      </c>
      <c r="Z992" s="18">
        <f>IF(AND(S992=1, ISNUMBER(R992)), ROW(), 0)</f>
        <v/>
      </c>
      <c r="AA992" s="18">
        <f>IF(ISNUMBER(R992), R992, 0)</f>
        <v/>
      </c>
    </row>
    <row r="993">
      <c r="A993" s="13" t="n"/>
      <c r="B993" s="13" t="n"/>
      <c r="C993" s="13" t="n"/>
      <c r="D993" s="13" t="n"/>
      <c r="E993" s="13" t="n"/>
      <c r="F993" s="13" t="n"/>
      <c r="G993" s="13" t="n"/>
      <c r="H993" s="13" t="n"/>
      <c r="I993" s="13" t="n"/>
      <c r="J993" s="13" t="n"/>
      <c r="K993" s="13" t="n"/>
      <c r="L993" s="13" t="n"/>
      <c r="M993" s="13" t="n"/>
      <c r="N993" s="13" t="n"/>
      <c r="O993" s="14" t="n"/>
      <c r="P993" s="15" t="n"/>
      <c r="Q993" s="16">
        <f>IF(N993="", "", IF(ISNUMBER(N993), N993, IFERROR(DATEVALUE(LEFT(N993,10))+TIMEVALUE(MID(N993,12,8)), "texto")))</f>
        <v/>
      </c>
      <c r="R993" s="17">
        <f>IF(ISNUMBER(Q993), DATE(YEAR(Q993),MONTH(Q993),1), "")</f>
        <v/>
      </c>
      <c r="S993" s="18">
        <f>IF(A993="", 0, IF(AND(M993=Ajustes!$B$8, E993=Ajustes!$B$5, I993=Ajustes!$B$4, OR(C993=Ajustes!$B$6, C993=Ajustes!$B$7), ISNUMBER(D993), ISNUMBER(H993)), 1, 0))</f>
        <v/>
      </c>
      <c r="T993" s="19">
        <f>IF(S993&lt;&gt;1, 0, IF(N(J993)=0, 0, IF(K993=Ajustes!$B$5, J993, J993*F993)))</f>
        <v/>
      </c>
      <c r="U993" s="20">
        <f>IF(S993&lt;&gt;1, U992, IF(C993=Ajustes!$B$6, U992+H993, U992-H993))</f>
        <v/>
      </c>
      <c r="V993" s="19">
        <f>IF(S993&lt;&gt;1, V992, IF(C993=Ajustes!$B$6, V992+D993+N(O993)+T993, IF(U993&lt;=0, 0, V992-H993*W992)))</f>
        <v/>
      </c>
      <c r="W993" s="21">
        <f>IF(U993&gt;0, V993/U993, 0)</f>
        <v/>
      </c>
      <c r="X993" s="19">
        <f>IF(AND(S993=1, C993=Ajustes!$B$7), D993-N(O993)-T993-H993*W992, "")</f>
        <v/>
      </c>
      <c r="Y993" s="18">
        <f>IF(A993="", "", TRIM(IF(COUNTIFS($N$2:$N$3000,N993,$C$2:$C$3000,C993,$D$2:$D$3000,D993,$H$2:$H$3000,H993)&gt;1, "Orden repetida. ", "")&amp;IF(AND(S993=1, C993=Ajustes!$B$7, U992+0.000001&lt;H993), "Vendes más de lo registrado. ", "")&amp;IF(Q993="texto", "Fecha en texto. ", "")&amp;IF(OR(NOT(ISNUMBER(D993)), NOT(ISNUMBER(H993))), "Número en texto. ", "")&amp;IF(AND(ISNUMBER(Q993), ISNUMBER(Q992), Q993&lt;Q992), "Fuera de orden de fecha. ", "")))</f>
        <v/>
      </c>
      <c r="Z993" s="18">
        <f>IF(AND(S993=1, ISNUMBER(R993)), ROW(), 0)</f>
        <v/>
      </c>
      <c r="AA993" s="18">
        <f>IF(ISNUMBER(R993), R993, 0)</f>
        <v/>
      </c>
    </row>
    <row r="994">
      <c r="A994" s="13" t="n"/>
      <c r="B994" s="13" t="n"/>
      <c r="C994" s="13" t="n"/>
      <c r="D994" s="13" t="n"/>
      <c r="E994" s="13" t="n"/>
      <c r="F994" s="13" t="n"/>
      <c r="G994" s="13" t="n"/>
      <c r="H994" s="13" t="n"/>
      <c r="I994" s="13" t="n"/>
      <c r="J994" s="13" t="n"/>
      <c r="K994" s="13" t="n"/>
      <c r="L994" s="13" t="n"/>
      <c r="M994" s="13" t="n"/>
      <c r="N994" s="13" t="n"/>
      <c r="O994" s="14" t="n"/>
      <c r="P994" s="15" t="n"/>
      <c r="Q994" s="16">
        <f>IF(N994="", "", IF(ISNUMBER(N994), N994, IFERROR(DATEVALUE(LEFT(N994,10))+TIMEVALUE(MID(N994,12,8)), "texto")))</f>
        <v/>
      </c>
      <c r="R994" s="17">
        <f>IF(ISNUMBER(Q994), DATE(YEAR(Q994),MONTH(Q994),1), "")</f>
        <v/>
      </c>
      <c r="S994" s="18">
        <f>IF(A994="", 0, IF(AND(M994=Ajustes!$B$8, E994=Ajustes!$B$5, I994=Ajustes!$B$4, OR(C994=Ajustes!$B$6, C994=Ajustes!$B$7), ISNUMBER(D994), ISNUMBER(H994)), 1, 0))</f>
        <v/>
      </c>
      <c r="T994" s="19">
        <f>IF(S994&lt;&gt;1, 0, IF(N(J994)=0, 0, IF(K994=Ajustes!$B$5, J994, J994*F994)))</f>
        <v/>
      </c>
      <c r="U994" s="20">
        <f>IF(S994&lt;&gt;1, U993, IF(C994=Ajustes!$B$6, U993+H994, U993-H994))</f>
        <v/>
      </c>
      <c r="V994" s="19">
        <f>IF(S994&lt;&gt;1, V993, IF(C994=Ajustes!$B$6, V993+D994+N(O994)+T994, IF(U994&lt;=0, 0, V993-H994*W993)))</f>
        <v/>
      </c>
      <c r="W994" s="21">
        <f>IF(U994&gt;0, V994/U994, 0)</f>
        <v/>
      </c>
      <c r="X994" s="19">
        <f>IF(AND(S994=1, C994=Ajustes!$B$7), D994-N(O994)-T994-H994*W993, "")</f>
        <v/>
      </c>
      <c r="Y994" s="18">
        <f>IF(A994="", "", TRIM(IF(COUNTIFS($N$2:$N$3000,N994,$C$2:$C$3000,C994,$D$2:$D$3000,D994,$H$2:$H$3000,H994)&gt;1, "Orden repetida. ", "")&amp;IF(AND(S994=1, C994=Ajustes!$B$7, U993+0.000001&lt;H994), "Vendes más de lo registrado. ", "")&amp;IF(Q994="texto", "Fecha en texto. ", "")&amp;IF(OR(NOT(ISNUMBER(D994)), NOT(ISNUMBER(H994))), "Número en texto. ", "")&amp;IF(AND(ISNUMBER(Q994), ISNUMBER(Q993), Q994&lt;Q993), "Fuera de orden de fecha. ", "")))</f>
        <v/>
      </c>
      <c r="Z994" s="18">
        <f>IF(AND(S994=1, ISNUMBER(R994)), ROW(), 0)</f>
        <v/>
      </c>
      <c r="AA994" s="18">
        <f>IF(ISNUMBER(R994), R994, 0)</f>
        <v/>
      </c>
    </row>
    <row r="995">
      <c r="A995" s="13" t="n"/>
      <c r="B995" s="13" t="n"/>
      <c r="C995" s="13" t="n"/>
      <c r="D995" s="13" t="n"/>
      <c r="E995" s="13" t="n"/>
      <c r="F995" s="13" t="n"/>
      <c r="G995" s="13" t="n"/>
      <c r="H995" s="13" t="n"/>
      <c r="I995" s="13" t="n"/>
      <c r="J995" s="13" t="n"/>
      <c r="K995" s="13" t="n"/>
      <c r="L995" s="13" t="n"/>
      <c r="M995" s="13" t="n"/>
      <c r="N995" s="13" t="n"/>
      <c r="O995" s="14" t="n"/>
      <c r="P995" s="15" t="n"/>
      <c r="Q995" s="16">
        <f>IF(N995="", "", IF(ISNUMBER(N995), N995, IFERROR(DATEVALUE(LEFT(N995,10))+TIMEVALUE(MID(N995,12,8)), "texto")))</f>
        <v/>
      </c>
      <c r="R995" s="17">
        <f>IF(ISNUMBER(Q995), DATE(YEAR(Q995),MONTH(Q995),1), "")</f>
        <v/>
      </c>
      <c r="S995" s="18">
        <f>IF(A995="", 0, IF(AND(M995=Ajustes!$B$8, E995=Ajustes!$B$5, I995=Ajustes!$B$4, OR(C995=Ajustes!$B$6, C995=Ajustes!$B$7), ISNUMBER(D995), ISNUMBER(H995)), 1, 0))</f>
        <v/>
      </c>
      <c r="T995" s="19">
        <f>IF(S995&lt;&gt;1, 0, IF(N(J995)=0, 0, IF(K995=Ajustes!$B$5, J995, J995*F995)))</f>
        <v/>
      </c>
      <c r="U995" s="20">
        <f>IF(S995&lt;&gt;1, U994, IF(C995=Ajustes!$B$6, U994+H995, U994-H995))</f>
        <v/>
      </c>
      <c r="V995" s="19">
        <f>IF(S995&lt;&gt;1, V994, IF(C995=Ajustes!$B$6, V994+D995+N(O995)+T995, IF(U995&lt;=0, 0, V994-H995*W994)))</f>
        <v/>
      </c>
      <c r="W995" s="21">
        <f>IF(U995&gt;0, V995/U995, 0)</f>
        <v/>
      </c>
      <c r="X995" s="19">
        <f>IF(AND(S995=1, C995=Ajustes!$B$7), D995-N(O995)-T995-H995*W994, "")</f>
        <v/>
      </c>
      <c r="Y995" s="18">
        <f>IF(A995="", "", TRIM(IF(COUNTIFS($N$2:$N$3000,N995,$C$2:$C$3000,C995,$D$2:$D$3000,D995,$H$2:$H$3000,H995)&gt;1, "Orden repetida. ", "")&amp;IF(AND(S995=1, C995=Ajustes!$B$7, U994+0.000001&lt;H995), "Vendes más de lo registrado. ", "")&amp;IF(Q995="texto", "Fecha en texto. ", "")&amp;IF(OR(NOT(ISNUMBER(D995)), NOT(ISNUMBER(H995))), "Número en texto. ", "")&amp;IF(AND(ISNUMBER(Q995), ISNUMBER(Q994), Q995&lt;Q994), "Fuera de orden de fecha. ", "")))</f>
        <v/>
      </c>
      <c r="Z995" s="18">
        <f>IF(AND(S995=1, ISNUMBER(R995)), ROW(), 0)</f>
        <v/>
      </c>
      <c r="AA995" s="18">
        <f>IF(ISNUMBER(R995), R995, 0)</f>
        <v/>
      </c>
    </row>
    <row r="996">
      <c r="A996" s="13" t="n"/>
      <c r="B996" s="13" t="n"/>
      <c r="C996" s="13" t="n"/>
      <c r="D996" s="13" t="n"/>
      <c r="E996" s="13" t="n"/>
      <c r="F996" s="13" t="n"/>
      <c r="G996" s="13" t="n"/>
      <c r="H996" s="13" t="n"/>
      <c r="I996" s="13" t="n"/>
      <c r="J996" s="13" t="n"/>
      <c r="K996" s="13" t="n"/>
      <c r="L996" s="13" t="n"/>
      <c r="M996" s="13" t="n"/>
      <c r="N996" s="13" t="n"/>
      <c r="O996" s="14" t="n"/>
      <c r="P996" s="15" t="n"/>
      <c r="Q996" s="16">
        <f>IF(N996="", "", IF(ISNUMBER(N996), N996, IFERROR(DATEVALUE(LEFT(N996,10))+TIMEVALUE(MID(N996,12,8)), "texto")))</f>
        <v/>
      </c>
      <c r="R996" s="17">
        <f>IF(ISNUMBER(Q996), DATE(YEAR(Q996),MONTH(Q996),1), "")</f>
        <v/>
      </c>
      <c r="S996" s="18">
        <f>IF(A996="", 0, IF(AND(M996=Ajustes!$B$8, E996=Ajustes!$B$5, I996=Ajustes!$B$4, OR(C996=Ajustes!$B$6, C996=Ajustes!$B$7), ISNUMBER(D996), ISNUMBER(H996)), 1, 0))</f>
        <v/>
      </c>
      <c r="T996" s="19">
        <f>IF(S996&lt;&gt;1, 0, IF(N(J996)=0, 0, IF(K996=Ajustes!$B$5, J996, J996*F996)))</f>
        <v/>
      </c>
      <c r="U996" s="20">
        <f>IF(S996&lt;&gt;1, U995, IF(C996=Ajustes!$B$6, U995+H996, U995-H996))</f>
        <v/>
      </c>
      <c r="V996" s="19">
        <f>IF(S996&lt;&gt;1, V995, IF(C996=Ajustes!$B$6, V995+D996+N(O996)+T996, IF(U996&lt;=0, 0, V995-H996*W995)))</f>
        <v/>
      </c>
      <c r="W996" s="21">
        <f>IF(U996&gt;0, V996/U996, 0)</f>
        <v/>
      </c>
      <c r="X996" s="19">
        <f>IF(AND(S996=1, C996=Ajustes!$B$7), D996-N(O996)-T996-H996*W995, "")</f>
        <v/>
      </c>
      <c r="Y996" s="18">
        <f>IF(A996="", "", TRIM(IF(COUNTIFS($N$2:$N$3000,N996,$C$2:$C$3000,C996,$D$2:$D$3000,D996,$H$2:$H$3000,H996)&gt;1, "Orden repetida. ", "")&amp;IF(AND(S996=1, C996=Ajustes!$B$7, U995+0.000001&lt;H996), "Vendes más de lo registrado. ", "")&amp;IF(Q996="texto", "Fecha en texto. ", "")&amp;IF(OR(NOT(ISNUMBER(D996)), NOT(ISNUMBER(H996))), "Número en texto. ", "")&amp;IF(AND(ISNUMBER(Q996), ISNUMBER(Q995), Q996&lt;Q995), "Fuera de orden de fecha. ", "")))</f>
        <v/>
      </c>
      <c r="Z996" s="18">
        <f>IF(AND(S996=1, ISNUMBER(R996)), ROW(), 0)</f>
        <v/>
      </c>
      <c r="AA996" s="18">
        <f>IF(ISNUMBER(R996), R996, 0)</f>
        <v/>
      </c>
    </row>
    <row r="997">
      <c r="A997" s="13" t="n"/>
      <c r="B997" s="13" t="n"/>
      <c r="C997" s="13" t="n"/>
      <c r="D997" s="13" t="n"/>
      <c r="E997" s="13" t="n"/>
      <c r="F997" s="13" t="n"/>
      <c r="G997" s="13" t="n"/>
      <c r="H997" s="13" t="n"/>
      <c r="I997" s="13" t="n"/>
      <c r="J997" s="13" t="n"/>
      <c r="K997" s="13" t="n"/>
      <c r="L997" s="13" t="n"/>
      <c r="M997" s="13" t="n"/>
      <c r="N997" s="13" t="n"/>
      <c r="O997" s="14" t="n"/>
      <c r="P997" s="15" t="n"/>
      <c r="Q997" s="16">
        <f>IF(N997="", "", IF(ISNUMBER(N997), N997, IFERROR(DATEVALUE(LEFT(N997,10))+TIMEVALUE(MID(N997,12,8)), "texto")))</f>
        <v/>
      </c>
      <c r="R997" s="17">
        <f>IF(ISNUMBER(Q997), DATE(YEAR(Q997),MONTH(Q997),1), "")</f>
        <v/>
      </c>
      <c r="S997" s="18">
        <f>IF(A997="", 0, IF(AND(M997=Ajustes!$B$8, E997=Ajustes!$B$5, I997=Ajustes!$B$4, OR(C997=Ajustes!$B$6, C997=Ajustes!$B$7), ISNUMBER(D997), ISNUMBER(H997)), 1, 0))</f>
        <v/>
      </c>
      <c r="T997" s="19">
        <f>IF(S997&lt;&gt;1, 0, IF(N(J997)=0, 0, IF(K997=Ajustes!$B$5, J997, J997*F997)))</f>
        <v/>
      </c>
      <c r="U997" s="20">
        <f>IF(S997&lt;&gt;1, U996, IF(C997=Ajustes!$B$6, U996+H997, U996-H997))</f>
        <v/>
      </c>
      <c r="V997" s="19">
        <f>IF(S997&lt;&gt;1, V996, IF(C997=Ajustes!$B$6, V996+D997+N(O997)+T997, IF(U997&lt;=0, 0, V996-H997*W996)))</f>
        <v/>
      </c>
      <c r="W997" s="21">
        <f>IF(U997&gt;0, V997/U997, 0)</f>
        <v/>
      </c>
      <c r="X997" s="19">
        <f>IF(AND(S997=1, C997=Ajustes!$B$7), D997-N(O997)-T997-H997*W996, "")</f>
        <v/>
      </c>
      <c r="Y997" s="18">
        <f>IF(A997="", "", TRIM(IF(COUNTIFS($N$2:$N$3000,N997,$C$2:$C$3000,C997,$D$2:$D$3000,D997,$H$2:$H$3000,H997)&gt;1, "Orden repetida. ", "")&amp;IF(AND(S997=1, C997=Ajustes!$B$7, U996+0.000001&lt;H997), "Vendes más de lo registrado. ", "")&amp;IF(Q997="texto", "Fecha en texto. ", "")&amp;IF(OR(NOT(ISNUMBER(D997)), NOT(ISNUMBER(H997))), "Número en texto. ", "")&amp;IF(AND(ISNUMBER(Q997), ISNUMBER(Q996), Q997&lt;Q996), "Fuera de orden de fecha. ", "")))</f>
        <v/>
      </c>
      <c r="Z997" s="18">
        <f>IF(AND(S997=1, ISNUMBER(R997)), ROW(), 0)</f>
        <v/>
      </c>
      <c r="AA997" s="18">
        <f>IF(ISNUMBER(R997), R997, 0)</f>
        <v/>
      </c>
    </row>
    <row r="998">
      <c r="A998" s="13" t="n"/>
      <c r="B998" s="13" t="n"/>
      <c r="C998" s="13" t="n"/>
      <c r="D998" s="13" t="n"/>
      <c r="E998" s="13" t="n"/>
      <c r="F998" s="13" t="n"/>
      <c r="G998" s="13" t="n"/>
      <c r="H998" s="13" t="n"/>
      <c r="I998" s="13" t="n"/>
      <c r="J998" s="13" t="n"/>
      <c r="K998" s="13" t="n"/>
      <c r="L998" s="13" t="n"/>
      <c r="M998" s="13" t="n"/>
      <c r="N998" s="13" t="n"/>
      <c r="O998" s="14" t="n"/>
      <c r="P998" s="15" t="n"/>
      <c r="Q998" s="16">
        <f>IF(N998="", "", IF(ISNUMBER(N998), N998, IFERROR(DATEVALUE(LEFT(N998,10))+TIMEVALUE(MID(N998,12,8)), "texto")))</f>
        <v/>
      </c>
      <c r="R998" s="17">
        <f>IF(ISNUMBER(Q998), DATE(YEAR(Q998),MONTH(Q998),1), "")</f>
        <v/>
      </c>
      <c r="S998" s="18">
        <f>IF(A998="", 0, IF(AND(M998=Ajustes!$B$8, E998=Ajustes!$B$5, I998=Ajustes!$B$4, OR(C998=Ajustes!$B$6, C998=Ajustes!$B$7), ISNUMBER(D998), ISNUMBER(H998)), 1, 0))</f>
        <v/>
      </c>
      <c r="T998" s="19">
        <f>IF(S998&lt;&gt;1, 0, IF(N(J998)=0, 0, IF(K998=Ajustes!$B$5, J998, J998*F998)))</f>
        <v/>
      </c>
      <c r="U998" s="20">
        <f>IF(S998&lt;&gt;1, U997, IF(C998=Ajustes!$B$6, U997+H998, U997-H998))</f>
        <v/>
      </c>
      <c r="V998" s="19">
        <f>IF(S998&lt;&gt;1, V997, IF(C998=Ajustes!$B$6, V997+D998+N(O998)+T998, IF(U998&lt;=0, 0, V997-H998*W997)))</f>
        <v/>
      </c>
      <c r="W998" s="21">
        <f>IF(U998&gt;0, V998/U998, 0)</f>
        <v/>
      </c>
      <c r="X998" s="19">
        <f>IF(AND(S998=1, C998=Ajustes!$B$7), D998-N(O998)-T998-H998*W997, "")</f>
        <v/>
      </c>
      <c r="Y998" s="18">
        <f>IF(A998="", "", TRIM(IF(COUNTIFS($N$2:$N$3000,N998,$C$2:$C$3000,C998,$D$2:$D$3000,D998,$H$2:$H$3000,H998)&gt;1, "Orden repetida. ", "")&amp;IF(AND(S998=1, C998=Ajustes!$B$7, U997+0.000001&lt;H998), "Vendes más de lo registrado. ", "")&amp;IF(Q998="texto", "Fecha en texto. ", "")&amp;IF(OR(NOT(ISNUMBER(D998)), NOT(ISNUMBER(H998))), "Número en texto. ", "")&amp;IF(AND(ISNUMBER(Q998), ISNUMBER(Q997), Q998&lt;Q997), "Fuera de orden de fecha. ", "")))</f>
        <v/>
      </c>
      <c r="Z998" s="18">
        <f>IF(AND(S998=1, ISNUMBER(R998)), ROW(), 0)</f>
        <v/>
      </c>
      <c r="AA998" s="18">
        <f>IF(ISNUMBER(R998), R998, 0)</f>
        <v/>
      </c>
    </row>
    <row r="999">
      <c r="A999" s="13" t="n"/>
      <c r="B999" s="13" t="n"/>
      <c r="C999" s="13" t="n"/>
      <c r="D999" s="13" t="n"/>
      <c r="E999" s="13" t="n"/>
      <c r="F999" s="13" t="n"/>
      <c r="G999" s="13" t="n"/>
      <c r="H999" s="13" t="n"/>
      <c r="I999" s="13" t="n"/>
      <c r="J999" s="13" t="n"/>
      <c r="K999" s="13" t="n"/>
      <c r="L999" s="13" t="n"/>
      <c r="M999" s="13" t="n"/>
      <c r="N999" s="13" t="n"/>
      <c r="O999" s="14" t="n"/>
      <c r="P999" s="15" t="n"/>
      <c r="Q999" s="16">
        <f>IF(N999="", "", IF(ISNUMBER(N999), N999, IFERROR(DATEVALUE(LEFT(N999,10))+TIMEVALUE(MID(N999,12,8)), "texto")))</f>
        <v/>
      </c>
      <c r="R999" s="17">
        <f>IF(ISNUMBER(Q999), DATE(YEAR(Q999),MONTH(Q999),1), "")</f>
        <v/>
      </c>
      <c r="S999" s="18">
        <f>IF(A999="", 0, IF(AND(M999=Ajustes!$B$8, E999=Ajustes!$B$5, I999=Ajustes!$B$4, OR(C999=Ajustes!$B$6, C999=Ajustes!$B$7), ISNUMBER(D999), ISNUMBER(H999)), 1, 0))</f>
        <v/>
      </c>
      <c r="T999" s="19">
        <f>IF(S999&lt;&gt;1, 0, IF(N(J999)=0, 0, IF(K999=Ajustes!$B$5, J999, J999*F999)))</f>
        <v/>
      </c>
      <c r="U999" s="20">
        <f>IF(S999&lt;&gt;1, U998, IF(C999=Ajustes!$B$6, U998+H999, U998-H999))</f>
        <v/>
      </c>
      <c r="V999" s="19">
        <f>IF(S999&lt;&gt;1, V998, IF(C999=Ajustes!$B$6, V998+D999+N(O999)+T999, IF(U999&lt;=0, 0, V998-H999*W998)))</f>
        <v/>
      </c>
      <c r="W999" s="21">
        <f>IF(U999&gt;0, V999/U999, 0)</f>
        <v/>
      </c>
      <c r="X999" s="19">
        <f>IF(AND(S999=1, C999=Ajustes!$B$7), D999-N(O999)-T999-H999*W998, "")</f>
        <v/>
      </c>
      <c r="Y999" s="18">
        <f>IF(A999="", "", TRIM(IF(COUNTIFS($N$2:$N$3000,N999,$C$2:$C$3000,C999,$D$2:$D$3000,D999,$H$2:$H$3000,H999)&gt;1, "Orden repetida. ", "")&amp;IF(AND(S999=1, C999=Ajustes!$B$7, U998+0.000001&lt;H999), "Vendes más de lo registrado. ", "")&amp;IF(Q999="texto", "Fecha en texto. ", "")&amp;IF(OR(NOT(ISNUMBER(D999)), NOT(ISNUMBER(H999))), "Número en texto. ", "")&amp;IF(AND(ISNUMBER(Q999), ISNUMBER(Q998), Q999&lt;Q998), "Fuera de orden de fecha. ", "")))</f>
        <v/>
      </c>
      <c r="Z999" s="18">
        <f>IF(AND(S999=1, ISNUMBER(R999)), ROW(), 0)</f>
        <v/>
      </c>
      <c r="AA999" s="18">
        <f>IF(ISNUMBER(R999), R999, 0)</f>
        <v/>
      </c>
    </row>
    <row r="1000">
      <c r="A1000" s="13" t="n"/>
      <c r="B1000" s="13" t="n"/>
      <c r="C1000" s="13" t="n"/>
      <c r="D1000" s="13" t="n"/>
      <c r="E1000" s="13" t="n"/>
      <c r="F1000" s="13" t="n"/>
      <c r="G1000" s="13" t="n"/>
      <c r="H1000" s="13" t="n"/>
      <c r="I1000" s="13" t="n"/>
      <c r="J1000" s="13" t="n"/>
      <c r="K1000" s="13" t="n"/>
      <c r="L1000" s="13" t="n"/>
      <c r="M1000" s="13" t="n"/>
      <c r="N1000" s="13" t="n"/>
      <c r="O1000" s="14" t="n"/>
      <c r="P1000" s="15" t="n"/>
      <c r="Q1000" s="16">
        <f>IF(N1000="", "", IF(ISNUMBER(N1000), N1000, IFERROR(DATEVALUE(LEFT(N1000,10))+TIMEVALUE(MID(N1000,12,8)), "texto")))</f>
        <v/>
      </c>
      <c r="R1000" s="17">
        <f>IF(ISNUMBER(Q1000), DATE(YEAR(Q1000),MONTH(Q1000),1), "")</f>
        <v/>
      </c>
      <c r="S1000" s="18">
        <f>IF(A1000="", 0, IF(AND(M1000=Ajustes!$B$8, E1000=Ajustes!$B$5, I1000=Ajustes!$B$4, OR(C1000=Ajustes!$B$6, C1000=Ajustes!$B$7), ISNUMBER(D1000), ISNUMBER(H1000)), 1, 0))</f>
        <v/>
      </c>
      <c r="T1000" s="19">
        <f>IF(S1000&lt;&gt;1, 0, IF(N(J1000)=0, 0, IF(K1000=Ajustes!$B$5, J1000, J1000*F1000)))</f>
        <v/>
      </c>
      <c r="U1000" s="20">
        <f>IF(S1000&lt;&gt;1, U999, IF(C1000=Ajustes!$B$6, U999+H1000, U999-H1000))</f>
        <v/>
      </c>
      <c r="V1000" s="19">
        <f>IF(S1000&lt;&gt;1, V999, IF(C1000=Ajustes!$B$6, V999+D1000+N(O1000)+T1000, IF(U1000&lt;=0, 0, V999-H1000*W999)))</f>
        <v/>
      </c>
      <c r="W1000" s="21">
        <f>IF(U1000&gt;0, V1000/U1000, 0)</f>
        <v/>
      </c>
      <c r="X1000" s="19">
        <f>IF(AND(S1000=1, C1000=Ajustes!$B$7), D1000-N(O1000)-T1000-H1000*W999, "")</f>
        <v/>
      </c>
      <c r="Y1000" s="18">
        <f>IF(A1000="", "", TRIM(IF(COUNTIFS($N$2:$N$3000,N1000,$C$2:$C$3000,C1000,$D$2:$D$3000,D1000,$H$2:$H$3000,H1000)&gt;1, "Orden repetida. ", "")&amp;IF(AND(S1000=1, C1000=Ajustes!$B$7, U999+0.000001&lt;H1000), "Vendes más de lo registrado. ", "")&amp;IF(Q1000="texto", "Fecha en texto. ", "")&amp;IF(OR(NOT(ISNUMBER(D1000)), NOT(ISNUMBER(H1000))), "Número en texto. ", "")&amp;IF(AND(ISNUMBER(Q1000), ISNUMBER(Q999), Q1000&lt;Q999), "Fuera de orden de fecha. ", "")))</f>
        <v/>
      </c>
      <c r="Z1000" s="18">
        <f>IF(AND(S1000=1, ISNUMBER(R1000)), ROW(), 0)</f>
        <v/>
      </c>
      <c r="AA1000" s="18">
        <f>IF(ISNUMBER(R1000), R1000, 0)</f>
        <v/>
      </c>
    </row>
    <row r="1001">
      <c r="A1001" s="13" t="n"/>
      <c r="B1001" s="13" t="n"/>
      <c r="C1001" s="13" t="n"/>
      <c r="D1001" s="13" t="n"/>
      <c r="E1001" s="13" t="n"/>
      <c r="F1001" s="13" t="n"/>
      <c r="G1001" s="13" t="n"/>
      <c r="H1001" s="13" t="n"/>
      <c r="I1001" s="13" t="n"/>
      <c r="J1001" s="13" t="n"/>
      <c r="K1001" s="13" t="n"/>
      <c r="L1001" s="13" t="n"/>
      <c r="M1001" s="13" t="n"/>
      <c r="N1001" s="13" t="n"/>
      <c r="O1001" s="14" t="n"/>
      <c r="P1001" s="15" t="n"/>
      <c r="Q1001" s="16">
        <f>IF(N1001="", "", IF(ISNUMBER(N1001), N1001, IFERROR(DATEVALUE(LEFT(N1001,10))+TIMEVALUE(MID(N1001,12,8)), "texto")))</f>
        <v/>
      </c>
      <c r="R1001" s="17">
        <f>IF(ISNUMBER(Q1001), DATE(YEAR(Q1001),MONTH(Q1001),1), "")</f>
        <v/>
      </c>
      <c r="S1001" s="18">
        <f>IF(A1001="", 0, IF(AND(M1001=Ajustes!$B$8, E1001=Ajustes!$B$5, I1001=Ajustes!$B$4, OR(C1001=Ajustes!$B$6, C1001=Ajustes!$B$7), ISNUMBER(D1001), ISNUMBER(H1001)), 1, 0))</f>
        <v/>
      </c>
      <c r="T1001" s="19">
        <f>IF(S1001&lt;&gt;1, 0, IF(N(J1001)=0, 0, IF(K1001=Ajustes!$B$5, J1001, J1001*F1001)))</f>
        <v/>
      </c>
      <c r="U1001" s="20">
        <f>IF(S1001&lt;&gt;1, U1000, IF(C1001=Ajustes!$B$6, U1000+H1001, U1000-H1001))</f>
        <v/>
      </c>
      <c r="V1001" s="19">
        <f>IF(S1001&lt;&gt;1, V1000, IF(C1001=Ajustes!$B$6, V1000+D1001+N(O1001)+T1001, IF(U1001&lt;=0, 0, V1000-H1001*W1000)))</f>
        <v/>
      </c>
      <c r="W1001" s="21">
        <f>IF(U1001&gt;0, V1001/U1001, 0)</f>
        <v/>
      </c>
      <c r="X1001" s="19">
        <f>IF(AND(S1001=1, C1001=Ajustes!$B$7), D1001-N(O1001)-T1001-H1001*W1000, "")</f>
        <v/>
      </c>
      <c r="Y1001" s="18">
        <f>IF(A1001="", "", TRIM(IF(COUNTIFS($N$2:$N$3000,N1001,$C$2:$C$3000,C1001,$D$2:$D$3000,D1001,$H$2:$H$3000,H1001)&gt;1, "Orden repetida. ", "")&amp;IF(AND(S1001=1, C1001=Ajustes!$B$7, U1000+0.000001&lt;H1001), "Vendes más de lo registrado. ", "")&amp;IF(Q1001="texto", "Fecha en texto. ", "")&amp;IF(OR(NOT(ISNUMBER(D1001)), NOT(ISNUMBER(H1001))), "Número en texto. ", "")&amp;IF(AND(ISNUMBER(Q1001), ISNUMBER(Q1000), Q1001&lt;Q1000), "Fuera de orden de fecha. ", "")))</f>
        <v/>
      </c>
      <c r="Z1001" s="18">
        <f>IF(AND(S1001=1, ISNUMBER(R1001)), ROW(), 0)</f>
        <v/>
      </c>
      <c r="AA1001" s="18">
        <f>IF(ISNUMBER(R1001), R1001, 0)</f>
        <v/>
      </c>
    </row>
    <row r="1002">
      <c r="A1002" s="13" t="n"/>
      <c r="B1002" s="13" t="n"/>
      <c r="C1002" s="13" t="n"/>
      <c r="D1002" s="13" t="n"/>
      <c r="E1002" s="13" t="n"/>
      <c r="F1002" s="13" t="n"/>
      <c r="G1002" s="13" t="n"/>
      <c r="H1002" s="13" t="n"/>
      <c r="I1002" s="13" t="n"/>
      <c r="J1002" s="13" t="n"/>
      <c r="K1002" s="13" t="n"/>
      <c r="L1002" s="13" t="n"/>
      <c r="M1002" s="13" t="n"/>
      <c r="N1002" s="13" t="n"/>
      <c r="O1002" s="14" t="n"/>
      <c r="P1002" s="15" t="n"/>
      <c r="Q1002" s="16">
        <f>IF(N1002="", "", IF(ISNUMBER(N1002), N1002, IFERROR(DATEVALUE(LEFT(N1002,10))+TIMEVALUE(MID(N1002,12,8)), "texto")))</f>
        <v/>
      </c>
      <c r="R1002" s="17">
        <f>IF(ISNUMBER(Q1002), DATE(YEAR(Q1002),MONTH(Q1002),1), "")</f>
        <v/>
      </c>
      <c r="S1002" s="18">
        <f>IF(A1002="", 0, IF(AND(M1002=Ajustes!$B$8, E1002=Ajustes!$B$5, I1002=Ajustes!$B$4, OR(C1002=Ajustes!$B$6, C1002=Ajustes!$B$7), ISNUMBER(D1002), ISNUMBER(H1002)), 1, 0))</f>
        <v/>
      </c>
      <c r="T1002" s="19">
        <f>IF(S1002&lt;&gt;1, 0, IF(N(J1002)=0, 0, IF(K1002=Ajustes!$B$5, J1002, J1002*F1002)))</f>
        <v/>
      </c>
      <c r="U1002" s="20">
        <f>IF(S1002&lt;&gt;1, U1001, IF(C1002=Ajustes!$B$6, U1001+H1002, U1001-H1002))</f>
        <v/>
      </c>
      <c r="V1002" s="19">
        <f>IF(S1002&lt;&gt;1, V1001, IF(C1002=Ajustes!$B$6, V1001+D1002+N(O1002)+T1002, IF(U1002&lt;=0, 0, V1001-H1002*W1001)))</f>
        <v/>
      </c>
      <c r="W1002" s="21">
        <f>IF(U1002&gt;0, V1002/U1002, 0)</f>
        <v/>
      </c>
      <c r="X1002" s="19">
        <f>IF(AND(S1002=1, C1002=Ajustes!$B$7), D1002-N(O1002)-T1002-H1002*W1001, "")</f>
        <v/>
      </c>
      <c r="Y1002" s="18">
        <f>IF(A1002="", "", TRIM(IF(COUNTIFS($N$2:$N$3000,N1002,$C$2:$C$3000,C1002,$D$2:$D$3000,D1002,$H$2:$H$3000,H1002)&gt;1, "Orden repetida. ", "")&amp;IF(AND(S1002=1, C1002=Ajustes!$B$7, U1001+0.000001&lt;H1002), "Vendes más de lo registrado. ", "")&amp;IF(Q1002="texto", "Fecha en texto. ", "")&amp;IF(OR(NOT(ISNUMBER(D1002)), NOT(ISNUMBER(H1002))), "Número en texto. ", "")&amp;IF(AND(ISNUMBER(Q1002), ISNUMBER(Q1001), Q1002&lt;Q1001), "Fuera de orden de fecha. ", "")))</f>
        <v/>
      </c>
      <c r="Z1002" s="18">
        <f>IF(AND(S1002=1, ISNUMBER(R1002)), ROW(), 0)</f>
        <v/>
      </c>
      <c r="AA1002" s="18">
        <f>IF(ISNUMBER(R1002), R1002, 0)</f>
        <v/>
      </c>
    </row>
    <row r="1003">
      <c r="A1003" s="13" t="n"/>
      <c r="B1003" s="13" t="n"/>
      <c r="C1003" s="13" t="n"/>
      <c r="D1003" s="13" t="n"/>
      <c r="E1003" s="13" t="n"/>
      <c r="F1003" s="13" t="n"/>
      <c r="G1003" s="13" t="n"/>
      <c r="H1003" s="13" t="n"/>
      <c r="I1003" s="13" t="n"/>
      <c r="J1003" s="13" t="n"/>
      <c r="K1003" s="13" t="n"/>
      <c r="L1003" s="13" t="n"/>
      <c r="M1003" s="13" t="n"/>
      <c r="N1003" s="13" t="n"/>
      <c r="O1003" s="14" t="n"/>
      <c r="P1003" s="15" t="n"/>
      <c r="Q1003" s="16">
        <f>IF(N1003="", "", IF(ISNUMBER(N1003), N1003, IFERROR(DATEVALUE(LEFT(N1003,10))+TIMEVALUE(MID(N1003,12,8)), "texto")))</f>
        <v/>
      </c>
      <c r="R1003" s="17">
        <f>IF(ISNUMBER(Q1003), DATE(YEAR(Q1003),MONTH(Q1003),1), "")</f>
        <v/>
      </c>
      <c r="S1003" s="18">
        <f>IF(A1003="", 0, IF(AND(M1003=Ajustes!$B$8, E1003=Ajustes!$B$5, I1003=Ajustes!$B$4, OR(C1003=Ajustes!$B$6, C1003=Ajustes!$B$7), ISNUMBER(D1003), ISNUMBER(H1003)), 1, 0))</f>
        <v/>
      </c>
      <c r="T1003" s="19">
        <f>IF(S1003&lt;&gt;1, 0, IF(N(J1003)=0, 0, IF(K1003=Ajustes!$B$5, J1003, J1003*F1003)))</f>
        <v/>
      </c>
      <c r="U1003" s="20">
        <f>IF(S1003&lt;&gt;1, U1002, IF(C1003=Ajustes!$B$6, U1002+H1003, U1002-H1003))</f>
        <v/>
      </c>
      <c r="V1003" s="19">
        <f>IF(S1003&lt;&gt;1, V1002, IF(C1003=Ajustes!$B$6, V1002+D1003+N(O1003)+T1003, IF(U1003&lt;=0, 0, V1002-H1003*W1002)))</f>
        <v/>
      </c>
      <c r="W1003" s="21">
        <f>IF(U1003&gt;0, V1003/U1003, 0)</f>
        <v/>
      </c>
      <c r="X1003" s="19">
        <f>IF(AND(S1003=1, C1003=Ajustes!$B$7), D1003-N(O1003)-T1003-H1003*W1002, "")</f>
        <v/>
      </c>
      <c r="Y1003" s="18">
        <f>IF(A1003="", "", TRIM(IF(COUNTIFS($N$2:$N$3000,N1003,$C$2:$C$3000,C1003,$D$2:$D$3000,D1003,$H$2:$H$3000,H1003)&gt;1, "Orden repetida. ", "")&amp;IF(AND(S1003=1, C1003=Ajustes!$B$7, U1002+0.000001&lt;H1003), "Vendes más de lo registrado. ", "")&amp;IF(Q1003="texto", "Fecha en texto. ", "")&amp;IF(OR(NOT(ISNUMBER(D1003)), NOT(ISNUMBER(H1003))), "Número en texto. ", "")&amp;IF(AND(ISNUMBER(Q1003), ISNUMBER(Q1002), Q1003&lt;Q1002), "Fuera de orden de fecha. ", "")))</f>
        <v/>
      </c>
      <c r="Z1003" s="18">
        <f>IF(AND(S1003=1, ISNUMBER(R1003)), ROW(), 0)</f>
        <v/>
      </c>
      <c r="AA1003" s="18">
        <f>IF(ISNUMBER(R1003), R1003, 0)</f>
        <v/>
      </c>
    </row>
    <row r="1004">
      <c r="A1004" s="13" t="n"/>
      <c r="B1004" s="13" t="n"/>
      <c r="C1004" s="13" t="n"/>
      <c r="D1004" s="13" t="n"/>
      <c r="E1004" s="13" t="n"/>
      <c r="F1004" s="13" t="n"/>
      <c r="G1004" s="13" t="n"/>
      <c r="H1004" s="13" t="n"/>
      <c r="I1004" s="13" t="n"/>
      <c r="J1004" s="13" t="n"/>
      <c r="K1004" s="13" t="n"/>
      <c r="L1004" s="13" t="n"/>
      <c r="M1004" s="13" t="n"/>
      <c r="N1004" s="13" t="n"/>
      <c r="O1004" s="14" t="n"/>
      <c r="P1004" s="15" t="n"/>
      <c r="Q1004" s="16">
        <f>IF(N1004="", "", IF(ISNUMBER(N1004), N1004, IFERROR(DATEVALUE(LEFT(N1004,10))+TIMEVALUE(MID(N1004,12,8)), "texto")))</f>
        <v/>
      </c>
      <c r="R1004" s="17">
        <f>IF(ISNUMBER(Q1004), DATE(YEAR(Q1004),MONTH(Q1004),1), "")</f>
        <v/>
      </c>
      <c r="S1004" s="18">
        <f>IF(A1004="", 0, IF(AND(M1004=Ajustes!$B$8, E1004=Ajustes!$B$5, I1004=Ajustes!$B$4, OR(C1004=Ajustes!$B$6, C1004=Ajustes!$B$7), ISNUMBER(D1004), ISNUMBER(H1004)), 1, 0))</f>
        <v/>
      </c>
      <c r="T1004" s="19">
        <f>IF(S1004&lt;&gt;1, 0, IF(N(J1004)=0, 0, IF(K1004=Ajustes!$B$5, J1004, J1004*F1004)))</f>
        <v/>
      </c>
      <c r="U1004" s="20">
        <f>IF(S1004&lt;&gt;1, U1003, IF(C1004=Ajustes!$B$6, U1003+H1004, U1003-H1004))</f>
        <v/>
      </c>
      <c r="V1004" s="19">
        <f>IF(S1004&lt;&gt;1, V1003, IF(C1004=Ajustes!$B$6, V1003+D1004+N(O1004)+T1004, IF(U1004&lt;=0, 0, V1003-H1004*W1003)))</f>
        <v/>
      </c>
      <c r="W1004" s="21">
        <f>IF(U1004&gt;0, V1004/U1004, 0)</f>
        <v/>
      </c>
      <c r="X1004" s="19">
        <f>IF(AND(S1004=1, C1004=Ajustes!$B$7), D1004-N(O1004)-T1004-H1004*W1003, "")</f>
        <v/>
      </c>
      <c r="Y1004" s="18">
        <f>IF(A1004="", "", TRIM(IF(COUNTIFS($N$2:$N$3000,N1004,$C$2:$C$3000,C1004,$D$2:$D$3000,D1004,$H$2:$H$3000,H1004)&gt;1, "Orden repetida. ", "")&amp;IF(AND(S1004=1, C1004=Ajustes!$B$7, U1003+0.000001&lt;H1004), "Vendes más de lo registrado. ", "")&amp;IF(Q1004="texto", "Fecha en texto. ", "")&amp;IF(OR(NOT(ISNUMBER(D1004)), NOT(ISNUMBER(H1004))), "Número en texto. ", "")&amp;IF(AND(ISNUMBER(Q1004), ISNUMBER(Q1003), Q1004&lt;Q1003), "Fuera de orden de fecha. ", "")))</f>
        <v/>
      </c>
      <c r="Z1004" s="18">
        <f>IF(AND(S1004=1, ISNUMBER(R1004)), ROW(), 0)</f>
        <v/>
      </c>
      <c r="AA1004" s="18">
        <f>IF(ISNUMBER(R1004), R1004, 0)</f>
        <v/>
      </c>
    </row>
    <row r="1005">
      <c r="A1005" s="13" t="n"/>
      <c r="B1005" s="13" t="n"/>
      <c r="C1005" s="13" t="n"/>
      <c r="D1005" s="13" t="n"/>
      <c r="E1005" s="13" t="n"/>
      <c r="F1005" s="13" t="n"/>
      <c r="G1005" s="13" t="n"/>
      <c r="H1005" s="13" t="n"/>
      <c r="I1005" s="13" t="n"/>
      <c r="J1005" s="13" t="n"/>
      <c r="K1005" s="13" t="n"/>
      <c r="L1005" s="13" t="n"/>
      <c r="M1005" s="13" t="n"/>
      <c r="N1005" s="13" t="n"/>
      <c r="O1005" s="14" t="n"/>
      <c r="P1005" s="15" t="n"/>
      <c r="Q1005" s="16">
        <f>IF(N1005="", "", IF(ISNUMBER(N1005), N1005, IFERROR(DATEVALUE(LEFT(N1005,10))+TIMEVALUE(MID(N1005,12,8)), "texto")))</f>
        <v/>
      </c>
      <c r="R1005" s="17">
        <f>IF(ISNUMBER(Q1005), DATE(YEAR(Q1005),MONTH(Q1005),1), "")</f>
        <v/>
      </c>
      <c r="S1005" s="18">
        <f>IF(A1005="", 0, IF(AND(M1005=Ajustes!$B$8, E1005=Ajustes!$B$5, I1005=Ajustes!$B$4, OR(C1005=Ajustes!$B$6, C1005=Ajustes!$B$7), ISNUMBER(D1005), ISNUMBER(H1005)), 1, 0))</f>
        <v/>
      </c>
      <c r="T1005" s="19">
        <f>IF(S1005&lt;&gt;1, 0, IF(N(J1005)=0, 0, IF(K1005=Ajustes!$B$5, J1005, J1005*F1005)))</f>
        <v/>
      </c>
      <c r="U1005" s="20">
        <f>IF(S1005&lt;&gt;1, U1004, IF(C1005=Ajustes!$B$6, U1004+H1005, U1004-H1005))</f>
        <v/>
      </c>
      <c r="V1005" s="19">
        <f>IF(S1005&lt;&gt;1, V1004, IF(C1005=Ajustes!$B$6, V1004+D1005+N(O1005)+T1005, IF(U1005&lt;=0, 0, V1004-H1005*W1004)))</f>
        <v/>
      </c>
      <c r="W1005" s="21">
        <f>IF(U1005&gt;0, V1005/U1005, 0)</f>
        <v/>
      </c>
      <c r="X1005" s="19">
        <f>IF(AND(S1005=1, C1005=Ajustes!$B$7), D1005-N(O1005)-T1005-H1005*W1004, "")</f>
        <v/>
      </c>
      <c r="Y1005" s="18">
        <f>IF(A1005="", "", TRIM(IF(COUNTIFS($N$2:$N$3000,N1005,$C$2:$C$3000,C1005,$D$2:$D$3000,D1005,$H$2:$H$3000,H1005)&gt;1, "Orden repetida. ", "")&amp;IF(AND(S1005=1, C1005=Ajustes!$B$7, U1004+0.000001&lt;H1005), "Vendes más de lo registrado. ", "")&amp;IF(Q1005="texto", "Fecha en texto. ", "")&amp;IF(OR(NOT(ISNUMBER(D1005)), NOT(ISNUMBER(H1005))), "Número en texto. ", "")&amp;IF(AND(ISNUMBER(Q1005), ISNUMBER(Q1004), Q1005&lt;Q1004), "Fuera de orden de fecha. ", "")))</f>
        <v/>
      </c>
      <c r="Z1005" s="18">
        <f>IF(AND(S1005=1, ISNUMBER(R1005)), ROW(), 0)</f>
        <v/>
      </c>
      <c r="AA1005" s="18">
        <f>IF(ISNUMBER(R1005), R1005, 0)</f>
        <v/>
      </c>
    </row>
    <row r="1006">
      <c r="A1006" s="13" t="n"/>
      <c r="B1006" s="13" t="n"/>
      <c r="C1006" s="13" t="n"/>
      <c r="D1006" s="13" t="n"/>
      <c r="E1006" s="13" t="n"/>
      <c r="F1006" s="13" t="n"/>
      <c r="G1006" s="13" t="n"/>
      <c r="H1006" s="13" t="n"/>
      <c r="I1006" s="13" t="n"/>
      <c r="J1006" s="13" t="n"/>
      <c r="K1006" s="13" t="n"/>
      <c r="L1006" s="13" t="n"/>
      <c r="M1006" s="13" t="n"/>
      <c r="N1006" s="13" t="n"/>
      <c r="O1006" s="14" t="n"/>
      <c r="P1006" s="15" t="n"/>
      <c r="Q1006" s="16">
        <f>IF(N1006="", "", IF(ISNUMBER(N1006), N1006, IFERROR(DATEVALUE(LEFT(N1006,10))+TIMEVALUE(MID(N1006,12,8)), "texto")))</f>
        <v/>
      </c>
      <c r="R1006" s="17">
        <f>IF(ISNUMBER(Q1006), DATE(YEAR(Q1006),MONTH(Q1006),1), "")</f>
        <v/>
      </c>
      <c r="S1006" s="18">
        <f>IF(A1006="", 0, IF(AND(M1006=Ajustes!$B$8, E1006=Ajustes!$B$5, I1006=Ajustes!$B$4, OR(C1006=Ajustes!$B$6, C1006=Ajustes!$B$7), ISNUMBER(D1006), ISNUMBER(H1006)), 1, 0))</f>
        <v/>
      </c>
      <c r="T1006" s="19">
        <f>IF(S1006&lt;&gt;1, 0, IF(N(J1006)=0, 0, IF(K1006=Ajustes!$B$5, J1006, J1006*F1006)))</f>
        <v/>
      </c>
      <c r="U1006" s="20">
        <f>IF(S1006&lt;&gt;1, U1005, IF(C1006=Ajustes!$B$6, U1005+H1006, U1005-H1006))</f>
        <v/>
      </c>
      <c r="V1006" s="19">
        <f>IF(S1006&lt;&gt;1, V1005, IF(C1006=Ajustes!$B$6, V1005+D1006+N(O1006)+T1006, IF(U1006&lt;=0, 0, V1005-H1006*W1005)))</f>
        <v/>
      </c>
      <c r="W1006" s="21">
        <f>IF(U1006&gt;0, V1006/U1006, 0)</f>
        <v/>
      </c>
      <c r="X1006" s="19">
        <f>IF(AND(S1006=1, C1006=Ajustes!$B$7), D1006-N(O1006)-T1006-H1006*W1005, "")</f>
        <v/>
      </c>
      <c r="Y1006" s="18">
        <f>IF(A1006="", "", TRIM(IF(COUNTIFS($N$2:$N$3000,N1006,$C$2:$C$3000,C1006,$D$2:$D$3000,D1006,$H$2:$H$3000,H1006)&gt;1, "Orden repetida. ", "")&amp;IF(AND(S1006=1, C1006=Ajustes!$B$7, U1005+0.000001&lt;H1006), "Vendes más de lo registrado. ", "")&amp;IF(Q1006="texto", "Fecha en texto. ", "")&amp;IF(OR(NOT(ISNUMBER(D1006)), NOT(ISNUMBER(H1006))), "Número en texto. ", "")&amp;IF(AND(ISNUMBER(Q1006), ISNUMBER(Q1005), Q1006&lt;Q1005), "Fuera de orden de fecha. ", "")))</f>
        <v/>
      </c>
      <c r="Z1006" s="18">
        <f>IF(AND(S1006=1, ISNUMBER(R1006)), ROW(), 0)</f>
        <v/>
      </c>
      <c r="AA1006" s="18">
        <f>IF(ISNUMBER(R1006), R1006, 0)</f>
        <v/>
      </c>
    </row>
    <row r="1007">
      <c r="A1007" s="13" t="n"/>
      <c r="B1007" s="13" t="n"/>
      <c r="C1007" s="13" t="n"/>
      <c r="D1007" s="13" t="n"/>
      <c r="E1007" s="13" t="n"/>
      <c r="F1007" s="13" t="n"/>
      <c r="G1007" s="13" t="n"/>
      <c r="H1007" s="13" t="n"/>
      <c r="I1007" s="13" t="n"/>
      <c r="J1007" s="13" t="n"/>
      <c r="K1007" s="13" t="n"/>
      <c r="L1007" s="13" t="n"/>
      <c r="M1007" s="13" t="n"/>
      <c r="N1007" s="13" t="n"/>
      <c r="O1007" s="14" t="n"/>
      <c r="P1007" s="15" t="n"/>
      <c r="Q1007" s="16">
        <f>IF(N1007="", "", IF(ISNUMBER(N1007), N1007, IFERROR(DATEVALUE(LEFT(N1007,10))+TIMEVALUE(MID(N1007,12,8)), "texto")))</f>
        <v/>
      </c>
      <c r="R1007" s="17">
        <f>IF(ISNUMBER(Q1007), DATE(YEAR(Q1007),MONTH(Q1007),1), "")</f>
        <v/>
      </c>
      <c r="S1007" s="18">
        <f>IF(A1007="", 0, IF(AND(M1007=Ajustes!$B$8, E1007=Ajustes!$B$5, I1007=Ajustes!$B$4, OR(C1007=Ajustes!$B$6, C1007=Ajustes!$B$7), ISNUMBER(D1007), ISNUMBER(H1007)), 1, 0))</f>
        <v/>
      </c>
      <c r="T1007" s="19">
        <f>IF(S1007&lt;&gt;1, 0, IF(N(J1007)=0, 0, IF(K1007=Ajustes!$B$5, J1007, J1007*F1007)))</f>
        <v/>
      </c>
      <c r="U1007" s="20">
        <f>IF(S1007&lt;&gt;1, U1006, IF(C1007=Ajustes!$B$6, U1006+H1007, U1006-H1007))</f>
        <v/>
      </c>
      <c r="V1007" s="19">
        <f>IF(S1007&lt;&gt;1, V1006, IF(C1007=Ajustes!$B$6, V1006+D1007+N(O1007)+T1007, IF(U1007&lt;=0, 0, V1006-H1007*W1006)))</f>
        <v/>
      </c>
      <c r="W1007" s="21">
        <f>IF(U1007&gt;0, V1007/U1007, 0)</f>
        <v/>
      </c>
      <c r="X1007" s="19">
        <f>IF(AND(S1007=1, C1007=Ajustes!$B$7), D1007-N(O1007)-T1007-H1007*W1006, "")</f>
        <v/>
      </c>
      <c r="Y1007" s="18">
        <f>IF(A1007="", "", TRIM(IF(COUNTIFS($N$2:$N$3000,N1007,$C$2:$C$3000,C1007,$D$2:$D$3000,D1007,$H$2:$H$3000,H1007)&gt;1, "Orden repetida. ", "")&amp;IF(AND(S1007=1, C1007=Ajustes!$B$7, U1006+0.000001&lt;H1007), "Vendes más de lo registrado. ", "")&amp;IF(Q1007="texto", "Fecha en texto. ", "")&amp;IF(OR(NOT(ISNUMBER(D1007)), NOT(ISNUMBER(H1007))), "Número en texto. ", "")&amp;IF(AND(ISNUMBER(Q1007), ISNUMBER(Q1006), Q1007&lt;Q1006), "Fuera de orden de fecha. ", "")))</f>
        <v/>
      </c>
      <c r="Z1007" s="18">
        <f>IF(AND(S1007=1, ISNUMBER(R1007)), ROW(), 0)</f>
        <v/>
      </c>
      <c r="AA1007" s="18">
        <f>IF(ISNUMBER(R1007), R1007, 0)</f>
        <v/>
      </c>
    </row>
    <row r="1008">
      <c r="A1008" s="13" t="n"/>
      <c r="B1008" s="13" t="n"/>
      <c r="C1008" s="13" t="n"/>
      <c r="D1008" s="13" t="n"/>
      <c r="E1008" s="13" t="n"/>
      <c r="F1008" s="13" t="n"/>
      <c r="G1008" s="13" t="n"/>
      <c r="H1008" s="13" t="n"/>
      <c r="I1008" s="13" t="n"/>
      <c r="J1008" s="13" t="n"/>
      <c r="K1008" s="13" t="n"/>
      <c r="L1008" s="13" t="n"/>
      <c r="M1008" s="13" t="n"/>
      <c r="N1008" s="13" t="n"/>
      <c r="O1008" s="14" t="n"/>
      <c r="P1008" s="15" t="n"/>
      <c r="Q1008" s="16">
        <f>IF(N1008="", "", IF(ISNUMBER(N1008), N1008, IFERROR(DATEVALUE(LEFT(N1008,10))+TIMEVALUE(MID(N1008,12,8)), "texto")))</f>
        <v/>
      </c>
      <c r="R1008" s="17">
        <f>IF(ISNUMBER(Q1008), DATE(YEAR(Q1008),MONTH(Q1008),1), "")</f>
        <v/>
      </c>
      <c r="S1008" s="18">
        <f>IF(A1008="", 0, IF(AND(M1008=Ajustes!$B$8, E1008=Ajustes!$B$5, I1008=Ajustes!$B$4, OR(C1008=Ajustes!$B$6, C1008=Ajustes!$B$7), ISNUMBER(D1008), ISNUMBER(H1008)), 1, 0))</f>
        <v/>
      </c>
      <c r="T1008" s="19">
        <f>IF(S1008&lt;&gt;1, 0, IF(N(J1008)=0, 0, IF(K1008=Ajustes!$B$5, J1008, J1008*F1008)))</f>
        <v/>
      </c>
      <c r="U1008" s="20">
        <f>IF(S1008&lt;&gt;1, U1007, IF(C1008=Ajustes!$B$6, U1007+H1008, U1007-H1008))</f>
        <v/>
      </c>
      <c r="V1008" s="19">
        <f>IF(S1008&lt;&gt;1, V1007, IF(C1008=Ajustes!$B$6, V1007+D1008+N(O1008)+T1008, IF(U1008&lt;=0, 0, V1007-H1008*W1007)))</f>
        <v/>
      </c>
      <c r="W1008" s="21">
        <f>IF(U1008&gt;0, V1008/U1008, 0)</f>
        <v/>
      </c>
      <c r="X1008" s="19">
        <f>IF(AND(S1008=1, C1008=Ajustes!$B$7), D1008-N(O1008)-T1008-H1008*W1007, "")</f>
        <v/>
      </c>
      <c r="Y1008" s="18">
        <f>IF(A1008="", "", TRIM(IF(COUNTIFS($N$2:$N$3000,N1008,$C$2:$C$3000,C1008,$D$2:$D$3000,D1008,$H$2:$H$3000,H1008)&gt;1, "Orden repetida. ", "")&amp;IF(AND(S1008=1, C1008=Ajustes!$B$7, U1007+0.000001&lt;H1008), "Vendes más de lo registrado. ", "")&amp;IF(Q1008="texto", "Fecha en texto. ", "")&amp;IF(OR(NOT(ISNUMBER(D1008)), NOT(ISNUMBER(H1008))), "Número en texto. ", "")&amp;IF(AND(ISNUMBER(Q1008), ISNUMBER(Q1007), Q1008&lt;Q1007), "Fuera de orden de fecha. ", "")))</f>
        <v/>
      </c>
      <c r="Z1008" s="18">
        <f>IF(AND(S1008=1, ISNUMBER(R1008)), ROW(), 0)</f>
        <v/>
      </c>
      <c r="AA1008" s="18">
        <f>IF(ISNUMBER(R1008), R1008, 0)</f>
        <v/>
      </c>
    </row>
    <row r="1009">
      <c r="A1009" s="13" t="n"/>
      <c r="B1009" s="13" t="n"/>
      <c r="C1009" s="13" t="n"/>
      <c r="D1009" s="13" t="n"/>
      <c r="E1009" s="13" t="n"/>
      <c r="F1009" s="13" t="n"/>
      <c r="G1009" s="13" t="n"/>
      <c r="H1009" s="13" t="n"/>
      <c r="I1009" s="13" t="n"/>
      <c r="J1009" s="13" t="n"/>
      <c r="K1009" s="13" t="n"/>
      <c r="L1009" s="13" t="n"/>
      <c r="M1009" s="13" t="n"/>
      <c r="N1009" s="13" t="n"/>
      <c r="O1009" s="14" t="n"/>
      <c r="P1009" s="15" t="n"/>
      <c r="Q1009" s="16">
        <f>IF(N1009="", "", IF(ISNUMBER(N1009), N1009, IFERROR(DATEVALUE(LEFT(N1009,10))+TIMEVALUE(MID(N1009,12,8)), "texto")))</f>
        <v/>
      </c>
      <c r="R1009" s="17">
        <f>IF(ISNUMBER(Q1009), DATE(YEAR(Q1009),MONTH(Q1009),1), "")</f>
        <v/>
      </c>
      <c r="S1009" s="18">
        <f>IF(A1009="", 0, IF(AND(M1009=Ajustes!$B$8, E1009=Ajustes!$B$5, I1009=Ajustes!$B$4, OR(C1009=Ajustes!$B$6, C1009=Ajustes!$B$7), ISNUMBER(D1009), ISNUMBER(H1009)), 1, 0))</f>
        <v/>
      </c>
      <c r="T1009" s="19">
        <f>IF(S1009&lt;&gt;1, 0, IF(N(J1009)=0, 0, IF(K1009=Ajustes!$B$5, J1009, J1009*F1009)))</f>
        <v/>
      </c>
      <c r="U1009" s="20">
        <f>IF(S1009&lt;&gt;1, U1008, IF(C1009=Ajustes!$B$6, U1008+H1009, U1008-H1009))</f>
        <v/>
      </c>
      <c r="V1009" s="19">
        <f>IF(S1009&lt;&gt;1, V1008, IF(C1009=Ajustes!$B$6, V1008+D1009+N(O1009)+T1009, IF(U1009&lt;=0, 0, V1008-H1009*W1008)))</f>
        <v/>
      </c>
      <c r="W1009" s="21">
        <f>IF(U1009&gt;0, V1009/U1009, 0)</f>
        <v/>
      </c>
      <c r="X1009" s="19">
        <f>IF(AND(S1009=1, C1009=Ajustes!$B$7), D1009-N(O1009)-T1009-H1009*W1008, "")</f>
        <v/>
      </c>
      <c r="Y1009" s="18">
        <f>IF(A1009="", "", TRIM(IF(COUNTIFS($N$2:$N$3000,N1009,$C$2:$C$3000,C1009,$D$2:$D$3000,D1009,$H$2:$H$3000,H1009)&gt;1, "Orden repetida. ", "")&amp;IF(AND(S1009=1, C1009=Ajustes!$B$7, U1008+0.000001&lt;H1009), "Vendes más de lo registrado. ", "")&amp;IF(Q1009="texto", "Fecha en texto. ", "")&amp;IF(OR(NOT(ISNUMBER(D1009)), NOT(ISNUMBER(H1009))), "Número en texto. ", "")&amp;IF(AND(ISNUMBER(Q1009), ISNUMBER(Q1008), Q1009&lt;Q1008), "Fuera de orden de fecha. ", "")))</f>
        <v/>
      </c>
      <c r="Z1009" s="18">
        <f>IF(AND(S1009=1, ISNUMBER(R1009)), ROW(), 0)</f>
        <v/>
      </c>
      <c r="AA1009" s="18">
        <f>IF(ISNUMBER(R1009), R1009, 0)</f>
        <v/>
      </c>
    </row>
    <row r="1010">
      <c r="A1010" s="13" t="n"/>
      <c r="B1010" s="13" t="n"/>
      <c r="C1010" s="13" t="n"/>
      <c r="D1010" s="13" t="n"/>
      <c r="E1010" s="13" t="n"/>
      <c r="F1010" s="13" t="n"/>
      <c r="G1010" s="13" t="n"/>
      <c r="H1010" s="13" t="n"/>
      <c r="I1010" s="13" t="n"/>
      <c r="J1010" s="13" t="n"/>
      <c r="K1010" s="13" t="n"/>
      <c r="L1010" s="13" t="n"/>
      <c r="M1010" s="13" t="n"/>
      <c r="N1010" s="13" t="n"/>
      <c r="O1010" s="14" t="n"/>
      <c r="P1010" s="15" t="n"/>
      <c r="Q1010" s="16">
        <f>IF(N1010="", "", IF(ISNUMBER(N1010), N1010, IFERROR(DATEVALUE(LEFT(N1010,10))+TIMEVALUE(MID(N1010,12,8)), "texto")))</f>
        <v/>
      </c>
      <c r="R1010" s="17">
        <f>IF(ISNUMBER(Q1010), DATE(YEAR(Q1010),MONTH(Q1010),1), "")</f>
        <v/>
      </c>
      <c r="S1010" s="18">
        <f>IF(A1010="", 0, IF(AND(M1010=Ajustes!$B$8, E1010=Ajustes!$B$5, I1010=Ajustes!$B$4, OR(C1010=Ajustes!$B$6, C1010=Ajustes!$B$7), ISNUMBER(D1010), ISNUMBER(H1010)), 1, 0))</f>
        <v/>
      </c>
      <c r="T1010" s="19">
        <f>IF(S1010&lt;&gt;1, 0, IF(N(J1010)=0, 0, IF(K1010=Ajustes!$B$5, J1010, J1010*F1010)))</f>
        <v/>
      </c>
      <c r="U1010" s="20">
        <f>IF(S1010&lt;&gt;1, U1009, IF(C1010=Ajustes!$B$6, U1009+H1010, U1009-H1010))</f>
        <v/>
      </c>
      <c r="V1010" s="19">
        <f>IF(S1010&lt;&gt;1, V1009, IF(C1010=Ajustes!$B$6, V1009+D1010+N(O1010)+T1010, IF(U1010&lt;=0, 0, V1009-H1010*W1009)))</f>
        <v/>
      </c>
      <c r="W1010" s="21">
        <f>IF(U1010&gt;0, V1010/U1010, 0)</f>
        <v/>
      </c>
      <c r="X1010" s="19">
        <f>IF(AND(S1010=1, C1010=Ajustes!$B$7), D1010-N(O1010)-T1010-H1010*W1009, "")</f>
        <v/>
      </c>
      <c r="Y1010" s="18">
        <f>IF(A1010="", "", TRIM(IF(COUNTIFS($N$2:$N$3000,N1010,$C$2:$C$3000,C1010,$D$2:$D$3000,D1010,$H$2:$H$3000,H1010)&gt;1, "Orden repetida. ", "")&amp;IF(AND(S1010=1, C1010=Ajustes!$B$7, U1009+0.000001&lt;H1010), "Vendes más de lo registrado. ", "")&amp;IF(Q1010="texto", "Fecha en texto. ", "")&amp;IF(OR(NOT(ISNUMBER(D1010)), NOT(ISNUMBER(H1010))), "Número en texto. ", "")&amp;IF(AND(ISNUMBER(Q1010), ISNUMBER(Q1009), Q1010&lt;Q1009), "Fuera de orden de fecha. ", "")))</f>
        <v/>
      </c>
      <c r="Z1010" s="18">
        <f>IF(AND(S1010=1, ISNUMBER(R1010)), ROW(), 0)</f>
        <v/>
      </c>
      <c r="AA1010" s="18">
        <f>IF(ISNUMBER(R1010), R1010, 0)</f>
        <v/>
      </c>
    </row>
    <row r="1011">
      <c r="A1011" s="13" t="n"/>
      <c r="B1011" s="13" t="n"/>
      <c r="C1011" s="13" t="n"/>
      <c r="D1011" s="13" t="n"/>
      <c r="E1011" s="13" t="n"/>
      <c r="F1011" s="13" t="n"/>
      <c r="G1011" s="13" t="n"/>
      <c r="H1011" s="13" t="n"/>
      <c r="I1011" s="13" t="n"/>
      <c r="J1011" s="13" t="n"/>
      <c r="K1011" s="13" t="n"/>
      <c r="L1011" s="13" t="n"/>
      <c r="M1011" s="13" t="n"/>
      <c r="N1011" s="13" t="n"/>
      <c r="O1011" s="14" t="n"/>
      <c r="P1011" s="15" t="n"/>
      <c r="Q1011" s="16">
        <f>IF(N1011="", "", IF(ISNUMBER(N1011), N1011, IFERROR(DATEVALUE(LEFT(N1011,10))+TIMEVALUE(MID(N1011,12,8)), "texto")))</f>
        <v/>
      </c>
      <c r="R1011" s="17">
        <f>IF(ISNUMBER(Q1011), DATE(YEAR(Q1011),MONTH(Q1011),1), "")</f>
        <v/>
      </c>
      <c r="S1011" s="18">
        <f>IF(A1011="", 0, IF(AND(M1011=Ajustes!$B$8, E1011=Ajustes!$B$5, I1011=Ajustes!$B$4, OR(C1011=Ajustes!$B$6, C1011=Ajustes!$B$7), ISNUMBER(D1011), ISNUMBER(H1011)), 1, 0))</f>
        <v/>
      </c>
      <c r="T1011" s="19">
        <f>IF(S1011&lt;&gt;1, 0, IF(N(J1011)=0, 0, IF(K1011=Ajustes!$B$5, J1011, J1011*F1011)))</f>
        <v/>
      </c>
      <c r="U1011" s="20">
        <f>IF(S1011&lt;&gt;1, U1010, IF(C1011=Ajustes!$B$6, U1010+H1011, U1010-H1011))</f>
        <v/>
      </c>
      <c r="V1011" s="19">
        <f>IF(S1011&lt;&gt;1, V1010, IF(C1011=Ajustes!$B$6, V1010+D1011+N(O1011)+T1011, IF(U1011&lt;=0, 0, V1010-H1011*W1010)))</f>
        <v/>
      </c>
      <c r="W1011" s="21">
        <f>IF(U1011&gt;0, V1011/U1011, 0)</f>
        <v/>
      </c>
      <c r="X1011" s="19">
        <f>IF(AND(S1011=1, C1011=Ajustes!$B$7), D1011-N(O1011)-T1011-H1011*W1010, "")</f>
        <v/>
      </c>
      <c r="Y1011" s="18">
        <f>IF(A1011="", "", TRIM(IF(COUNTIFS($N$2:$N$3000,N1011,$C$2:$C$3000,C1011,$D$2:$D$3000,D1011,$H$2:$H$3000,H1011)&gt;1, "Orden repetida. ", "")&amp;IF(AND(S1011=1, C1011=Ajustes!$B$7, U1010+0.000001&lt;H1011), "Vendes más de lo registrado. ", "")&amp;IF(Q1011="texto", "Fecha en texto. ", "")&amp;IF(OR(NOT(ISNUMBER(D1011)), NOT(ISNUMBER(H1011))), "Número en texto. ", "")&amp;IF(AND(ISNUMBER(Q1011), ISNUMBER(Q1010), Q1011&lt;Q1010), "Fuera de orden de fecha. ", "")))</f>
        <v/>
      </c>
      <c r="Z1011" s="18">
        <f>IF(AND(S1011=1, ISNUMBER(R1011)), ROW(), 0)</f>
        <v/>
      </c>
      <c r="AA1011" s="18">
        <f>IF(ISNUMBER(R1011), R1011, 0)</f>
        <v/>
      </c>
    </row>
    <row r="1012">
      <c r="A1012" s="13" t="n"/>
      <c r="B1012" s="13" t="n"/>
      <c r="C1012" s="13" t="n"/>
      <c r="D1012" s="13" t="n"/>
      <c r="E1012" s="13" t="n"/>
      <c r="F1012" s="13" t="n"/>
      <c r="G1012" s="13" t="n"/>
      <c r="H1012" s="13" t="n"/>
      <c r="I1012" s="13" t="n"/>
      <c r="J1012" s="13" t="n"/>
      <c r="K1012" s="13" t="n"/>
      <c r="L1012" s="13" t="n"/>
      <c r="M1012" s="13" t="n"/>
      <c r="N1012" s="13" t="n"/>
      <c r="O1012" s="14" t="n"/>
      <c r="P1012" s="15" t="n"/>
      <c r="Q1012" s="16">
        <f>IF(N1012="", "", IF(ISNUMBER(N1012), N1012, IFERROR(DATEVALUE(LEFT(N1012,10))+TIMEVALUE(MID(N1012,12,8)), "texto")))</f>
        <v/>
      </c>
      <c r="R1012" s="17">
        <f>IF(ISNUMBER(Q1012), DATE(YEAR(Q1012),MONTH(Q1012),1), "")</f>
        <v/>
      </c>
      <c r="S1012" s="18">
        <f>IF(A1012="", 0, IF(AND(M1012=Ajustes!$B$8, E1012=Ajustes!$B$5, I1012=Ajustes!$B$4, OR(C1012=Ajustes!$B$6, C1012=Ajustes!$B$7), ISNUMBER(D1012), ISNUMBER(H1012)), 1, 0))</f>
        <v/>
      </c>
      <c r="T1012" s="19">
        <f>IF(S1012&lt;&gt;1, 0, IF(N(J1012)=0, 0, IF(K1012=Ajustes!$B$5, J1012, J1012*F1012)))</f>
        <v/>
      </c>
      <c r="U1012" s="20">
        <f>IF(S1012&lt;&gt;1, U1011, IF(C1012=Ajustes!$B$6, U1011+H1012, U1011-H1012))</f>
        <v/>
      </c>
      <c r="V1012" s="19">
        <f>IF(S1012&lt;&gt;1, V1011, IF(C1012=Ajustes!$B$6, V1011+D1012+N(O1012)+T1012, IF(U1012&lt;=0, 0, V1011-H1012*W1011)))</f>
        <v/>
      </c>
      <c r="W1012" s="21">
        <f>IF(U1012&gt;0, V1012/U1012, 0)</f>
        <v/>
      </c>
      <c r="X1012" s="19">
        <f>IF(AND(S1012=1, C1012=Ajustes!$B$7), D1012-N(O1012)-T1012-H1012*W1011, "")</f>
        <v/>
      </c>
      <c r="Y1012" s="18">
        <f>IF(A1012="", "", TRIM(IF(COUNTIFS($N$2:$N$3000,N1012,$C$2:$C$3000,C1012,$D$2:$D$3000,D1012,$H$2:$H$3000,H1012)&gt;1, "Orden repetida. ", "")&amp;IF(AND(S1012=1, C1012=Ajustes!$B$7, U1011+0.000001&lt;H1012), "Vendes más de lo registrado. ", "")&amp;IF(Q1012="texto", "Fecha en texto. ", "")&amp;IF(OR(NOT(ISNUMBER(D1012)), NOT(ISNUMBER(H1012))), "Número en texto. ", "")&amp;IF(AND(ISNUMBER(Q1012), ISNUMBER(Q1011), Q1012&lt;Q1011), "Fuera de orden de fecha. ", "")))</f>
        <v/>
      </c>
      <c r="Z1012" s="18">
        <f>IF(AND(S1012=1, ISNUMBER(R1012)), ROW(), 0)</f>
        <v/>
      </c>
      <c r="AA1012" s="18">
        <f>IF(ISNUMBER(R1012), R1012, 0)</f>
        <v/>
      </c>
    </row>
    <row r="1013">
      <c r="A1013" s="13" t="n"/>
      <c r="B1013" s="13" t="n"/>
      <c r="C1013" s="13" t="n"/>
      <c r="D1013" s="13" t="n"/>
      <c r="E1013" s="13" t="n"/>
      <c r="F1013" s="13" t="n"/>
      <c r="G1013" s="13" t="n"/>
      <c r="H1013" s="13" t="n"/>
      <c r="I1013" s="13" t="n"/>
      <c r="J1013" s="13" t="n"/>
      <c r="K1013" s="13" t="n"/>
      <c r="L1013" s="13" t="n"/>
      <c r="M1013" s="13" t="n"/>
      <c r="N1013" s="13" t="n"/>
      <c r="O1013" s="14" t="n"/>
      <c r="P1013" s="15" t="n"/>
      <c r="Q1013" s="16">
        <f>IF(N1013="", "", IF(ISNUMBER(N1013), N1013, IFERROR(DATEVALUE(LEFT(N1013,10))+TIMEVALUE(MID(N1013,12,8)), "texto")))</f>
        <v/>
      </c>
      <c r="R1013" s="17">
        <f>IF(ISNUMBER(Q1013), DATE(YEAR(Q1013),MONTH(Q1013),1), "")</f>
        <v/>
      </c>
      <c r="S1013" s="18">
        <f>IF(A1013="", 0, IF(AND(M1013=Ajustes!$B$8, E1013=Ajustes!$B$5, I1013=Ajustes!$B$4, OR(C1013=Ajustes!$B$6, C1013=Ajustes!$B$7), ISNUMBER(D1013), ISNUMBER(H1013)), 1, 0))</f>
        <v/>
      </c>
      <c r="T1013" s="19">
        <f>IF(S1013&lt;&gt;1, 0, IF(N(J1013)=0, 0, IF(K1013=Ajustes!$B$5, J1013, J1013*F1013)))</f>
        <v/>
      </c>
      <c r="U1013" s="20">
        <f>IF(S1013&lt;&gt;1, U1012, IF(C1013=Ajustes!$B$6, U1012+H1013, U1012-H1013))</f>
        <v/>
      </c>
      <c r="V1013" s="19">
        <f>IF(S1013&lt;&gt;1, V1012, IF(C1013=Ajustes!$B$6, V1012+D1013+N(O1013)+T1013, IF(U1013&lt;=0, 0, V1012-H1013*W1012)))</f>
        <v/>
      </c>
      <c r="W1013" s="21">
        <f>IF(U1013&gt;0, V1013/U1013, 0)</f>
        <v/>
      </c>
      <c r="X1013" s="19">
        <f>IF(AND(S1013=1, C1013=Ajustes!$B$7), D1013-N(O1013)-T1013-H1013*W1012, "")</f>
        <v/>
      </c>
      <c r="Y1013" s="18">
        <f>IF(A1013="", "", TRIM(IF(COUNTIFS($N$2:$N$3000,N1013,$C$2:$C$3000,C1013,$D$2:$D$3000,D1013,$H$2:$H$3000,H1013)&gt;1, "Orden repetida. ", "")&amp;IF(AND(S1013=1, C1013=Ajustes!$B$7, U1012+0.000001&lt;H1013), "Vendes más de lo registrado. ", "")&amp;IF(Q1013="texto", "Fecha en texto. ", "")&amp;IF(OR(NOT(ISNUMBER(D1013)), NOT(ISNUMBER(H1013))), "Número en texto. ", "")&amp;IF(AND(ISNUMBER(Q1013), ISNUMBER(Q1012), Q1013&lt;Q1012), "Fuera de orden de fecha. ", "")))</f>
        <v/>
      </c>
      <c r="Z1013" s="18">
        <f>IF(AND(S1013=1, ISNUMBER(R1013)), ROW(), 0)</f>
        <v/>
      </c>
      <c r="AA1013" s="18">
        <f>IF(ISNUMBER(R1013), R1013, 0)</f>
        <v/>
      </c>
    </row>
    <row r="1014">
      <c r="A1014" s="13" t="n"/>
      <c r="B1014" s="13" t="n"/>
      <c r="C1014" s="13" t="n"/>
      <c r="D1014" s="13" t="n"/>
      <c r="E1014" s="13" t="n"/>
      <c r="F1014" s="13" t="n"/>
      <c r="G1014" s="13" t="n"/>
      <c r="H1014" s="13" t="n"/>
      <c r="I1014" s="13" t="n"/>
      <c r="J1014" s="13" t="n"/>
      <c r="K1014" s="13" t="n"/>
      <c r="L1014" s="13" t="n"/>
      <c r="M1014" s="13" t="n"/>
      <c r="N1014" s="13" t="n"/>
      <c r="O1014" s="14" t="n"/>
      <c r="P1014" s="15" t="n"/>
      <c r="Q1014" s="16">
        <f>IF(N1014="", "", IF(ISNUMBER(N1014), N1014, IFERROR(DATEVALUE(LEFT(N1014,10))+TIMEVALUE(MID(N1014,12,8)), "texto")))</f>
        <v/>
      </c>
      <c r="R1014" s="17">
        <f>IF(ISNUMBER(Q1014), DATE(YEAR(Q1014),MONTH(Q1014),1), "")</f>
        <v/>
      </c>
      <c r="S1014" s="18">
        <f>IF(A1014="", 0, IF(AND(M1014=Ajustes!$B$8, E1014=Ajustes!$B$5, I1014=Ajustes!$B$4, OR(C1014=Ajustes!$B$6, C1014=Ajustes!$B$7), ISNUMBER(D1014), ISNUMBER(H1014)), 1, 0))</f>
        <v/>
      </c>
      <c r="T1014" s="19">
        <f>IF(S1014&lt;&gt;1, 0, IF(N(J1014)=0, 0, IF(K1014=Ajustes!$B$5, J1014, J1014*F1014)))</f>
        <v/>
      </c>
      <c r="U1014" s="20">
        <f>IF(S1014&lt;&gt;1, U1013, IF(C1014=Ajustes!$B$6, U1013+H1014, U1013-H1014))</f>
        <v/>
      </c>
      <c r="V1014" s="19">
        <f>IF(S1014&lt;&gt;1, V1013, IF(C1014=Ajustes!$B$6, V1013+D1014+N(O1014)+T1014, IF(U1014&lt;=0, 0, V1013-H1014*W1013)))</f>
        <v/>
      </c>
      <c r="W1014" s="21">
        <f>IF(U1014&gt;0, V1014/U1014, 0)</f>
        <v/>
      </c>
      <c r="X1014" s="19">
        <f>IF(AND(S1014=1, C1014=Ajustes!$B$7), D1014-N(O1014)-T1014-H1014*W1013, "")</f>
        <v/>
      </c>
      <c r="Y1014" s="18">
        <f>IF(A1014="", "", TRIM(IF(COUNTIFS($N$2:$N$3000,N1014,$C$2:$C$3000,C1014,$D$2:$D$3000,D1014,$H$2:$H$3000,H1014)&gt;1, "Orden repetida. ", "")&amp;IF(AND(S1014=1, C1014=Ajustes!$B$7, U1013+0.000001&lt;H1014), "Vendes más de lo registrado. ", "")&amp;IF(Q1014="texto", "Fecha en texto. ", "")&amp;IF(OR(NOT(ISNUMBER(D1014)), NOT(ISNUMBER(H1014))), "Número en texto. ", "")&amp;IF(AND(ISNUMBER(Q1014), ISNUMBER(Q1013), Q1014&lt;Q1013), "Fuera de orden de fecha. ", "")))</f>
        <v/>
      </c>
      <c r="Z1014" s="18">
        <f>IF(AND(S1014=1, ISNUMBER(R1014)), ROW(), 0)</f>
        <v/>
      </c>
      <c r="AA1014" s="18">
        <f>IF(ISNUMBER(R1014), R1014, 0)</f>
        <v/>
      </c>
    </row>
    <row r="1015">
      <c r="A1015" s="13" t="n"/>
      <c r="B1015" s="13" t="n"/>
      <c r="C1015" s="13" t="n"/>
      <c r="D1015" s="13" t="n"/>
      <c r="E1015" s="13" t="n"/>
      <c r="F1015" s="13" t="n"/>
      <c r="G1015" s="13" t="n"/>
      <c r="H1015" s="13" t="n"/>
      <c r="I1015" s="13" t="n"/>
      <c r="J1015" s="13" t="n"/>
      <c r="K1015" s="13" t="n"/>
      <c r="L1015" s="13" t="n"/>
      <c r="M1015" s="13" t="n"/>
      <c r="N1015" s="13" t="n"/>
      <c r="O1015" s="14" t="n"/>
      <c r="P1015" s="15" t="n"/>
      <c r="Q1015" s="16">
        <f>IF(N1015="", "", IF(ISNUMBER(N1015), N1015, IFERROR(DATEVALUE(LEFT(N1015,10))+TIMEVALUE(MID(N1015,12,8)), "texto")))</f>
        <v/>
      </c>
      <c r="R1015" s="17">
        <f>IF(ISNUMBER(Q1015), DATE(YEAR(Q1015),MONTH(Q1015),1), "")</f>
        <v/>
      </c>
      <c r="S1015" s="18">
        <f>IF(A1015="", 0, IF(AND(M1015=Ajustes!$B$8, E1015=Ajustes!$B$5, I1015=Ajustes!$B$4, OR(C1015=Ajustes!$B$6, C1015=Ajustes!$B$7), ISNUMBER(D1015), ISNUMBER(H1015)), 1, 0))</f>
        <v/>
      </c>
      <c r="T1015" s="19">
        <f>IF(S1015&lt;&gt;1, 0, IF(N(J1015)=0, 0, IF(K1015=Ajustes!$B$5, J1015, J1015*F1015)))</f>
        <v/>
      </c>
      <c r="U1015" s="20">
        <f>IF(S1015&lt;&gt;1, U1014, IF(C1015=Ajustes!$B$6, U1014+H1015, U1014-H1015))</f>
        <v/>
      </c>
      <c r="V1015" s="19">
        <f>IF(S1015&lt;&gt;1, V1014, IF(C1015=Ajustes!$B$6, V1014+D1015+N(O1015)+T1015, IF(U1015&lt;=0, 0, V1014-H1015*W1014)))</f>
        <v/>
      </c>
      <c r="W1015" s="21">
        <f>IF(U1015&gt;0, V1015/U1015, 0)</f>
        <v/>
      </c>
      <c r="X1015" s="19">
        <f>IF(AND(S1015=1, C1015=Ajustes!$B$7), D1015-N(O1015)-T1015-H1015*W1014, "")</f>
        <v/>
      </c>
      <c r="Y1015" s="18">
        <f>IF(A1015="", "", TRIM(IF(COUNTIFS($N$2:$N$3000,N1015,$C$2:$C$3000,C1015,$D$2:$D$3000,D1015,$H$2:$H$3000,H1015)&gt;1, "Orden repetida. ", "")&amp;IF(AND(S1015=1, C1015=Ajustes!$B$7, U1014+0.000001&lt;H1015), "Vendes más de lo registrado. ", "")&amp;IF(Q1015="texto", "Fecha en texto. ", "")&amp;IF(OR(NOT(ISNUMBER(D1015)), NOT(ISNUMBER(H1015))), "Número en texto. ", "")&amp;IF(AND(ISNUMBER(Q1015), ISNUMBER(Q1014), Q1015&lt;Q1014), "Fuera de orden de fecha. ", "")))</f>
        <v/>
      </c>
      <c r="Z1015" s="18">
        <f>IF(AND(S1015=1, ISNUMBER(R1015)), ROW(), 0)</f>
        <v/>
      </c>
      <c r="AA1015" s="18">
        <f>IF(ISNUMBER(R1015), R1015, 0)</f>
        <v/>
      </c>
    </row>
    <row r="1016">
      <c r="A1016" s="13" t="n"/>
      <c r="B1016" s="13" t="n"/>
      <c r="C1016" s="13" t="n"/>
      <c r="D1016" s="13" t="n"/>
      <c r="E1016" s="13" t="n"/>
      <c r="F1016" s="13" t="n"/>
      <c r="G1016" s="13" t="n"/>
      <c r="H1016" s="13" t="n"/>
      <c r="I1016" s="13" t="n"/>
      <c r="J1016" s="13" t="n"/>
      <c r="K1016" s="13" t="n"/>
      <c r="L1016" s="13" t="n"/>
      <c r="M1016" s="13" t="n"/>
      <c r="N1016" s="13" t="n"/>
      <c r="O1016" s="14" t="n"/>
      <c r="P1016" s="15" t="n"/>
      <c r="Q1016" s="16">
        <f>IF(N1016="", "", IF(ISNUMBER(N1016), N1016, IFERROR(DATEVALUE(LEFT(N1016,10))+TIMEVALUE(MID(N1016,12,8)), "texto")))</f>
        <v/>
      </c>
      <c r="R1016" s="17">
        <f>IF(ISNUMBER(Q1016), DATE(YEAR(Q1016),MONTH(Q1016),1), "")</f>
        <v/>
      </c>
      <c r="S1016" s="18">
        <f>IF(A1016="", 0, IF(AND(M1016=Ajustes!$B$8, E1016=Ajustes!$B$5, I1016=Ajustes!$B$4, OR(C1016=Ajustes!$B$6, C1016=Ajustes!$B$7), ISNUMBER(D1016), ISNUMBER(H1016)), 1, 0))</f>
        <v/>
      </c>
      <c r="T1016" s="19">
        <f>IF(S1016&lt;&gt;1, 0, IF(N(J1016)=0, 0, IF(K1016=Ajustes!$B$5, J1016, J1016*F1016)))</f>
        <v/>
      </c>
      <c r="U1016" s="20">
        <f>IF(S1016&lt;&gt;1, U1015, IF(C1016=Ajustes!$B$6, U1015+H1016, U1015-H1016))</f>
        <v/>
      </c>
      <c r="V1016" s="19">
        <f>IF(S1016&lt;&gt;1, V1015, IF(C1016=Ajustes!$B$6, V1015+D1016+N(O1016)+T1016, IF(U1016&lt;=0, 0, V1015-H1016*W1015)))</f>
        <v/>
      </c>
      <c r="W1016" s="21">
        <f>IF(U1016&gt;0, V1016/U1016, 0)</f>
        <v/>
      </c>
      <c r="X1016" s="19">
        <f>IF(AND(S1016=1, C1016=Ajustes!$B$7), D1016-N(O1016)-T1016-H1016*W1015, "")</f>
        <v/>
      </c>
      <c r="Y1016" s="18">
        <f>IF(A1016="", "", TRIM(IF(COUNTIFS($N$2:$N$3000,N1016,$C$2:$C$3000,C1016,$D$2:$D$3000,D1016,$H$2:$H$3000,H1016)&gt;1, "Orden repetida. ", "")&amp;IF(AND(S1016=1, C1016=Ajustes!$B$7, U1015+0.000001&lt;H1016), "Vendes más de lo registrado. ", "")&amp;IF(Q1016="texto", "Fecha en texto. ", "")&amp;IF(OR(NOT(ISNUMBER(D1016)), NOT(ISNUMBER(H1016))), "Número en texto. ", "")&amp;IF(AND(ISNUMBER(Q1016), ISNUMBER(Q1015), Q1016&lt;Q1015), "Fuera de orden de fecha. ", "")))</f>
        <v/>
      </c>
      <c r="Z1016" s="18">
        <f>IF(AND(S1016=1, ISNUMBER(R1016)), ROW(), 0)</f>
        <v/>
      </c>
      <c r="AA1016" s="18">
        <f>IF(ISNUMBER(R1016), R1016, 0)</f>
        <v/>
      </c>
    </row>
    <row r="1017">
      <c r="A1017" s="13" t="n"/>
      <c r="B1017" s="13" t="n"/>
      <c r="C1017" s="13" t="n"/>
      <c r="D1017" s="13" t="n"/>
      <c r="E1017" s="13" t="n"/>
      <c r="F1017" s="13" t="n"/>
      <c r="G1017" s="13" t="n"/>
      <c r="H1017" s="13" t="n"/>
      <c r="I1017" s="13" t="n"/>
      <c r="J1017" s="13" t="n"/>
      <c r="K1017" s="13" t="n"/>
      <c r="L1017" s="13" t="n"/>
      <c r="M1017" s="13" t="n"/>
      <c r="N1017" s="13" t="n"/>
      <c r="O1017" s="14" t="n"/>
      <c r="P1017" s="15" t="n"/>
      <c r="Q1017" s="16">
        <f>IF(N1017="", "", IF(ISNUMBER(N1017), N1017, IFERROR(DATEVALUE(LEFT(N1017,10))+TIMEVALUE(MID(N1017,12,8)), "texto")))</f>
        <v/>
      </c>
      <c r="R1017" s="17">
        <f>IF(ISNUMBER(Q1017), DATE(YEAR(Q1017),MONTH(Q1017),1), "")</f>
        <v/>
      </c>
      <c r="S1017" s="18">
        <f>IF(A1017="", 0, IF(AND(M1017=Ajustes!$B$8, E1017=Ajustes!$B$5, I1017=Ajustes!$B$4, OR(C1017=Ajustes!$B$6, C1017=Ajustes!$B$7), ISNUMBER(D1017), ISNUMBER(H1017)), 1, 0))</f>
        <v/>
      </c>
      <c r="T1017" s="19">
        <f>IF(S1017&lt;&gt;1, 0, IF(N(J1017)=0, 0, IF(K1017=Ajustes!$B$5, J1017, J1017*F1017)))</f>
        <v/>
      </c>
      <c r="U1017" s="20">
        <f>IF(S1017&lt;&gt;1, U1016, IF(C1017=Ajustes!$B$6, U1016+H1017, U1016-H1017))</f>
        <v/>
      </c>
      <c r="V1017" s="19">
        <f>IF(S1017&lt;&gt;1, V1016, IF(C1017=Ajustes!$B$6, V1016+D1017+N(O1017)+T1017, IF(U1017&lt;=0, 0, V1016-H1017*W1016)))</f>
        <v/>
      </c>
      <c r="W1017" s="21">
        <f>IF(U1017&gt;0, V1017/U1017, 0)</f>
        <v/>
      </c>
      <c r="X1017" s="19">
        <f>IF(AND(S1017=1, C1017=Ajustes!$B$7), D1017-N(O1017)-T1017-H1017*W1016, "")</f>
        <v/>
      </c>
      <c r="Y1017" s="18">
        <f>IF(A1017="", "", TRIM(IF(COUNTIFS($N$2:$N$3000,N1017,$C$2:$C$3000,C1017,$D$2:$D$3000,D1017,$H$2:$H$3000,H1017)&gt;1, "Orden repetida. ", "")&amp;IF(AND(S1017=1, C1017=Ajustes!$B$7, U1016+0.000001&lt;H1017), "Vendes más de lo registrado. ", "")&amp;IF(Q1017="texto", "Fecha en texto. ", "")&amp;IF(OR(NOT(ISNUMBER(D1017)), NOT(ISNUMBER(H1017))), "Número en texto. ", "")&amp;IF(AND(ISNUMBER(Q1017), ISNUMBER(Q1016), Q1017&lt;Q1016), "Fuera de orden de fecha. ", "")))</f>
        <v/>
      </c>
      <c r="Z1017" s="18">
        <f>IF(AND(S1017=1, ISNUMBER(R1017)), ROW(), 0)</f>
        <v/>
      </c>
      <c r="AA1017" s="18">
        <f>IF(ISNUMBER(R1017), R1017, 0)</f>
        <v/>
      </c>
    </row>
    <row r="1018">
      <c r="A1018" s="13" t="n"/>
      <c r="B1018" s="13" t="n"/>
      <c r="C1018" s="13" t="n"/>
      <c r="D1018" s="13" t="n"/>
      <c r="E1018" s="13" t="n"/>
      <c r="F1018" s="13" t="n"/>
      <c r="G1018" s="13" t="n"/>
      <c r="H1018" s="13" t="n"/>
      <c r="I1018" s="13" t="n"/>
      <c r="J1018" s="13" t="n"/>
      <c r="K1018" s="13" t="n"/>
      <c r="L1018" s="13" t="n"/>
      <c r="M1018" s="13" t="n"/>
      <c r="N1018" s="13" t="n"/>
      <c r="O1018" s="14" t="n"/>
      <c r="P1018" s="15" t="n"/>
      <c r="Q1018" s="16">
        <f>IF(N1018="", "", IF(ISNUMBER(N1018), N1018, IFERROR(DATEVALUE(LEFT(N1018,10))+TIMEVALUE(MID(N1018,12,8)), "texto")))</f>
        <v/>
      </c>
      <c r="R1018" s="17">
        <f>IF(ISNUMBER(Q1018), DATE(YEAR(Q1018),MONTH(Q1018),1), "")</f>
        <v/>
      </c>
      <c r="S1018" s="18">
        <f>IF(A1018="", 0, IF(AND(M1018=Ajustes!$B$8, E1018=Ajustes!$B$5, I1018=Ajustes!$B$4, OR(C1018=Ajustes!$B$6, C1018=Ajustes!$B$7), ISNUMBER(D1018), ISNUMBER(H1018)), 1, 0))</f>
        <v/>
      </c>
      <c r="T1018" s="19">
        <f>IF(S1018&lt;&gt;1, 0, IF(N(J1018)=0, 0, IF(K1018=Ajustes!$B$5, J1018, J1018*F1018)))</f>
        <v/>
      </c>
      <c r="U1018" s="20">
        <f>IF(S1018&lt;&gt;1, U1017, IF(C1018=Ajustes!$B$6, U1017+H1018, U1017-H1018))</f>
        <v/>
      </c>
      <c r="V1018" s="19">
        <f>IF(S1018&lt;&gt;1, V1017, IF(C1018=Ajustes!$B$6, V1017+D1018+N(O1018)+T1018, IF(U1018&lt;=0, 0, V1017-H1018*W1017)))</f>
        <v/>
      </c>
      <c r="W1018" s="21">
        <f>IF(U1018&gt;0, V1018/U1018, 0)</f>
        <v/>
      </c>
      <c r="X1018" s="19">
        <f>IF(AND(S1018=1, C1018=Ajustes!$B$7), D1018-N(O1018)-T1018-H1018*W1017, "")</f>
        <v/>
      </c>
      <c r="Y1018" s="18">
        <f>IF(A1018="", "", TRIM(IF(COUNTIFS($N$2:$N$3000,N1018,$C$2:$C$3000,C1018,$D$2:$D$3000,D1018,$H$2:$H$3000,H1018)&gt;1, "Orden repetida. ", "")&amp;IF(AND(S1018=1, C1018=Ajustes!$B$7, U1017+0.000001&lt;H1018), "Vendes más de lo registrado. ", "")&amp;IF(Q1018="texto", "Fecha en texto. ", "")&amp;IF(OR(NOT(ISNUMBER(D1018)), NOT(ISNUMBER(H1018))), "Número en texto. ", "")&amp;IF(AND(ISNUMBER(Q1018), ISNUMBER(Q1017), Q1018&lt;Q1017), "Fuera de orden de fecha. ", "")))</f>
        <v/>
      </c>
      <c r="Z1018" s="18">
        <f>IF(AND(S1018=1, ISNUMBER(R1018)), ROW(), 0)</f>
        <v/>
      </c>
      <c r="AA1018" s="18">
        <f>IF(ISNUMBER(R1018), R1018, 0)</f>
        <v/>
      </c>
    </row>
    <row r="1019">
      <c r="A1019" s="13" t="n"/>
      <c r="B1019" s="13" t="n"/>
      <c r="C1019" s="13" t="n"/>
      <c r="D1019" s="13" t="n"/>
      <c r="E1019" s="13" t="n"/>
      <c r="F1019" s="13" t="n"/>
      <c r="G1019" s="13" t="n"/>
      <c r="H1019" s="13" t="n"/>
      <c r="I1019" s="13" t="n"/>
      <c r="J1019" s="13" t="n"/>
      <c r="K1019" s="13" t="n"/>
      <c r="L1019" s="13" t="n"/>
      <c r="M1019" s="13" t="n"/>
      <c r="N1019" s="13" t="n"/>
      <c r="O1019" s="14" t="n"/>
      <c r="P1019" s="15" t="n"/>
      <c r="Q1019" s="16">
        <f>IF(N1019="", "", IF(ISNUMBER(N1019), N1019, IFERROR(DATEVALUE(LEFT(N1019,10))+TIMEVALUE(MID(N1019,12,8)), "texto")))</f>
        <v/>
      </c>
      <c r="R1019" s="17">
        <f>IF(ISNUMBER(Q1019), DATE(YEAR(Q1019),MONTH(Q1019),1), "")</f>
        <v/>
      </c>
      <c r="S1019" s="18">
        <f>IF(A1019="", 0, IF(AND(M1019=Ajustes!$B$8, E1019=Ajustes!$B$5, I1019=Ajustes!$B$4, OR(C1019=Ajustes!$B$6, C1019=Ajustes!$B$7), ISNUMBER(D1019), ISNUMBER(H1019)), 1, 0))</f>
        <v/>
      </c>
      <c r="T1019" s="19">
        <f>IF(S1019&lt;&gt;1, 0, IF(N(J1019)=0, 0, IF(K1019=Ajustes!$B$5, J1019, J1019*F1019)))</f>
        <v/>
      </c>
      <c r="U1019" s="20">
        <f>IF(S1019&lt;&gt;1, U1018, IF(C1019=Ajustes!$B$6, U1018+H1019, U1018-H1019))</f>
        <v/>
      </c>
      <c r="V1019" s="19">
        <f>IF(S1019&lt;&gt;1, V1018, IF(C1019=Ajustes!$B$6, V1018+D1019+N(O1019)+T1019, IF(U1019&lt;=0, 0, V1018-H1019*W1018)))</f>
        <v/>
      </c>
      <c r="W1019" s="21">
        <f>IF(U1019&gt;0, V1019/U1019, 0)</f>
        <v/>
      </c>
      <c r="X1019" s="19">
        <f>IF(AND(S1019=1, C1019=Ajustes!$B$7), D1019-N(O1019)-T1019-H1019*W1018, "")</f>
        <v/>
      </c>
      <c r="Y1019" s="18">
        <f>IF(A1019="", "", TRIM(IF(COUNTIFS($N$2:$N$3000,N1019,$C$2:$C$3000,C1019,$D$2:$D$3000,D1019,$H$2:$H$3000,H1019)&gt;1, "Orden repetida. ", "")&amp;IF(AND(S1019=1, C1019=Ajustes!$B$7, U1018+0.000001&lt;H1019), "Vendes más de lo registrado. ", "")&amp;IF(Q1019="texto", "Fecha en texto. ", "")&amp;IF(OR(NOT(ISNUMBER(D1019)), NOT(ISNUMBER(H1019))), "Número en texto. ", "")&amp;IF(AND(ISNUMBER(Q1019), ISNUMBER(Q1018), Q1019&lt;Q1018), "Fuera de orden de fecha. ", "")))</f>
        <v/>
      </c>
      <c r="Z1019" s="18">
        <f>IF(AND(S1019=1, ISNUMBER(R1019)), ROW(), 0)</f>
        <v/>
      </c>
      <c r="AA1019" s="18">
        <f>IF(ISNUMBER(R1019), R1019, 0)</f>
        <v/>
      </c>
    </row>
    <row r="1020">
      <c r="A1020" s="13" t="n"/>
      <c r="B1020" s="13" t="n"/>
      <c r="C1020" s="13" t="n"/>
      <c r="D1020" s="13" t="n"/>
      <c r="E1020" s="13" t="n"/>
      <c r="F1020" s="13" t="n"/>
      <c r="G1020" s="13" t="n"/>
      <c r="H1020" s="13" t="n"/>
      <c r="I1020" s="13" t="n"/>
      <c r="J1020" s="13" t="n"/>
      <c r="K1020" s="13" t="n"/>
      <c r="L1020" s="13" t="n"/>
      <c r="M1020" s="13" t="n"/>
      <c r="N1020" s="13" t="n"/>
      <c r="O1020" s="14" t="n"/>
      <c r="P1020" s="15" t="n"/>
      <c r="Q1020" s="16">
        <f>IF(N1020="", "", IF(ISNUMBER(N1020), N1020, IFERROR(DATEVALUE(LEFT(N1020,10))+TIMEVALUE(MID(N1020,12,8)), "texto")))</f>
        <v/>
      </c>
      <c r="R1020" s="17">
        <f>IF(ISNUMBER(Q1020), DATE(YEAR(Q1020),MONTH(Q1020),1), "")</f>
        <v/>
      </c>
      <c r="S1020" s="18">
        <f>IF(A1020="", 0, IF(AND(M1020=Ajustes!$B$8, E1020=Ajustes!$B$5, I1020=Ajustes!$B$4, OR(C1020=Ajustes!$B$6, C1020=Ajustes!$B$7), ISNUMBER(D1020), ISNUMBER(H1020)), 1, 0))</f>
        <v/>
      </c>
      <c r="T1020" s="19">
        <f>IF(S1020&lt;&gt;1, 0, IF(N(J1020)=0, 0, IF(K1020=Ajustes!$B$5, J1020, J1020*F1020)))</f>
        <v/>
      </c>
      <c r="U1020" s="20">
        <f>IF(S1020&lt;&gt;1, U1019, IF(C1020=Ajustes!$B$6, U1019+H1020, U1019-H1020))</f>
        <v/>
      </c>
      <c r="V1020" s="19">
        <f>IF(S1020&lt;&gt;1, V1019, IF(C1020=Ajustes!$B$6, V1019+D1020+N(O1020)+T1020, IF(U1020&lt;=0, 0, V1019-H1020*W1019)))</f>
        <v/>
      </c>
      <c r="W1020" s="21">
        <f>IF(U1020&gt;0, V1020/U1020, 0)</f>
        <v/>
      </c>
      <c r="X1020" s="19">
        <f>IF(AND(S1020=1, C1020=Ajustes!$B$7), D1020-N(O1020)-T1020-H1020*W1019, "")</f>
        <v/>
      </c>
      <c r="Y1020" s="18">
        <f>IF(A1020="", "", TRIM(IF(COUNTIFS($N$2:$N$3000,N1020,$C$2:$C$3000,C1020,$D$2:$D$3000,D1020,$H$2:$H$3000,H1020)&gt;1, "Orden repetida. ", "")&amp;IF(AND(S1020=1, C1020=Ajustes!$B$7, U1019+0.000001&lt;H1020), "Vendes más de lo registrado. ", "")&amp;IF(Q1020="texto", "Fecha en texto. ", "")&amp;IF(OR(NOT(ISNUMBER(D1020)), NOT(ISNUMBER(H1020))), "Número en texto. ", "")&amp;IF(AND(ISNUMBER(Q1020), ISNUMBER(Q1019), Q1020&lt;Q1019), "Fuera de orden de fecha. ", "")))</f>
        <v/>
      </c>
      <c r="Z1020" s="18">
        <f>IF(AND(S1020=1, ISNUMBER(R1020)), ROW(), 0)</f>
        <v/>
      </c>
      <c r="AA1020" s="18">
        <f>IF(ISNUMBER(R1020), R1020, 0)</f>
        <v/>
      </c>
    </row>
    <row r="1021">
      <c r="A1021" s="13" t="n"/>
      <c r="B1021" s="13" t="n"/>
      <c r="C1021" s="13" t="n"/>
      <c r="D1021" s="13" t="n"/>
      <c r="E1021" s="13" t="n"/>
      <c r="F1021" s="13" t="n"/>
      <c r="G1021" s="13" t="n"/>
      <c r="H1021" s="13" t="n"/>
      <c r="I1021" s="13" t="n"/>
      <c r="J1021" s="13" t="n"/>
      <c r="K1021" s="13" t="n"/>
      <c r="L1021" s="13" t="n"/>
      <c r="M1021" s="13" t="n"/>
      <c r="N1021" s="13" t="n"/>
      <c r="O1021" s="14" t="n"/>
      <c r="P1021" s="15" t="n"/>
      <c r="Q1021" s="16">
        <f>IF(N1021="", "", IF(ISNUMBER(N1021), N1021, IFERROR(DATEVALUE(LEFT(N1021,10))+TIMEVALUE(MID(N1021,12,8)), "texto")))</f>
        <v/>
      </c>
      <c r="R1021" s="17">
        <f>IF(ISNUMBER(Q1021), DATE(YEAR(Q1021),MONTH(Q1021),1), "")</f>
        <v/>
      </c>
      <c r="S1021" s="18">
        <f>IF(A1021="", 0, IF(AND(M1021=Ajustes!$B$8, E1021=Ajustes!$B$5, I1021=Ajustes!$B$4, OR(C1021=Ajustes!$B$6, C1021=Ajustes!$B$7), ISNUMBER(D1021), ISNUMBER(H1021)), 1, 0))</f>
        <v/>
      </c>
      <c r="T1021" s="19">
        <f>IF(S1021&lt;&gt;1, 0, IF(N(J1021)=0, 0, IF(K1021=Ajustes!$B$5, J1021, J1021*F1021)))</f>
        <v/>
      </c>
      <c r="U1021" s="20">
        <f>IF(S1021&lt;&gt;1, U1020, IF(C1021=Ajustes!$B$6, U1020+H1021, U1020-H1021))</f>
        <v/>
      </c>
      <c r="V1021" s="19">
        <f>IF(S1021&lt;&gt;1, V1020, IF(C1021=Ajustes!$B$6, V1020+D1021+N(O1021)+T1021, IF(U1021&lt;=0, 0, V1020-H1021*W1020)))</f>
        <v/>
      </c>
      <c r="W1021" s="21">
        <f>IF(U1021&gt;0, V1021/U1021, 0)</f>
        <v/>
      </c>
      <c r="X1021" s="19">
        <f>IF(AND(S1021=1, C1021=Ajustes!$B$7), D1021-N(O1021)-T1021-H1021*W1020, "")</f>
        <v/>
      </c>
      <c r="Y1021" s="18">
        <f>IF(A1021="", "", TRIM(IF(COUNTIFS($N$2:$N$3000,N1021,$C$2:$C$3000,C1021,$D$2:$D$3000,D1021,$H$2:$H$3000,H1021)&gt;1, "Orden repetida. ", "")&amp;IF(AND(S1021=1, C1021=Ajustes!$B$7, U1020+0.000001&lt;H1021), "Vendes más de lo registrado. ", "")&amp;IF(Q1021="texto", "Fecha en texto. ", "")&amp;IF(OR(NOT(ISNUMBER(D1021)), NOT(ISNUMBER(H1021))), "Número en texto. ", "")&amp;IF(AND(ISNUMBER(Q1021), ISNUMBER(Q1020), Q1021&lt;Q1020), "Fuera de orden de fecha. ", "")))</f>
        <v/>
      </c>
      <c r="Z1021" s="18">
        <f>IF(AND(S1021=1, ISNUMBER(R1021)), ROW(), 0)</f>
        <v/>
      </c>
      <c r="AA1021" s="18">
        <f>IF(ISNUMBER(R1021), R1021, 0)</f>
        <v/>
      </c>
    </row>
    <row r="1022">
      <c r="A1022" s="13" t="n"/>
      <c r="B1022" s="13" t="n"/>
      <c r="C1022" s="13" t="n"/>
      <c r="D1022" s="13" t="n"/>
      <c r="E1022" s="13" t="n"/>
      <c r="F1022" s="13" t="n"/>
      <c r="G1022" s="13" t="n"/>
      <c r="H1022" s="13" t="n"/>
      <c r="I1022" s="13" t="n"/>
      <c r="J1022" s="13" t="n"/>
      <c r="K1022" s="13" t="n"/>
      <c r="L1022" s="13" t="n"/>
      <c r="M1022" s="13" t="n"/>
      <c r="N1022" s="13" t="n"/>
      <c r="O1022" s="14" t="n"/>
      <c r="P1022" s="15" t="n"/>
      <c r="Q1022" s="16">
        <f>IF(N1022="", "", IF(ISNUMBER(N1022), N1022, IFERROR(DATEVALUE(LEFT(N1022,10))+TIMEVALUE(MID(N1022,12,8)), "texto")))</f>
        <v/>
      </c>
      <c r="R1022" s="17">
        <f>IF(ISNUMBER(Q1022), DATE(YEAR(Q1022),MONTH(Q1022),1), "")</f>
        <v/>
      </c>
      <c r="S1022" s="18">
        <f>IF(A1022="", 0, IF(AND(M1022=Ajustes!$B$8, E1022=Ajustes!$B$5, I1022=Ajustes!$B$4, OR(C1022=Ajustes!$B$6, C1022=Ajustes!$B$7), ISNUMBER(D1022), ISNUMBER(H1022)), 1, 0))</f>
        <v/>
      </c>
      <c r="T1022" s="19">
        <f>IF(S1022&lt;&gt;1, 0, IF(N(J1022)=0, 0, IF(K1022=Ajustes!$B$5, J1022, J1022*F1022)))</f>
        <v/>
      </c>
      <c r="U1022" s="20">
        <f>IF(S1022&lt;&gt;1, U1021, IF(C1022=Ajustes!$B$6, U1021+H1022, U1021-H1022))</f>
        <v/>
      </c>
      <c r="V1022" s="19">
        <f>IF(S1022&lt;&gt;1, V1021, IF(C1022=Ajustes!$B$6, V1021+D1022+N(O1022)+T1022, IF(U1022&lt;=0, 0, V1021-H1022*W1021)))</f>
        <v/>
      </c>
      <c r="W1022" s="21">
        <f>IF(U1022&gt;0, V1022/U1022, 0)</f>
        <v/>
      </c>
      <c r="X1022" s="19">
        <f>IF(AND(S1022=1, C1022=Ajustes!$B$7), D1022-N(O1022)-T1022-H1022*W1021, "")</f>
        <v/>
      </c>
      <c r="Y1022" s="18">
        <f>IF(A1022="", "", TRIM(IF(COUNTIFS($N$2:$N$3000,N1022,$C$2:$C$3000,C1022,$D$2:$D$3000,D1022,$H$2:$H$3000,H1022)&gt;1, "Orden repetida. ", "")&amp;IF(AND(S1022=1, C1022=Ajustes!$B$7, U1021+0.000001&lt;H1022), "Vendes más de lo registrado. ", "")&amp;IF(Q1022="texto", "Fecha en texto. ", "")&amp;IF(OR(NOT(ISNUMBER(D1022)), NOT(ISNUMBER(H1022))), "Número en texto. ", "")&amp;IF(AND(ISNUMBER(Q1022), ISNUMBER(Q1021), Q1022&lt;Q1021), "Fuera de orden de fecha. ", "")))</f>
        <v/>
      </c>
      <c r="Z1022" s="18">
        <f>IF(AND(S1022=1, ISNUMBER(R1022)), ROW(), 0)</f>
        <v/>
      </c>
      <c r="AA1022" s="18">
        <f>IF(ISNUMBER(R1022), R1022, 0)</f>
        <v/>
      </c>
    </row>
    <row r="1023">
      <c r="A1023" s="13" t="n"/>
      <c r="B1023" s="13" t="n"/>
      <c r="C1023" s="13" t="n"/>
      <c r="D1023" s="13" t="n"/>
      <c r="E1023" s="13" t="n"/>
      <c r="F1023" s="13" t="n"/>
      <c r="G1023" s="13" t="n"/>
      <c r="H1023" s="13" t="n"/>
      <c r="I1023" s="13" t="n"/>
      <c r="J1023" s="13" t="n"/>
      <c r="K1023" s="13" t="n"/>
      <c r="L1023" s="13" t="n"/>
      <c r="M1023" s="13" t="n"/>
      <c r="N1023" s="13" t="n"/>
      <c r="O1023" s="14" t="n"/>
      <c r="P1023" s="15" t="n"/>
      <c r="Q1023" s="16">
        <f>IF(N1023="", "", IF(ISNUMBER(N1023), N1023, IFERROR(DATEVALUE(LEFT(N1023,10))+TIMEVALUE(MID(N1023,12,8)), "texto")))</f>
        <v/>
      </c>
      <c r="R1023" s="17">
        <f>IF(ISNUMBER(Q1023), DATE(YEAR(Q1023),MONTH(Q1023),1), "")</f>
        <v/>
      </c>
      <c r="S1023" s="18">
        <f>IF(A1023="", 0, IF(AND(M1023=Ajustes!$B$8, E1023=Ajustes!$B$5, I1023=Ajustes!$B$4, OR(C1023=Ajustes!$B$6, C1023=Ajustes!$B$7), ISNUMBER(D1023), ISNUMBER(H1023)), 1, 0))</f>
        <v/>
      </c>
      <c r="T1023" s="19">
        <f>IF(S1023&lt;&gt;1, 0, IF(N(J1023)=0, 0, IF(K1023=Ajustes!$B$5, J1023, J1023*F1023)))</f>
        <v/>
      </c>
      <c r="U1023" s="20">
        <f>IF(S1023&lt;&gt;1, U1022, IF(C1023=Ajustes!$B$6, U1022+H1023, U1022-H1023))</f>
        <v/>
      </c>
      <c r="V1023" s="19">
        <f>IF(S1023&lt;&gt;1, V1022, IF(C1023=Ajustes!$B$6, V1022+D1023+N(O1023)+T1023, IF(U1023&lt;=0, 0, V1022-H1023*W1022)))</f>
        <v/>
      </c>
      <c r="W1023" s="21">
        <f>IF(U1023&gt;0, V1023/U1023, 0)</f>
        <v/>
      </c>
      <c r="X1023" s="19">
        <f>IF(AND(S1023=1, C1023=Ajustes!$B$7), D1023-N(O1023)-T1023-H1023*W1022, "")</f>
        <v/>
      </c>
      <c r="Y1023" s="18">
        <f>IF(A1023="", "", TRIM(IF(COUNTIFS($N$2:$N$3000,N1023,$C$2:$C$3000,C1023,$D$2:$D$3000,D1023,$H$2:$H$3000,H1023)&gt;1, "Orden repetida. ", "")&amp;IF(AND(S1023=1, C1023=Ajustes!$B$7, U1022+0.000001&lt;H1023), "Vendes más de lo registrado. ", "")&amp;IF(Q1023="texto", "Fecha en texto. ", "")&amp;IF(OR(NOT(ISNUMBER(D1023)), NOT(ISNUMBER(H1023))), "Número en texto. ", "")&amp;IF(AND(ISNUMBER(Q1023), ISNUMBER(Q1022), Q1023&lt;Q1022), "Fuera de orden de fecha. ", "")))</f>
        <v/>
      </c>
      <c r="Z1023" s="18">
        <f>IF(AND(S1023=1, ISNUMBER(R1023)), ROW(), 0)</f>
        <v/>
      </c>
      <c r="AA1023" s="18">
        <f>IF(ISNUMBER(R1023), R1023, 0)</f>
        <v/>
      </c>
    </row>
    <row r="1024">
      <c r="A1024" s="13" t="n"/>
      <c r="B1024" s="13" t="n"/>
      <c r="C1024" s="13" t="n"/>
      <c r="D1024" s="13" t="n"/>
      <c r="E1024" s="13" t="n"/>
      <c r="F1024" s="13" t="n"/>
      <c r="G1024" s="13" t="n"/>
      <c r="H1024" s="13" t="n"/>
      <c r="I1024" s="13" t="n"/>
      <c r="J1024" s="13" t="n"/>
      <c r="K1024" s="13" t="n"/>
      <c r="L1024" s="13" t="n"/>
      <c r="M1024" s="13" t="n"/>
      <c r="N1024" s="13" t="n"/>
      <c r="O1024" s="14" t="n"/>
      <c r="P1024" s="15" t="n"/>
      <c r="Q1024" s="16">
        <f>IF(N1024="", "", IF(ISNUMBER(N1024), N1024, IFERROR(DATEVALUE(LEFT(N1024,10))+TIMEVALUE(MID(N1024,12,8)), "texto")))</f>
        <v/>
      </c>
      <c r="R1024" s="17">
        <f>IF(ISNUMBER(Q1024), DATE(YEAR(Q1024),MONTH(Q1024),1), "")</f>
        <v/>
      </c>
      <c r="S1024" s="18">
        <f>IF(A1024="", 0, IF(AND(M1024=Ajustes!$B$8, E1024=Ajustes!$B$5, I1024=Ajustes!$B$4, OR(C1024=Ajustes!$B$6, C1024=Ajustes!$B$7), ISNUMBER(D1024), ISNUMBER(H1024)), 1, 0))</f>
        <v/>
      </c>
      <c r="T1024" s="19">
        <f>IF(S1024&lt;&gt;1, 0, IF(N(J1024)=0, 0, IF(K1024=Ajustes!$B$5, J1024, J1024*F1024)))</f>
        <v/>
      </c>
      <c r="U1024" s="20">
        <f>IF(S1024&lt;&gt;1, U1023, IF(C1024=Ajustes!$B$6, U1023+H1024, U1023-H1024))</f>
        <v/>
      </c>
      <c r="V1024" s="19">
        <f>IF(S1024&lt;&gt;1, V1023, IF(C1024=Ajustes!$B$6, V1023+D1024+N(O1024)+T1024, IF(U1024&lt;=0, 0, V1023-H1024*W1023)))</f>
        <v/>
      </c>
      <c r="W1024" s="21">
        <f>IF(U1024&gt;0, V1024/U1024, 0)</f>
        <v/>
      </c>
      <c r="X1024" s="19">
        <f>IF(AND(S1024=1, C1024=Ajustes!$B$7), D1024-N(O1024)-T1024-H1024*W1023, "")</f>
        <v/>
      </c>
      <c r="Y1024" s="18">
        <f>IF(A1024="", "", TRIM(IF(COUNTIFS($N$2:$N$3000,N1024,$C$2:$C$3000,C1024,$D$2:$D$3000,D1024,$H$2:$H$3000,H1024)&gt;1, "Orden repetida. ", "")&amp;IF(AND(S1024=1, C1024=Ajustes!$B$7, U1023+0.000001&lt;H1024), "Vendes más de lo registrado. ", "")&amp;IF(Q1024="texto", "Fecha en texto. ", "")&amp;IF(OR(NOT(ISNUMBER(D1024)), NOT(ISNUMBER(H1024))), "Número en texto. ", "")&amp;IF(AND(ISNUMBER(Q1024), ISNUMBER(Q1023), Q1024&lt;Q1023), "Fuera de orden de fecha. ", "")))</f>
        <v/>
      </c>
      <c r="Z1024" s="18">
        <f>IF(AND(S1024=1, ISNUMBER(R1024)), ROW(), 0)</f>
        <v/>
      </c>
      <c r="AA1024" s="18">
        <f>IF(ISNUMBER(R1024), R1024, 0)</f>
        <v/>
      </c>
    </row>
    <row r="1025">
      <c r="A1025" s="13" t="n"/>
      <c r="B1025" s="13" t="n"/>
      <c r="C1025" s="13" t="n"/>
      <c r="D1025" s="13" t="n"/>
      <c r="E1025" s="13" t="n"/>
      <c r="F1025" s="13" t="n"/>
      <c r="G1025" s="13" t="n"/>
      <c r="H1025" s="13" t="n"/>
      <c r="I1025" s="13" t="n"/>
      <c r="J1025" s="13" t="n"/>
      <c r="K1025" s="13" t="n"/>
      <c r="L1025" s="13" t="n"/>
      <c r="M1025" s="13" t="n"/>
      <c r="N1025" s="13" t="n"/>
      <c r="O1025" s="14" t="n"/>
      <c r="P1025" s="15" t="n"/>
      <c r="Q1025" s="16">
        <f>IF(N1025="", "", IF(ISNUMBER(N1025), N1025, IFERROR(DATEVALUE(LEFT(N1025,10))+TIMEVALUE(MID(N1025,12,8)), "texto")))</f>
        <v/>
      </c>
      <c r="R1025" s="17">
        <f>IF(ISNUMBER(Q1025), DATE(YEAR(Q1025),MONTH(Q1025),1), "")</f>
        <v/>
      </c>
      <c r="S1025" s="18">
        <f>IF(A1025="", 0, IF(AND(M1025=Ajustes!$B$8, E1025=Ajustes!$B$5, I1025=Ajustes!$B$4, OR(C1025=Ajustes!$B$6, C1025=Ajustes!$B$7), ISNUMBER(D1025), ISNUMBER(H1025)), 1, 0))</f>
        <v/>
      </c>
      <c r="T1025" s="19">
        <f>IF(S1025&lt;&gt;1, 0, IF(N(J1025)=0, 0, IF(K1025=Ajustes!$B$5, J1025, J1025*F1025)))</f>
        <v/>
      </c>
      <c r="U1025" s="20">
        <f>IF(S1025&lt;&gt;1, U1024, IF(C1025=Ajustes!$B$6, U1024+H1025, U1024-H1025))</f>
        <v/>
      </c>
      <c r="V1025" s="19">
        <f>IF(S1025&lt;&gt;1, V1024, IF(C1025=Ajustes!$B$6, V1024+D1025+N(O1025)+T1025, IF(U1025&lt;=0, 0, V1024-H1025*W1024)))</f>
        <v/>
      </c>
      <c r="W1025" s="21">
        <f>IF(U1025&gt;0, V1025/U1025, 0)</f>
        <v/>
      </c>
      <c r="X1025" s="19">
        <f>IF(AND(S1025=1, C1025=Ajustes!$B$7), D1025-N(O1025)-T1025-H1025*W1024, "")</f>
        <v/>
      </c>
      <c r="Y1025" s="18">
        <f>IF(A1025="", "", TRIM(IF(COUNTIFS($N$2:$N$3000,N1025,$C$2:$C$3000,C1025,$D$2:$D$3000,D1025,$H$2:$H$3000,H1025)&gt;1, "Orden repetida. ", "")&amp;IF(AND(S1025=1, C1025=Ajustes!$B$7, U1024+0.000001&lt;H1025), "Vendes más de lo registrado. ", "")&amp;IF(Q1025="texto", "Fecha en texto. ", "")&amp;IF(OR(NOT(ISNUMBER(D1025)), NOT(ISNUMBER(H1025))), "Número en texto. ", "")&amp;IF(AND(ISNUMBER(Q1025), ISNUMBER(Q1024), Q1025&lt;Q1024), "Fuera de orden de fecha. ", "")))</f>
        <v/>
      </c>
      <c r="Z1025" s="18">
        <f>IF(AND(S1025=1, ISNUMBER(R1025)), ROW(), 0)</f>
        <v/>
      </c>
      <c r="AA1025" s="18">
        <f>IF(ISNUMBER(R1025), R1025, 0)</f>
        <v/>
      </c>
    </row>
    <row r="1026">
      <c r="A1026" s="13" t="n"/>
      <c r="B1026" s="13" t="n"/>
      <c r="C1026" s="13" t="n"/>
      <c r="D1026" s="13" t="n"/>
      <c r="E1026" s="13" t="n"/>
      <c r="F1026" s="13" t="n"/>
      <c r="G1026" s="13" t="n"/>
      <c r="H1026" s="13" t="n"/>
      <c r="I1026" s="13" t="n"/>
      <c r="J1026" s="13" t="n"/>
      <c r="K1026" s="13" t="n"/>
      <c r="L1026" s="13" t="n"/>
      <c r="M1026" s="13" t="n"/>
      <c r="N1026" s="13" t="n"/>
      <c r="O1026" s="14" t="n"/>
      <c r="P1026" s="15" t="n"/>
      <c r="Q1026" s="16">
        <f>IF(N1026="", "", IF(ISNUMBER(N1026), N1026, IFERROR(DATEVALUE(LEFT(N1026,10))+TIMEVALUE(MID(N1026,12,8)), "texto")))</f>
        <v/>
      </c>
      <c r="R1026" s="17">
        <f>IF(ISNUMBER(Q1026), DATE(YEAR(Q1026),MONTH(Q1026),1), "")</f>
        <v/>
      </c>
      <c r="S1026" s="18">
        <f>IF(A1026="", 0, IF(AND(M1026=Ajustes!$B$8, E1026=Ajustes!$B$5, I1026=Ajustes!$B$4, OR(C1026=Ajustes!$B$6, C1026=Ajustes!$B$7), ISNUMBER(D1026), ISNUMBER(H1026)), 1, 0))</f>
        <v/>
      </c>
      <c r="T1026" s="19">
        <f>IF(S1026&lt;&gt;1, 0, IF(N(J1026)=0, 0, IF(K1026=Ajustes!$B$5, J1026, J1026*F1026)))</f>
        <v/>
      </c>
      <c r="U1026" s="20">
        <f>IF(S1026&lt;&gt;1, U1025, IF(C1026=Ajustes!$B$6, U1025+H1026, U1025-H1026))</f>
        <v/>
      </c>
      <c r="V1026" s="19">
        <f>IF(S1026&lt;&gt;1, V1025, IF(C1026=Ajustes!$B$6, V1025+D1026+N(O1026)+T1026, IF(U1026&lt;=0, 0, V1025-H1026*W1025)))</f>
        <v/>
      </c>
      <c r="W1026" s="21">
        <f>IF(U1026&gt;0, V1026/U1026, 0)</f>
        <v/>
      </c>
      <c r="X1026" s="19">
        <f>IF(AND(S1026=1, C1026=Ajustes!$B$7), D1026-N(O1026)-T1026-H1026*W1025, "")</f>
        <v/>
      </c>
      <c r="Y1026" s="18">
        <f>IF(A1026="", "", TRIM(IF(COUNTIFS($N$2:$N$3000,N1026,$C$2:$C$3000,C1026,$D$2:$D$3000,D1026,$H$2:$H$3000,H1026)&gt;1, "Orden repetida. ", "")&amp;IF(AND(S1026=1, C1026=Ajustes!$B$7, U1025+0.000001&lt;H1026), "Vendes más de lo registrado. ", "")&amp;IF(Q1026="texto", "Fecha en texto. ", "")&amp;IF(OR(NOT(ISNUMBER(D1026)), NOT(ISNUMBER(H1026))), "Número en texto. ", "")&amp;IF(AND(ISNUMBER(Q1026), ISNUMBER(Q1025), Q1026&lt;Q1025), "Fuera de orden de fecha. ", "")))</f>
        <v/>
      </c>
      <c r="Z1026" s="18">
        <f>IF(AND(S1026=1, ISNUMBER(R1026)), ROW(), 0)</f>
        <v/>
      </c>
      <c r="AA1026" s="18">
        <f>IF(ISNUMBER(R1026), R1026, 0)</f>
        <v/>
      </c>
    </row>
    <row r="1027">
      <c r="A1027" s="13" t="n"/>
      <c r="B1027" s="13" t="n"/>
      <c r="C1027" s="13" t="n"/>
      <c r="D1027" s="13" t="n"/>
      <c r="E1027" s="13" t="n"/>
      <c r="F1027" s="13" t="n"/>
      <c r="G1027" s="13" t="n"/>
      <c r="H1027" s="13" t="n"/>
      <c r="I1027" s="13" t="n"/>
      <c r="J1027" s="13" t="n"/>
      <c r="K1027" s="13" t="n"/>
      <c r="L1027" s="13" t="n"/>
      <c r="M1027" s="13" t="n"/>
      <c r="N1027" s="13" t="n"/>
      <c r="O1027" s="14" t="n"/>
      <c r="P1027" s="15" t="n"/>
      <c r="Q1027" s="16">
        <f>IF(N1027="", "", IF(ISNUMBER(N1027), N1027, IFERROR(DATEVALUE(LEFT(N1027,10))+TIMEVALUE(MID(N1027,12,8)), "texto")))</f>
        <v/>
      </c>
      <c r="R1027" s="17">
        <f>IF(ISNUMBER(Q1027), DATE(YEAR(Q1027),MONTH(Q1027),1), "")</f>
        <v/>
      </c>
      <c r="S1027" s="18">
        <f>IF(A1027="", 0, IF(AND(M1027=Ajustes!$B$8, E1027=Ajustes!$B$5, I1027=Ajustes!$B$4, OR(C1027=Ajustes!$B$6, C1027=Ajustes!$B$7), ISNUMBER(D1027), ISNUMBER(H1027)), 1, 0))</f>
        <v/>
      </c>
      <c r="T1027" s="19">
        <f>IF(S1027&lt;&gt;1, 0, IF(N(J1027)=0, 0, IF(K1027=Ajustes!$B$5, J1027, J1027*F1027)))</f>
        <v/>
      </c>
      <c r="U1027" s="20">
        <f>IF(S1027&lt;&gt;1, U1026, IF(C1027=Ajustes!$B$6, U1026+H1027, U1026-H1027))</f>
        <v/>
      </c>
      <c r="V1027" s="19">
        <f>IF(S1027&lt;&gt;1, V1026, IF(C1027=Ajustes!$B$6, V1026+D1027+N(O1027)+T1027, IF(U1027&lt;=0, 0, V1026-H1027*W1026)))</f>
        <v/>
      </c>
      <c r="W1027" s="21">
        <f>IF(U1027&gt;0, V1027/U1027, 0)</f>
        <v/>
      </c>
      <c r="X1027" s="19">
        <f>IF(AND(S1027=1, C1027=Ajustes!$B$7), D1027-N(O1027)-T1027-H1027*W1026, "")</f>
        <v/>
      </c>
      <c r="Y1027" s="18">
        <f>IF(A1027="", "", TRIM(IF(COUNTIFS($N$2:$N$3000,N1027,$C$2:$C$3000,C1027,$D$2:$D$3000,D1027,$H$2:$H$3000,H1027)&gt;1, "Orden repetida. ", "")&amp;IF(AND(S1027=1, C1027=Ajustes!$B$7, U1026+0.000001&lt;H1027), "Vendes más de lo registrado. ", "")&amp;IF(Q1027="texto", "Fecha en texto. ", "")&amp;IF(OR(NOT(ISNUMBER(D1027)), NOT(ISNUMBER(H1027))), "Número en texto. ", "")&amp;IF(AND(ISNUMBER(Q1027), ISNUMBER(Q1026), Q1027&lt;Q1026), "Fuera de orden de fecha. ", "")))</f>
        <v/>
      </c>
      <c r="Z1027" s="18">
        <f>IF(AND(S1027=1, ISNUMBER(R1027)), ROW(), 0)</f>
        <v/>
      </c>
      <c r="AA1027" s="18">
        <f>IF(ISNUMBER(R1027), R1027, 0)</f>
        <v/>
      </c>
    </row>
    <row r="1028">
      <c r="A1028" s="13" t="n"/>
      <c r="B1028" s="13" t="n"/>
      <c r="C1028" s="13" t="n"/>
      <c r="D1028" s="13" t="n"/>
      <c r="E1028" s="13" t="n"/>
      <c r="F1028" s="13" t="n"/>
      <c r="G1028" s="13" t="n"/>
      <c r="H1028" s="13" t="n"/>
      <c r="I1028" s="13" t="n"/>
      <c r="J1028" s="13" t="n"/>
      <c r="K1028" s="13" t="n"/>
      <c r="L1028" s="13" t="n"/>
      <c r="M1028" s="13" t="n"/>
      <c r="N1028" s="13" t="n"/>
      <c r="O1028" s="14" t="n"/>
      <c r="P1028" s="15" t="n"/>
      <c r="Q1028" s="16">
        <f>IF(N1028="", "", IF(ISNUMBER(N1028), N1028, IFERROR(DATEVALUE(LEFT(N1028,10))+TIMEVALUE(MID(N1028,12,8)), "texto")))</f>
        <v/>
      </c>
      <c r="R1028" s="17">
        <f>IF(ISNUMBER(Q1028), DATE(YEAR(Q1028),MONTH(Q1028),1), "")</f>
        <v/>
      </c>
      <c r="S1028" s="18">
        <f>IF(A1028="", 0, IF(AND(M1028=Ajustes!$B$8, E1028=Ajustes!$B$5, I1028=Ajustes!$B$4, OR(C1028=Ajustes!$B$6, C1028=Ajustes!$B$7), ISNUMBER(D1028), ISNUMBER(H1028)), 1, 0))</f>
        <v/>
      </c>
      <c r="T1028" s="19">
        <f>IF(S1028&lt;&gt;1, 0, IF(N(J1028)=0, 0, IF(K1028=Ajustes!$B$5, J1028, J1028*F1028)))</f>
        <v/>
      </c>
      <c r="U1028" s="20">
        <f>IF(S1028&lt;&gt;1, U1027, IF(C1028=Ajustes!$B$6, U1027+H1028, U1027-H1028))</f>
        <v/>
      </c>
      <c r="V1028" s="19">
        <f>IF(S1028&lt;&gt;1, V1027, IF(C1028=Ajustes!$B$6, V1027+D1028+N(O1028)+T1028, IF(U1028&lt;=0, 0, V1027-H1028*W1027)))</f>
        <v/>
      </c>
      <c r="W1028" s="21">
        <f>IF(U1028&gt;0, V1028/U1028, 0)</f>
        <v/>
      </c>
      <c r="X1028" s="19">
        <f>IF(AND(S1028=1, C1028=Ajustes!$B$7), D1028-N(O1028)-T1028-H1028*W1027, "")</f>
        <v/>
      </c>
      <c r="Y1028" s="18">
        <f>IF(A1028="", "", TRIM(IF(COUNTIFS($N$2:$N$3000,N1028,$C$2:$C$3000,C1028,$D$2:$D$3000,D1028,$H$2:$H$3000,H1028)&gt;1, "Orden repetida. ", "")&amp;IF(AND(S1028=1, C1028=Ajustes!$B$7, U1027+0.000001&lt;H1028), "Vendes más de lo registrado. ", "")&amp;IF(Q1028="texto", "Fecha en texto. ", "")&amp;IF(OR(NOT(ISNUMBER(D1028)), NOT(ISNUMBER(H1028))), "Número en texto. ", "")&amp;IF(AND(ISNUMBER(Q1028), ISNUMBER(Q1027), Q1028&lt;Q1027), "Fuera de orden de fecha. ", "")))</f>
        <v/>
      </c>
      <c r="Z1028" s="18">
        <f>IF(AND(S1028=1, ISNUMBER(R1028)), ROW(), 0)</f>
        <v/>
      </c>
      <c r="AA1028" s="18">
        <f>IF(ISNUMBER(R1028), R1028, 0)</f>
        <v/>
      </c>
    </row>
    <row r="1029">
      <c r="A1029" s="13" t="n"/>
      <c r="B1029" s="13" t="n"/>
      <c r="C1029" s="13" t="n"/>
      <c r="D1029" s="13" t="n"/>
      <c r="E1029" s="13" t="n"/>
      <c r="F1029" s="13" t="n"/>
      <c r="G1029" s="13" t="n"/>
      <c r="H1029" s="13" t="n"/>
      <c r="I1029" s="13" t="n"/>
      <c r="J1029" s="13" t="n"/>
      <c r="K1029" s="13" t="n"/>
      <c r="L1029" s="13" t="n"/>
      <c r="M1029" s="13" t="n"/>
      <c r="N1029" s="13" t="n"/>
      <c r="O1029" s="14" t="n"/>
      <c r="P1029" s="15" t="n"/>
      <c r="Q1029" s="16">
        <f>IF(N1029="", "", IF(ISNUMBER(N1029), N1029, IFERROR(DATEVALUE(LEFT(N1029,10))+TIMEVALUE(MID(N1029,12,8)), "texto")))</f>
        <v/>
      </c>
      <c r="R1029" s="17">
        <f>IF(ISNUMBER(Q1029), DATE(YEAR(Q1029),MONTH(Q1029),1), "")</f>
        <v/>
      </c>
      <c r="S1029" s="18">
        <f>IF(A1029="", 0, IF(AND(M1029=Ajustes!$B$8, E1029=Ajustes!$B$5, I1029=Ajustes!$B$4, OR(C1029=Ajustes!$B$6, C1029=Ajustes!$B$7), ISNUMBER(D1029), ISNUMBER(H1029)), 1, 0))</f>
        <v/>
      </c>
      <c r="T1029" s="19">
        <f>IF(S1029&lt;&gt;1, 0, IF(N(J1029)=0, 0, IF(K1029=Ajustes!$B$5, J1029, J1029*F1029)))</f>
        <v/>
      </c>
      <c r="U1029" s="20">
        <f>IF(S1029&lt;&gt;1, U1028, IF(C1029=Ajustes!$B$6, U1028+H1029, U1028-H1029))</f>
        <v/>
      </c>
      <c r="V1029" s="19">
        <f>IF(S1029&lt;&gt;1, V1028, IF(C1029=Ajustes!$B$6, V1028+D1029+N(O1029)+T1029, IF(U1029&lt;=0, 0, V1028-H1029*W1028)))</f>
        <v/>
      </c>
      <c r="W1029" s="21">
        <f>IF(U1029&gt;0, V1029/U1029, 0)</f>
        <v/>
      </c>
      <c r="X1029" s="19">
        <f>IF(AND(S1029=1, C1029=Ajustes!$B$7), D1029-N(O1029)-T1029-H1029*W1028, "")</f>
        <v/>
      </c>
      <c r="Y1029" s="18">
        <f>IF(A1029="", "", TRIM(IF(COUNTIFS($N$2:$N$3000,N1029,$C$2:$C$3000,C1029,$D$2:$D$3000,D1029,$H$2:$H$3000,H1029)&gt;1, "Orden repetida. ", "")&amp;IF(AND(S1029=1, C1029=Ajustes!$B$7, U1028+0.000001&lt;H1029), "Vendes más de lo registrado. ", "")&amp;IF(Q1029="texto", "Fecha en texto. ", "")&amp;IF(OR(NOT(ISNUMBER(D1029)), NOT(ISNUMBER(H1029))), "Número en texto. ", "")&amp;IF(AND(ISNUMBER(Q1029), ISNUMBER(Q1028), Q1029&lt;Q1028), "Fuera de orden de fecha. ", "")))</f>
        <v/>
      </c>
      <c r="Z1029" s="18">
        <f>IF(AND(S1029=1, ISNUMBER(R1029)), ROW(), 0)</f>
        <v/>
      </c>
      <c r="AA1029" s="18">
        <f>IF(ISNUMBER(R1029), R1029, 0)</f>
        <v/>
      </c>
    </row>
    <row r="1030">
      <c r="A1030" s="13" t="n"/>
      <c r="B1030" s="13" t="n"/>
      <c r="C1030" s="13" t="n"/>
      <c r="D1030" s="13" t="n"/>
      <c r="E1030" s="13" t="n"/>
      <c r="F1030" s="13" t="n"/>
      <c r="G1030" s="13" t="n"/>
      <c r="H1030" s="13" t="n"/>
      <c r="I1030" s="13" t="n"/>
      <c r="J1030" s="13" t="n"/>
      <c r="K1030" s="13" t="n"/>
      <c r="L1030" s="13" t="n"/>
      <c r="M1030" s="13" t="n"/>
      <c r="N1030" s="13" t="n"/>
      <c r="O1030" s="14" t="n"/>
      <c r="P1030" s="15" t="n"/>
      <c r="Q1030" s="16">
        <f>IF(N1030="", "", IF(ISNUMBER(N1030), N1030, IFERROR(DATEVALUE(LEFT(N1030,10))+TIMEVALUE(MID(N1030,12,8)), "texto")))</f>
        <v/>
      </c>
      <c r="R1030" s="17">
        <f>IF(ISNUMBER(Q1030), DATE(YEAR(Q1030),MONTH(Q1030),1), "")</f>
        <v/>
      </c>
      <c r="S1030" s="18">
        <f>IF(A1030="", 0, IF(AND(M1030=Ajustes!$B$8, E1030=Ajustes!$B$5, I1030=Ajustes!$B$4, OR(C1030=Ajustes!$B$6, C1030=Ajustes!$B$7), ISNUMBER(D1030), ISNUMBER(H1030)), 1, 0))</f>
        <v/>
      </c>
      <c r="T1030" s="19">
        <f>IF(S1030&lt;&gt;1, 0, IF(N(J1030)=0, 0, IF(K1030=Ajustes!$B$5, J1030, J1030*F1030)))</f>
        <v/>
      </c>
      <c r="U1030" s="20">
        <f>IF(S1030&lt;&gt;1, U1029, IF(C1030=Ajustes!$B$6, U1029+H1030, U1029-H1030))</f>
        <v/>
      </c>
      <c r="V1030" s="19">
        <f>IF(S1030&lt;&gt;1, V1029, IF(C1030=Ajustes!$B$6, V1029+D1030+N(O1030)+T1030, IF(U1030&lt;=0, 0, V1029-H1030*W1029)))</f>
        <v/>
      </c>
      <c r="W1030" s="21">
        <f>IF(U1030&gt;0, V1030/U1030, 0)</f>
        <v/>
      </c>
      <c r="X1030" s="19">
        <f>IF(AND(S1030=1, C1030=Ajustes!$B$7), D1030-N(O1030)-T1030-H1030*W1029, "")</f>
        <v/>
      </c>
      <c r="Y1030" s="18">
        <f>IF(A1030="", "", TRIM(IF(COUNTIFS($N$2:$N$3000,N1030,$C$2:$C$3000,C1030,$D$2:$D$3000,D1030,$H$2:$H$3000,H1030)&gt;1, "Orden repetida. ", "")&amp;IF(AND(S1030=1, C1030=Ajustes!$B$7, U1029+0.000001&lt;H1030), "Vendes más de lo registrado. ", "")&amp;IF(Q1030="texto", "Fecha en texto. ", "")&amp;IF(OR(NOT(ISNUMBER(D1030)), NOT(ISNUMBER(H1030))), "Número en texto. ", "")&amp;IF(AND(ISNUMBER(Q1030), ISNUMBER(Q1029), Q1030&lt;Q1029), "Fuera de orden de fecha. ", "")))</f>
        <v/>
      </c>
      <c r="Z1030" s="18">
        <f>IF(AND(S1030=1, ISNUMBER(R1030)), ROW(), 0)</f>
        <v/>
      </c>
      <c r="AA1030" s="18">
        <f>IF(ISNUMBER(R1030), R1030, 0)</f>
        <v/>
      </c>
    </row>
    <row r="1031">
      <c r="A1031" s="13" t="n"/>
      <c r="B1031" s="13" t="n"/>
      <c r="C1031" s="13" t="n"/>
      <c r="D1031" s="13" t="n"/>
      <c r="E1031" s="13" t="n"/>
      <c r="F1031" s="13" t="n"/>
      <c r="G1031" s="13" t="n"/>
      <c r="H1031" s="13" t="n"/>
      <c r="I1031" s="13" t="n"/>
      <c r="J1031" s="13" t="n"/>
      <c r="K1031" s="13" t="n"/>
      <c r="L1031" s="13" t="n"/>
      <c r="M1031" s="13" t="n"/>
      <c r="N1031" s="13" t="n"/>
      <c r="O1031" s="14" t="n"/>
      <c r="P1031" s="15" t="n"/>
      <c r="Q1031" s="16">
        <f>IF(N1031="", "", IF(ISNUMBER(N1031), N1031, IFERROR(DATEVALUE(LEFT(N1031,10))+TIMEVALUE(MID(N1031,12,8)), "texto")))</f>
        <v/>
      </c>
      <c r="R1031" s="17">
        <f>IF(ISNUMBER(Q1031), DATE(YEAR(Q1031),MONTH(Q1031),1), "")</f>
        <v/>
      </c>
      <c r="S1031" s="18">
        <f>IF(A1031="", 0, IF(AND(M1031=Ajustes!$B$8, E1031=Ajustes!$B$5, I1031=Ajustes!$B$4, OR(C1031=Ajustes!$B$6, C1031=Ajustes!$B$7), ISNUMBER(D1031), ISNUMBER(H1031)), 1, 0))</f>
        <v/>
      </c>
      <c r="T1031" s="19">
        <f>IF(S1031&lt;&gt;1, 0, IF(N(J1031)=0, 0, IF(K1031=Ajustes!$B$5, J1031, J1031*F1031)))</f>
        <v/>
      </c>
      <c r="U1031" s="20">
        <f>IF(S1031&lt;&gt;1, U1030, IF(C1031=Ajustes!$B$6, U1030+H1031, U1030-H1031))</f>
        <v/>
      </c>
      <c r="V1031" s="19">
        <f>IF(S1031&lt;&gt;1, V1030, IF(C1031=Ajustes!$B$6, V1030+D1031+N(O1031)+T1031, IF(U1031&lt;=0, 0, V1030-H1031*W1030)))</f>
        <v/>
      </c>
      <c r="W1031" s="21">
        <f>IF(U1031&gt;0, V1031/U1031, 0)</f>
        <v/>
      </c>
      <c r="X1031" s="19">
        <f>IF(AND(S1031=1, C1031=Ajustes!$B$7), D1031-N(O1031)-T1031-H1031*W1030, "")</f>
        <v/>
      </c>
      <c r="Y1031" s="18">
        <f>IF(A1031="", "", TRIM(IF(COUNTIFS($N$2:$N$3000,N1031,$C$2:$C$3000,C1031,$D$2:$D$3000,D1031,$H$2:$H$3000,H1031)&gt;1, "Orden repetida. ", "")&amp;IF(AND(S1031=1, C1031=Ajustes!$B$7, U1030+0.000001&lt;H1031), "Vendes más de lo registrado. ", "")&amp;IF(Q1031="texto", "Fecha en texto. ", "")&amp;IF(OR(NOT(ISNUMBER(D1031)), NOT(ISNUMBER(H1031))), "Número en texto. ", "")&amp;IF(AND(ISNUMBER(Q1031), ISNUMBER(Q1030), Q1031&lt;Q1030), "Fuera de orden de fecha. ", "")))</f>
        <v/>
      </c>
      <c r="Z1031" s="18">
        <f>IF(AND(S1031=1, ISNUMBER(R1031)), ROW(), 0)</f>
        <v/>
      </c>
      <c r="AA1031" s="18">
        <f>IF(ISNUMBER(R1031), R1031, 0)</f>
        <v/>
      </c>
    </row>
    <row r="1032">
      <c r="A1032" s="13" t="n"/>
      <c r="B1032" s="13" t="n"/>
      <c r="C1032" s="13" t="n"/>
      <c r="D1032" s="13" t="n"/>
      <c r="E1032" s="13" t="n"/>
      <c r="F1032" s="13" t="n"/>
      <c r="G1032" s="13" t="n"/>
      <c r="H1032" s="13" t="n"/>
      <c r="I1032" s="13" t="n"/>
      <c r="J1032" s="13" t="n"/>
      <c r="K1032" s="13" t="n"/>
      <c r="L1032" s="13" t="n"/>
      <c r="M1032" s="13" t="n"/>
      <c r="N1032" s="13" t="n"/>
      <c r="O1032" s="14" t="n"/>
      <c r="P1032" s="15" t="n"/>
      <c r="Q1032" s="16">
        <f>IF(N1032="", "", IF(ISNUMBER(N1032), N1032, IFERROR(DATEVALUE(LEFT(N1032,10))+TIMEVALUE(MID(N1032,12,8)), "texto")))</f>
        <v/>
      </c>
      <c r="R1032" s="17">
        <f>IF(ISNUMBER(Q1032), DATE(YEAR(Q1032),MONTH(Q1032),1), "")</f>
        <v/>
      </c>
      <c r="S1032" s="18">
        <f>IF(A1032="", 0, IF(AND(M1032=Ajustes!$B$8, E1032=Ajustes!$B$5, I1032=Ajustes!$B$4, OR(C1032=Ajustes!$B$6, C1032=Ajustes!$B$7), ISNUMBER(D1032), ISNUMBER(H1032)), 1, 0))</f>
        <v/>
      </c>
      <c r="T1032" s="19">
        <f>IF(S1032&lt;&gt;1, 0, IF(N(J1032)=0, 0, IF(K1032=Ajustes!$B$5, J1032, J1032*F1032)))</f>
        <v/>
      </c>
      <c r="U1032" s="20">
        <f>IF(S1032&lt;&gt;1, U1031, IF(C1032=Ajustes!$B$6, U1031+H1032, U1031-H1032))</f>
        <v/>
      </c>
      <c r="V1032" s="19">
        <f>IF(S1032&lt;&gt;1, V1031, IF(C1032=Ajustes!$B$6, V1031+D1032+N(O1032)+T1032, IF(U1032&lt;=0, 0, V1031-H1032*W1031)))</f>
        <v/>
      </c>
      <c r="W1032" s="21">
        <f>IF(U1032&gt;0, V1032/U1032, 0)</f>
        <v/>
      </c>
      <c r="X1032" s="19">
        <f>IF(AND(S1032=1, C1032=Ajustes!$B$7), D1032-N(O1032)-T1032-H1032*W1031, "")</f>
        <v/>
      </c>
      <c r="Y1032" s="18">
        <f>IF(A1032="", "", TRIM(IF(COUNTIFS($N$2:$N$3000,N1032,$C$2:$C$3000,C1032,$D$2:$D$3000,D1032,$H$2:$H$3000,H1032)&gt;1, "Orden repetida. ", "")&amp;IF(AND(S1032=1, C1032=Ajustes!$B$7, U1031+0.000001&lt;H1032), "Vendes más de lo registrado. ", "")&amp;IF(Q1032="texto", "Fecha en texto. ", "")&amp;IF(OR(NOT(ISNUMBER(D1032)), NOT(ISNUMBER(H1032))), "Número en texto. ", "")&amp;IF(AND(ISNUMBER(Q1032), ISNUMBER(Q1031), Q1032&lt;Q1031), "Fuera de orden de fecha. ", "")))</f>
        <v/>
      </c>
      <c r="Z1032" s="18">
        <f>IF(AND(S1032=1, ISNUMBER(R1032)), ROW(), 0)</f>
        <v/>
      </c>
      <c r="AA1032" s="18">
        <f>IF(ISNUMBER(R1032), R1032, 0)</f>
        <v/>
      </c>
    </row>
    <row r="1033">
      <c r="A1033" s="13" t="n"/>
      <c r="B1033" s="13" t="n"/>
      <c r="C1033" s="13" t="n"/>
      <c r="D1033" s="13" t="n"/>
      <c r="E1033" s="13" t="n"/>
      <c r="F1033" s="13" t="n"/>
      <c r="G1033" s="13" t="n"/>
      <c r="H1033" s="13" t="n"/>
      <c r="I1033" s="13" t="n"/>
      <c r="J1033" s="13" t="n"/>
      <c r="K1033" s="13" t="n"/>
      <c r="L1033" s="13" t="n"/>
      <c r="M1033" s="13" t="n"/>
      <c r="N1033" s="13" t="n"/>
      <c r="O1033" s="14" t="n"/>
      <c r="P1033" s="15" t="n"/>
      <c r="Q1033" s="16">
        <f>IF(N1033="", "", IF(ISNUMBER(N1033), N1033, IFERROR(DATEVALUE(LEFT(N1033,10))+TIMEVALUE(MID(N1033,12,8)), "texto")))</f>
        <v/>
      </c>
      <c r="R1033" s="17">
        <f>IF(ISNUMBER(Q1033), DATE(YEAR(Q1033),MONTH(Q1033),1), "")</f>
        <v/>
      </c>
      <c r="S1033" s="18">
        <f>IF(A1033="", 0, IF(AND(M1033=Ajustes!$B$8, E1033=Ajustes!$B$5, I1033=Ajustes!$B$4, OR(C1033=Ajustes!$B$6, C1033=Ajustes!$B$7), ISNUMBER(D1033), ISNUMBER(H1033)), 1, 0))</f>
        <v/>
      </c>
      <c r="T1033" s="19">
        <f>IF(S1033&lt;&gt;1, 0, IF(N(J1033)=0, 0, IF(K1033=Ajustes!$B$5, J1033, J1033*F1033)))</f>
        <v/>
      </c>
      <c r="U1033" s="20">
        <f>IF(S1033&lt;&gt;1, U1032, IF(C1033=Ajustes!$B$6, U1032+H1033, U1032-H1033))</f>
        <v/>
      </c>
      <c r="V1033" s="19">
        <f>IF(S1033&lt;&gt;1, V1032, IF(C1033=Ajustes!$B$6, V1032+D1033+N(O1033)+T1033, IF(U1033&lt;=0, 0, V1032-H1033*W1032)))</f>
        <v/>
      </c>
      <c r="W1033" s="21">
        <f>IF(U1033&gt;0, V1033/U1033, 0)</f>
        <v/>
      </c>
      <c r="X1033" s="19">
        <f>IF(AND(S1033=1, C1033=Ajustes!$B$7), D1033-N(O1033)-T1033-H1033*W1032, "")</f>
        <v/>
      </c>
      <c r="Y1033" s="18">
        <f>IF(A1033="", "", TRIM(IF(COUNTIFS($N$2:$N$3000,N1033,$C$2:$C$3000,C1033,$D$2:$D$3000,D1033,$H$2:$H$3000,H1033)&gt;1, "Orden repetida. ", "")&amp;IF(AND(S1033=1, C1033=Ajustes!$B$7, U1032+0.000001&lt;H1033), "Vendes más de lo registrado. ", "")&amp;IF(Q1033="texto", "Fecha en texto. ", "")&amp;IF(OR(NOT(ISNUMBER(D1033)), NOT(ISNUMBER(H1033))), "Número en texto. ", "")&amp;IF(AND(ISNUMBER(Q1033), ISNUMBER(Q1032), Q1033&lt;Q1032), "Fuera de orden de fecha. ", "")))</f>
        <v/>
      </c>
      <c r="Z1033" s="18">
        <f>IF(AND(S1033=1, ISNUMBER(R1033)), ROW(), 0)</f>
        <v/>
      </c>
      <c r="AA1033" s="18">
        <f>IF(ISNUMBER(R1033), R1033, 0)</f>
        <v/>
      </c>
    </row>
    <row r="1034">
      <c r="A1034" s="13" t="n"/>
      <c r="B1034" s="13" t="n"/>
      <c r="C1034" s="13" t="n"/>
      <c r="D1034" s="13" t="n"/>
      <c r="E1034" s="13" t="n"/>
      <c r="F1034" s="13" t="n"/>
      <c r="G1034" s="13" t="n"/>
      <c r="H1034" s="13" t="n"/>
      <c r="I1034" s="13" t="n"/>
      <c r="J1034" s="13" t="n"/>
      <c r="K1034" s="13" t="n"/>
      <c r="L1034" s="13" t="n"/>
      <c r="M1034" s="13" t="n"/>
      <c r="N1034" s="13" t="n"/>
      <c r="O1034" s="14" t="n"/>
      <c r="P1034" s="15" t="n"/>
      <c r="Q1034" s="16">
        <f>IF(N1034="", "", IF(ISNUMBER(N1034), N1034, IFERROR(DATEVALUE(LEFT(N1034,10))+TIMEVALUE(MID(N1034,12,8)), "texto")))</f>
        <v/>
      </c>
      <c r="R1034" s="17">
        <f>IF(ISNUMBER(Q1034), DATE(YEAR(Q1034),MONTH(Q1034),1), "")</f>
        <v/>
      </c>
      <c r="S1034" s="18">
        <f>IF(A1034="", 0, IF(AND(M1034=Ajustes!$B$8, E1034=Ajustes!$B$5, I1034=Ajustes!$B$4, OR(C1034=Ajustes!$B$6, C1034=Ajustes!$B$7), ISNUMBER(D1034), ISNUMBER(H1034)), 1, 0))</f>
        <v/>
      </c>
      <c r="T1034" s="19">
        <f>IF(S1034&lt;&gt;1, 0, IF(N(J1034)=0, 0, IF(K1034=Ajustes!$B$5, J1034, J1034*F1034)))</f>
        <v/>
      </c>
      <c r="U1034" s="20">
        <f>IF(S1034&lt;&gt;1, U1033, IF(C1034=Ajustes!$B$6, U1033+H1034, U1033-H1034))</f>
        <v/>
      </c>
      <c r="V1034" s="19">
        <f>IF(S1034&lt;&gt;1, V1033, IF(C1034=Ajustes!$B$6, V1033+D1034+N(O1034)+T1034, IF(U1034&lt;=0, 0, V1033-H1034*W1033)))</f>
        <v/>
      </c>
      <c r="W1034" s="21">
        <f>IF(U1034&gt;0, V1034/U1034, 0)</f>
        <v/>
      </c>
      <c r="X1034" s="19">
        <f>IF(AND(S1034=1, C1034=Ajustes!$B$7), D1034-N(O1034)-T1034-H1034*W1033, "")</f>
        <v/>
      </c>
      <c r="Y1034" s="18">
        <f>IF(A1034="", "", TRIM(IF(COUNTIFS($N$2:$N$3000,N1034,$C$2:$C$3000,C1034,$D$2:$D$3000,D1034,$H$2:$H$3000,H1034)&gt;1, "Orden repetida. ", "")&amp;IF(AND(S1034=1, C1034=Ajustes!$B$7, U1033+0.000001&lt;H1034), "Vendes más de lo registrado. ", "")&amp;IF(Q1034="texto", "Fecha en texto. ", "")&amp;IF(OR(NOT(ISNUMBER(D1034)), NOT(ISNUMBER(H1034))), "Número en texto. ", "")&amp;IF(AND(ISNUMBER(Q1034), ISNUMBER(Q1033), Q1034&lt;Q1033), "Fuera de orden de fecha. ", "")))</f>
        <v/>
      </c>
      <c r="Z1034" s="18">
        <f>IF(AND(S1034=1, ISNUMBER(R1034)), ROW(), 0)</f>
        <v/>
      </c>
      <c r="AA1034" s="18">
        <f>IF(ISNUMBER(R1034), R1034, 0)</f>
        <v/>
      </c>
    </row>
    <row r="1035">
      <c r="A1035" s="13" t="n"/>
      <c r="B1035" s="13" t="n"/>
      <c r="C1035" s="13" t="n"/>
      <c r="D1035" s="13" t="n"/>
      <c r="E1035" s="13" t="n"/>
      <c r="F1035" s="13" t="n"/>
      <c r="G1035" s="13" t="n"/>
      <c r="H1035" s="13" t="n"/>
      <c r="I1035" s="13" t="n"/>
      <c r="J1035" s="13" t="n"/>
      <c r="K1035" s="13" t="n"/>
      <c r="L1035" s="13" t="n"/>
      <c r="M1035" s="13" t="n"/>
      <c r="N1035" s="13" t="n"/>
      <c r="O1035" s="14" t="n"/>
      <c r="P1035" s="15" t="n"/>
      <c r="Q1035" s="16">
        <f>IF(N1035="", "", IF(ISNUMBER(N1035), N1035, IFERROR(DATEVALUE(LEFT(N1035,10))+TIMEVALUE(MID(N1035,12,8)), "texto")))</f>
        <v/>
      </c>
      <c r="R1035" s="17">
        <f>IF(ISNUMBER(Q1035), DATE(YEAR(Q1035),MONTH(Q1035),1), "")</f>
        <v/>
      </c>
      <c r="S1035" s="18">
        <f>IF(A1035="", 0, IF(AND(M1035=Ajustes!$B$8, E1035=Ajustes!$B$5, I1035=Ajustes!$B$4, OR(C1035=Ajustes!$B$6, C1035=Ajustes!$B$7), ISNUMBER(D1035), ISNUMBER(H1035)), 1, 0))</f>
        <v/>
      </c>
      <c r="T1035" s="19">
        <f>IF(S1035&lt;&gt;1, 0, IF(N(J1035)=0, 0, IF(K1035=Ajustes!$B$5, J1035, J1035*F1035)))</f>
        <v/>
      </c>
      <c r="U1035" s="20">
        <f>IF(S1035&lt;&gt;1, U1034, IF(C1035=Ajustes!$B$6, U1034+H1035, U1034-H1035))</f>
        <v/>
      </c>
      <c r="V1035" s="19">
        <f>IF(S1035&lt;&gt;1, V1034, IF(C1035=Ajustes!$B$6, V1034+D1035+N(O1035)+T1035, IF(U1035&lt;=0, 0, V1034-H1035*W1034)))</f>
        <v/>
      </c>
      <c r="W1035" s="21">
        <f>IF(U1035&gt;0, V1035/U1035, 0)</f>
        <v/>
      </c>
      <c r="X1035" s="19">
        <f>IF(AND(S1035=1, C1035=Ajustes!$B$7), D1035-N(O1035)-T1035-H1035*W1034, "")</f>
        <v/>
      </c>
      <c r="Y1035" s="18">
        <f>IF(A1035="", "", TRIM(IF(COUNTIFS($N$2:$N$3000,N1035,$C$2:$C$3000,C1035,$D$2:$D$3000,D1035,$H$2:$H$3000,H1035)&gt;1, "Orden repetida. ", "")&amp;IF(AND(S1035=1, C1035=Ajustes!$B$7, U1034+0.000001&lt;H1035), "Vendes más de lo registrado. ", "")&amp;IF(Q1035="texto", "Fecha en texto. ", "")&amp;IF(OR(NOT(ISNUMBER(D1035)), NOT(ISNUMBER(H1035))), "Número en texto. ", "")&amp;IF(AND(ISNUMBER(Q1035), ISNUMBER(Q1034), Q1035&lt;Q1034), "Fuera de orden de fecha. ", "")))</f>
        <v/>
      </c>
      <c r="Z1035" s="18">
        <f>IF(AND(S1035=1, ISNUMBER(R1035)), ROW(), 0)</f>
        <v/>
      </c>
      <c r="AA1035" s="18">
        <f>IF(ISNUMBER(R1035), R1035, 0)</f>
        <v/>
      </c>
    </row>
    <row r="1036">
      <c r="A1036" s="13" t="n"/>
      <c r="B1036" s="13" t="n"/>
      <c r="C1036" s="13" t="n"/>
      <c r="D1036" s="13" t="n"/>
      <c r="E1036" s="13" t="n"/>
      <c r="F1036" s="13" t="n"/>
      <c r="G1036" s="13" t="n"/>
      <c r="H1036" s="13" t="n"/>
      <c r="I1036" s="13" t="n"/>
      <c r="J1036" s="13" t="n"/>
      <c r="K1036" s="13" t="n"/>
      <c r="L1036" s="13" t="n"/>
      <c r="M1036" s="13" t="n"/>
      <c r="N1036" s="13" t="n"/>
      <c r="O1036" s="14" t="n"/>
      <c r="P1036" s="15" t="n"/>
      <c r="Q1036" s="16">
        <f>IF(N1036="", "", IF(ISNUMBER(N1036), N1036, IFERROR(DATEVALUE(LEFT(N1036,10))+TIMEVALUE(MID(N1036,12,8)), "texto")))</f>
        <v/>
      </c>
      <c r="R1036" s="17">
        <f>IF(ISNUMBER(Q1036), DATE(YEAR(Q1036),MONTH(Q1036),1), "")</f>
        <v/>
      </c>
      <c r="S1036" s="18">
        <f>IF(A1036="", 0, IF(AND(M1036=Ajustes!$B$8, E1036=Ajustes!$B$5, I1036=Ajustes!$B$4, OR(C1036=Ajustes!$B$6, C1036=Ajustes!$B$7), ISNUMBER(D1036), ISNUMBER(H1036)), 1, 0))</f>
        <v/>
      </c>
      <c r="T1036" s="19">
        <f>IF(S1036&lt;&gt;1, 0, IF(N(J1036)=0, 0, IF(K1036=Ajustes!$B$5, J1036, J1036*F1036)))</f>
        <v/>
      </c>
      <c r="U1036" s="20">
        <f>IF(S1036&lt;&gt;1, U1035, IF(C1036=Ajustes!$B$6, U1035+H1036, U1035-H1036))</f>
        <v/>
      </c>
      <c r="V1036" s="19">
        <f>IF(S1036&lt;&gt;1, V1035, IF(C1036=Ajustes!$B$6, V1035+D1036+N(O1036)+T1036, IF(U1036&lt;=0, 0, V1035-H1036*W1035)))</f>
        <v/>
      </c>
      <c r="W1036" s="21">
        <f>IF(U1036&gt;0, V1036/U1036, 0)</f>
        <v/>
      </c>
      <c r="X1036" s="19">
        <f>IF(AND(S1036=1, C1036=Ajustes!$B$7), D1036-N(O1036)-T1036-H1036*W1035, "")</f>
        <v/>
      </c>
      <c r="Y1036" s="18">
        <f>IF(A1036="", "", TRIM(IF(COUNTIFS($N$2:$N$3000,N1036,$C$2:$C$3000,C1036,$D$2:$D$3000,D1036,$H$2:$H$3000,H1036)&gt;1, "Orden repetida. ", "")&amp;IF(AND(S1036=1, C1036=Ajustes!$B$7, U1035+0.000001&lt;H1036), "Vendes más de lo registrado. ", "")&amp;IF(Q1036="texto", "Fecha en texto. ", "")&amp;IF(OR(NOT(ISNUMBER(D1036)), NOT(ISNUMBER(H1036))), "Número en texto. ", "")&amp;IF(AND(ISNUMBER(Q1036), ISNUMBER(Q1035), Q1036&lt;Q1035), "Fuera de orden de fecha. ", "")))</f>
        <v/>
      </c>
      <c r="Z1036" s="18">
        <f>IF(AND(S1036=1, ISNUMBER(R1036)), ROW(), 0)</f>
        <v/>
      </c>
      <c r="AA1036" s="18">
        <f>IF(ISNUMBER(R1036), R1036, 0)</f>
        <v/>
      </c>
    </row>
    <row r="1037">
      <c r="A1037" s="13" t="n"/>
      <c r="B1037" s="13" t="n"/>
      <c r="C1037" s="13" t="n"/>
      <c r="D1037" s="13" t="n"/>
      <c r="E1037" s="13" t="n"/>
      <c r="F1037" s="13" t="n"/>
      <c r="G1037" s="13" t="n"/>
      <c r="H1037" s="13" t="n"/>
      <c r="I1037" s="13" t="n"/>
      <c r="J1037" s="13" t="n"/>
      <c r="K1037" s="13" t="n"/>
      <c r="L1037" s="13" t="n"/>
      <c r="M1037" s="13" t="n"/>
      <c r="N1037" s="13" t="n"/>
      <c r="O1037" s="14" t="n"/>
      <c r="P1037" s="15" t="n"/>
      <c r="Q1037" s="16">
        <f>IF(N1037="", "", IF(ISNUMBER(N1037), N1037, IFERROR(DATEVALUE(LEFT(N1037,10))+TIMEVALUE(MID(N1037,12,8)), "texto")))</f>
        <v/>
      </c>
      <c r="R1037" s="17">
        <f>IF(ISNUMBER(Q1037), DATE(YEAR(Q1037),MONTH(Q1037),1), "")</f>
        <v/>
      </c>
      <c r="S1037" s="18">
        <f>IF(A1037="", 0, IF(AND(M1037=Ajustes!$B$8, E1037=Ajustes!$B$5, I1037=Ajustes!$B$4, OR(C1037=Ajustes!$B$6, C1037=Ajustes!$B$7), ISNUMBER(D1037), ISNUMBER(H1037)), 1, 0))</f>
        <v/>
      </c>
      <c r="T1037" s="19">
        <f>IF(S1037&lt;&gt;1, 0, IF(N(J1037)=0, 0, IF(K1037=Ajustes!$B$5, J1037, J1037*F1037)))</f>
        <v/>
      </c>
      <c r="U1037" s="20">
        <f>IF(S1037&lt;&gt;1, U1036, IF(C1037=Ajustes!$B$6, U1036+H1037, U1036-H1037))</f>
        <v/>
      </c>
      <c r="V1037" s="19">
        <f>IF(S1037&lt;&gt;1, V1036, IF(C1037=Ajustes!$B$6, V1036+D1037+N(O1037)+T1037, IF(U1037&lt;=0, 0, V1036-H1037*W1036)))</f>
        <v/>
      </c>
      <c r="W1037" s="21">
        <f>IF(U1037&gt;0, V1037/U1037, 0)</f>
        <v/>
      </c>
      <c r="X1037" s="19">
        <f>IF(AND(S1037=1, C1037=Ajustes!$B$7), D1037-N(O1037)-T1037-H1037*W1036, "")</f>
        <v/>
      </c>
      <c r="Y1037" s="18">
        <f>IF(A1037="", "", TRIM(IF(COUNTIFS($N$2:$N$3000,N1037,$C$2:$C$3000,C1037,$D$2:$D$3000,D1037,$H$2:$H$3000,H1037)&gt;1, "Orden repetida. ", "")&amp;IF(AND(S1037=1, C1037=Ajustes!$B$7, U1036+0.000001&lt;H1037), "Vendes más de lo registrado. ", "")&amp;IF(Q1037="texto", "Fecha en texto. ", "")&amp;IF(OR(NOT(ISNUMBER(D1037)), NOT(ISNUMBER(H1037))), "Número en texto. ", "")&amp;IF(AND(ISNUMBER(Q1037), ISNUMBER(Q1036), Q1037&lt;Q1036), "Fuera de orden de fecha. ", "")))</f>
        <v/>
      </c>
      <c r="Z1037" s="18">
        <f>IF(AND(S1037=1, ISNUMBER(R1037)), ROW(), 0)</f>
        <v/>
      </c>
      <c r="AA1037" s="18">
        <f>IF(ISNUMBER(R1037), R1037, 0)</f>
        <v/>
      </c>
    </row>
    <row r="1038">
      <c r="A1038" s="13" t="n"/>
      <c r="B1038" s="13" t="n"/>
      <c r="C1038" s="13" t="n"/>
      <c r="D1038" s="13" t="n"/>
      <c r="E1038" s="13" t="n"/>
      <c r="F1038" s="13" t="n"/>
      <c r="G1038" s="13" t="n"/>
      <c r="H1038" s="13" t="n"/>
      <c r="I1038" s="13" t="n"/>
      <c r="J1038" s="13" t="n"/>
      <c r="K1038" s="13" t="n"/>
      <c r="L1038" s="13" t="n"/>
      <c r="M1038" s="13" t="n"/>
      <c r="N1038" s="13" t="n"/>
      <c r="O1038" s="14" t="n"/>
      <c r="P1038" s="15" t="n"/>
      <c r="Q1038" s="16">
        <f>IF(N1038="", "", IF(ISNUMBER(N1038), N1038, IFERROR(DATEVALUE(LEFT(N1038,10))+TIMEVALUE(MID(N1038,12,8)), "texto")))</f>
        <v/>
      </c>
      <c r="R1038" s="17">
        <f>IF(ISNUMBER(Q1038), DATE(YEAR(Q1038),MONTH(Q1038),1), "")</f>
        <v/>
      </c>
      <c r="S1038" s="18">
        <f>IF(A1038="", 0, IF(AND(M1038=Ajustes!$B$8, E1038=Ajustes!$B$5, I1038=Ajustes!$B$4, OR(C1038=Ajustes!$B$6, C1038=Ajustes!$B$7), ISNUMBER(D1038), ISNUMBER(H1038)), 1, 0))</f>
        <v/>
      </c>
      <c r="T1038" s="19">
        <f>IF(S1038&lt;&gt;1, 0, IF(N(J1038)=0, 0, IF(K1038=Ajustes!$B$5, J1038, J1038*F1038)))</f>
        <v/>
      </c>
      <c r="U1038" s="20">
        <f>IF(S1038&lt;&gt;1, U1037, IF(C1038=Ajustes!$B$6, U1037+H1038, U1037-H1038))</f>
        <v/>
      </c>
      <c r="V1038" s="19">
        <f>IF(S1038&lt;&gt;1, V1037, IF(C1038=Ajustes!$B$6, V1037+D1038+N(O1038)+T1038, IF(U1038&lt;=0, 0, V1037-H1038*W1037)))</f>
        <v/>
      </c>
      <c r="W1038" s="21">
        <f>IF(U1038&gt;0, V1038/U1038, 0)</f>
        <v/>
      </c>
      <c r="X1038" s="19">
        <f>IF(AND(S1038=1, C1038=Ajustes!$B$7), D1038-N(O1038)-T1038-H1038*W1037, "")</f>
        <v/>
      </c>
      <c r="Y1038" s="18">
        <f>IF(A1038="", "", TRIM(IF(COUNTIFS($N$2:$N$3000,N1038,$C$2:$C$3000,C1038,$D$2:$D$3000,D1038,$H$2:$H$3000,H1038)&gt;1, "Orden repetida. ", "")&amp;IF(AND(S1038=1, C1038=Ajustes!$B$7, U1037+0.000001&lt;H1038), "Vendes más de lo registrado. ", "")&amp;IF(Q1038="texto", "Fecha en texto. ", "")&amp;IF(OR(NOT(ISNUMBER(D1038)), NOT(ISNUMBER(H1038))), "Número en texto. ", "")&amp;IF(AND(ISNUMBER(Q1038), ISNUMBER(Q1037), Q1038&lt;Q1037), "Fuera de orden de fecha. ", "")))</f>
        <v/>
      </c>
      <c r="Z1038" s="18">
        <f>IF(AND(S1038=1, ISNUMBER(R1038)), ROW(), 0)</f>
        <v/>
      </c>
      <c r="AA1038" s="18">
        <f>IF(ISNUMBER(R1038), R1038, 0)</f>
        <v/>
      </c>
    </row>
    <row r="1039">
      <c r="A1039" s="13" t="n"/>
      <c r="B1039" s="13" t="n"/>
      <c r="C1039" s="13" t="n"/>
      <c r="D1039" s="13" t="n"/>
      <c r="E1039" s="13" t="n"/>
      <c r="F1039" s="13" t="n"/>
      <c r="G1039" s="13" t="n"/>
      <c r="H1039" s="13" t="n"/>
      <c r="I1039" s="13" t="n"/>
      <c r="J1039" s="13" t="n"/>
      <c r="K1039" s="13" t="n"/>
      <c r="L1039" s="13" t="n"/>
      <c r="M1039" s="13" t="n"/>
      <c r="N1039" s="13" t="n"/>
      <c r="O1039" s="14" t="n"/>
      <c r="P1039" s="15" t="n"/>
      <c r="Q1039" s="16">
        <f>IF(N1039="", "", IF(ISNUMBER(N1039), N1039, IFERROR(DATEVALUE(LEFT(N1039,10))+TIMEVALUE(MID(N1039,12,8)), "texto")))</f>
        <v/>
      </c>
      <c r="R1039" s="17">
        <f>IF(ISNUMBER(Q1039), DATE(YEAR(Q1039),MONTH(Q1039),1), "")</f>
        <v/>
      </c>
      <c r="S1039" s="18">
        <f>IF(A1039="", 0, IF(AND(M1039=Ajustes!$B$8, E1039=Ajustes!$B$5, I1039=Ajustes!$B$4, OR(C1039=Ajustes!$B$6, C1039=Ajustes!$B$7), ISNUMBER(D1039), ISNUMBER(H1039)), 1, 0))</f>
        <v/>
      </c>
      <c r="T1039" s="19">
        <f>IF(S1039&lt;&gt;1, 0, IF(N(J1039)=0, 0, IF(K1039=Ajustes!$B$5, J1039, J1039*F1039)))</f>
        <v/>
      </c>
      <c r="U1039" s="20">
        <f>IF(S1039&lt;&gt;1, U1038, IF(C1039=Ajustes!$B$6, U1038+H1039, U1038-H1039))</f>
        <v/>
      </c>
      <c r="V1039" s="19">
        <f>IF(S1039&lt;&gt;1, V1038, IF(C1039=Ajustes!$B$6, V1038+D1039+N(O1039)+T1039, IF(U1039&lt;=0, 0, V1038-H1039*W1038)))</f>
        <v/>
      </c>
      <c r="W1039" s="21">
        <f>IF(U1039&gt;0, V1039/U1039, 0)</f>
        <v/>
      </c>
      <c r="X1039" s="19">
        <f>IF(AND(S1039=1, C1039=Ajustes!$B$7), D1039-N(O1039)-T1039-H1039*W1038, "")</f>
        <v/>
      </c>
      <c r="Y1039" s="18">
        <f>IF(A1039="", "", TRIM(IF(COUNTIFS($N$2:$N$3000,N1039,$C$2:$C$3000,C1039,$D$2:$D$3000,D1039,$H$2:$H$3000,H1039)&gt;1, "Orden repetida. ", "")&amp;IF(AND(S1039=1, C1039=Ajustes!$B$7, U1038+0.000001&lt;H1039), "Vendes más de lo registrado. ", "")&amp;IF(Q1039="texto", "Fecha en texto. ", "")&amp;IF(OR(NOT(ISNUMBER(D1039)), NOT(ISNUMBER(H1039))), "Número en texto. ", "")&amp;IF(AND(ISNUMBER(Q1039), ISNUMBER(Q1038), Q1039&lt;Q1038), "Fuera de orden de fecha. ", "")))</f>
        <v/>
      </c>
      <c r="Z1039" s="18">
        <f>IF(AND(S1039=1, ISNUMBER(R1039)), ROW(), 0)</f>
        <v/>
      </c>
      <c r="AA1039" s="18">
        <f>IF(ISNUMBER(R1039), R1039, 0)</f>
        <v/>
      </c>
    </row>
    <row r="1040">
      <c r="A1040" s="13" t="n"/>
      <c r="B1040" s="13" t="n"/>
      <c r="C1040" s="13" t="n"/>
      <c r="D1040" s="13" t="n"/>
      <c r="E1040" s="13" t="n"/>
      <c r="F1040" s="13" t="n"/>
      <c r="G1040" s="13" t="n"/>
      <c r="H1040" s="13" t="n"/>
      <c r="I1040" s="13" t="n"/>
      <c r="J1040" s="13" t="n"/>
      <c r="K1040" s="13" t="n"/>
      <c r="L1040" s="13" t="n"/>
      <c r="M1040" s="13" t="n"/>
      <c r="N1040" s="13" t="n"/>
      <c r="O1040" s="14" t="n"/>
      <c r="P1040" s="15" t="n"/>
      <c r="Q1040" s="16">
        <f>IF(N1040="", "", IF(ISNUMBER(N1040), N1040, IFERROR(DATEVALUE(LEFT(N1040,10))+TIMEVALUE(MID(N1040,12,8)), "texto")))</f>
        <v/>
      </c>
      <c r="R1040" s="17">
        <f>IF(ISNUMBER(Q1040), DATE(YEAR(Q1040),MONTH(Q1040),1), "")</f>
        <v/>
      </c>
      <c r="S1040" s="18">
        <f>IF(A1040="", 0, IF(AND(M1040=Ajustes!$B$8, E1040=Ajustes!$B$5, I1040=Ajustes!$B$4, OR(C1040=Ajustes!$B$6, C1040=Ajustes!$B$7), ISNUMBER(D1040), ISNUMBER(H1040)), 1, 0))</f>
        <v/>
      </c>
      <c r="T1040" s="19">
        <f>IF(S1040&lt;&gt;1, 0, IF(N(J1040)=0, 0, IF(K1040=Ajustes!$B$5, J1040, J1040*F1040)))</f>
        <v/>
      </c>
      <c r="U1040" s="20">
        <f>IF(S1040&lt;&gt;1, U1039, IF(C1040=Ajustes!$B$6, U1039+H1040, U1039-H1040))</f>
        <v/>
      </c>
      <c r="V1040" s="19">
        <f>IF(S1040&lt;&gt;1, V1039, IF(C1040=Ajustes!$B$6, V1039+D1040+N(O1040)+T1040, IF(U1040&lt;=0, 0, V1039-H1040*W1039)))</f>
        <v/>
      </c>
      <c r="W1040" s="21">
        <f>IF(U1040&gt;0, V1040/U1040, 0)</f>
        <v/>
      </c>
      <c r="X1040" s="19">
        <f>IF(AND(S1040=1, C1040=Ajustes!$B$7), D1040-N(O1040)-T1040-H1040*W1039, "")</f>
        <v/>
      </c>
      <c r="Y1040" s="18">
        <f>IF(A1040="", "", TRIM(IF(COUNTIFS($N$2:$N$3000,N1040,$C$2:$C$3000,C1040,$D$2:$D$3000,D1040,$H$2:$H$3000,H1040)&gt;1, "Orden repetida. ", "")&amp;IF(AND(S1040=1, C1040=Ajustes!$B$7, U1039+0.000001&lt;H1040), "Vendes más de lo registrado. ", "")&amp;IF(Q1040="texto", "Fecha en texto. ", "")&amp;IF(OR(NOT(ISNUMBER(D1040)), NOT(ISNUMBER(H1040))), "Número en texto. ", "")&amp;IF(AND(ISNUMBER(Q1040), ISNUMBER(Q1039), Q1040&lt;Q1039), "Fuera de orden de fecha. ", "")))</f>
        <v/>
      </c>
      <c r="Z1040" s="18">
        <f>IF(AND(S1040=1, ISNUMBER(R1040)), ROW(), 0)</f>
        <v/>
      </c>
      <c r="AA1040" s="18">
        <f>IF(ISNUMBER(R1040), R1040, 0)</f>
        <v/>
      </c>
    </row>
    <row r="1041">
      <c r="A1041" s="13" t="n"/>
      <c r="B1041" s="13" t="n"/>
      <c r="C1041" s="13" t="n"/>
      <c r="D1041" s="13" t="n"/>
      <c r="E1041" s="13" t="n"/>
      <c r="F1041" s="13" t="n"/>
      <c r="G1041" s="13" t="n"/>
      <c r="H1041" s="13" t="n"/>
      <c r="I1041" s="13" t="n"/>
      <c r="J1041" s="13" t="n"/>
      <c r="K1041" s="13" t="n"/>
      <c r="L1041" s="13" t="n"/>
      <c r="M1041" s="13" t="n"/>
      <c r="N1041" s="13" t="n"/>
      <c r="O1041" s="14" t="n"/>
      <c r="P1041" s="15" t="n"/>
      <c r="Q1041" s="16">
        <f>IF(N1041="", "", IF(ISNUMBER(N1041), N1041, IFERROR(DATEVALUE(LEFT(N1041,10))+TIMEVALUE(MID(N1041,12,8)), "texto")))</f>
        <v/>
      </c>
      <c r="R1041" s="17">
        <f>IF(ISNUMBER(Q1041), DATE(YEAR(Q1041),MONTH(Q1041),1), "")</f>
        <v/>
      </c>
      <c r="S1041" s="18">
        <f>IF(A1041="", 0, IF(AND(M1041=Ajustes!$B$8, E1041=Ajustes!$B$5, I1041=Ajustes!$B$4, OR(C1041=Ajustes!$B$6, C1041=Ajustes!$B$7), ISNUMBER(D1041), ISNUMBER(H1041)), 1, 0))</f>
        <v/>
      </c>
      <c r="T1041" s="19">
        <f>IF(S1041&lt;&gt;1, 0, IF(N(J1041)=0, 0, IF(K1041=Ajustes!$B$5, J1041, J1041*F1041)))</f>
        <v/>
      </c>
      <c r="U1041" s="20">
        <f>IF(S1041&lt;&gt;1, U1040, IF(C1041=Ajustes!$B$6, U1040+H1041, U1040-H1041))</f>
        <v/>
      </c>
      <c r="V1041" s="19">
        <f>IF(S1041&lt;&gt;1, V1040, IF(C1041=Ajustes!$B$6, V1040+D1041+N(O1041)+T1041, IF(U1041&lt;=0, 0, V1040-H1041*W1040)))</f>
        <v/>
      </c>
      <c r="W1041" s="21">
        <f>IF(U1041&gt;0, V1041/U1041, 0)</f>
        <v/>
      </c>
      <c r="X1041" s="19">
        <f>IF(AND(S1041=1, C1041=Ajustes!$B$7), D1041-N(O1041)-T1041-H1041*W1040, "")</f>
        <v/>
      </c>
      <c r="Y1041" s="18">
        <f>IF(A1041="", "", TRIM(IF(COUNTIFS($N$2:$N$3000,N1041,$C$2:$C$3000,C1041,$D$2:$D$3000,D1041,$H$2:$H$3000,H1041)&gt;1, "Orden repetida. ", "")&amp;IF(AND(S1041=1, C1041=Ajustes!$B$7, U1040+0.000001&lt;H1041), "Vendes más de lo registrado. ", "")&amp;IF(Q1041="texto", "Fecha en texto. ", "")&amp;IF(OR(NOT(ISNUMBER(D1041)), NOT(ISNUMBER(H1041))), "Número en texto. ", "")&amp;IF(AND(ISNUMBER(Q1041), ISNUMBER(Q1040), Q1041&lt;Q1040), "Fuera de orden de fecha. ", "")))</f>
        <v/>
      </c>
      <c r="Z1041" s="18">
        <f>IF(AND(S1041=1, ISNUMBER(R1041)), ROW(), 0)</f>
        <v/>
      </c>
      <c r="AA1041" s="18">
        <f>IF(ISNUMBER(R1041), R1041, 0)</f>
        <v/>
      </c>
    </row>
    <row r="1042">
      <c r="A1042" s="13" t="n"/>
      <c r="B1042" s="13" t="n"/>
      <c r="C1042" s="13" t="n"/>
      <c r="D1042" s="13" t="n"/>
      <c r="E1042" s="13" t="n"/>
      <c r="F1042" s="13" t="n"/>
      <c r="G1042" s="13" t="n"/>
      <c r="H1042" s="13" t="n"/>
      <c r="I1042" s="13" t="n"/>
      <c r="J1042" s="13" t="n"/>
      <c r="K1042" s="13" t="n"/>
      <c r="L1042" s="13" t="n"/>
      <c r="M1042" s="13" t="n"/>
      <c r="N1042" s="13" t="n"/>
      <c r="O1042" s="14" t="n"/>
      <c r="P1042" s="15" t="n"/>
      <c r="Q1042" s="16">
        <f>IF(N1042="", "", IF(ISNUMBER(N1042), N1042, IFERROR(DATEVALUE(LEFT(N1042,10))+TIMEVALUE(MID(N1042,12,8)), "texto")))</f>
        <v/>
      </c>
      <c r="R1042" s="17">
        <f>IF(ISNUMBER(Q1042), DATE(YEAR(Q1042),MONTH(Q1042),1), "")</f>
        <v/>
      </c>
      <c r="S1042" s="18">
        <f>IF(A1042="", 0, IF(AND(M1042=Ajustes!$B$8, E1042=Ajustes!$B$5, I1042=Ajustes!$B$4, OR(C1042=Ajustes!$B$6, C1042=Ajustes!$B$7), ISNUMBER(D1042), ISNUMBER(H1042)), 1, 0))</f>
        <v/>
      </c>
      <c r="T1042" s="19">
        <f>IF(S1042&lt;&gt;1, 0, IF(N(J1042)=0, 0, IF(K1042=Ajustes!$B$5, J1042, J1042*F1042)))</f>
        <v/>
      </c>
      <c r="U1042" s="20">
        <f>IF(S1042&lt;&gt;1, U1041, IF(C1042=Ajustes!$B$6, U1041+H1042, U1041-H1042))</f>
        <v/>
      </c>
      <c r="V1042" s="19">
        <f>IF(S1042&lt;&gt;1, V1041, IF(C1042=Ajustes!$B$6, V1041+D1042+N(O1042)+T1042, IF(U1042&lt;=0, 0, V1041-H1042*W1041)))</f>
        <v/>
      </c>
      <c r="W1042" s="21">
        <f>IF(U1042&gt;0, V1042/U1042, 0)</f>
        <v/>
      </c>
      <c r="X1042" s="19">
        <f>IF(AND(S1042=1, C1042=Ajustes!$B$7), D1042-N(O1042)-T1042-H1042*W1041, "")</f>
        <v/>
      </c>
      <c r="Y1042" s="18">
        <f>IF(A1042="", "", TRIM(IF(COUNTIFS($N$2:$N$3000,N1042,$C$2:$C$3000,C1042,$D$2:$D$3000,D1042,$H$2:$H$3000,H1042)&gt;1, "Orden repetida. ", "")&amp;IF(AND(S1042=1, C1042=Ajustes!$B$7, U1041+0.000001&lt;H1042), "Vendes más de lo registrado. ", "")&amp;IF(Q1042="texto", "Fecha en texto. ", "")&amp;IF(OR(NOT(ISNUMBER(D1042)), NOT(ISNUMBER(H1042))), "Número en texto. ", "")&amp;IF(AND(ISNUMBER(Q1042), ISNUMBER(Q1041), Q1042&lt;Q1041), "Fuera de orden de fecha. ", "")))</f>
        <v/>
      </c>
      <c r="Z1042" s="18">
        <f>IF(AND(S1042=1, ISNUMBER(R1042)), ROW(), 0)</f>
        <v/>
      </c>
      <c r="AA1042" s="18">
        <f>IF(ISNUMBER(R1042), R1042, 0)</f>
        <v/>
      </c>
    </row>
    <row r="1043">
      <c r="A1043" s="13" t="n"/>
      <c r="B1043" s="13" t="n"/>
      <c r="C1043" s="13" t="n"/>
      <c r="D1043" s="13" t="n"/>
      <c r="E1043" s="13" t="n"/>
      <c r="F1043" s="13" t="n"/>
      <c r="G1043" s="13" t="n"/>
      <c r="H1043" s="13" t="n"/>
      <c r="I1043" s="13" t="n"/>
      <c r="J1043" s="13" t="n"/>
      <c r="K1043" s="13" t="n"/>
      <c r="L1043" s="13" t="n"/>
      <c r="M1043" s="13" t="n"/>
      <c r="N1043" s="13" t="n"/>
      <c r="O1043" s="14" t="n"/>
      <c r="P1043" s="15" t="n"/>
      <c r="Q1043" s="16">
        <f>IF(N1043="", "", IF(ISNUMBER(N1043), N1043, IFERROR(DATEVALUE(LEFT(N1043,10))+TIMEVALUE(MID(N1043,12,8)), "texto")))</f>
        <v/>
      </c>
      <c r="R1043" s="17">
        <f>IF(ISNUMBER(Q1043), DATE(YEAR(Q1043),MONTH(Q1043),1), "")</f>
        <v/>
      </c>
      <c r="S1043" s="18">
        <f>IF(A1043="", 0, IF(AND(M1043=Ajustes!$B$8, E1043=Ajustes!$B$5, I1043=Ajustes!$B$4, OR(C1043=Ajustes!$B$6, C1043=Ajustes!$B$7), ISNUMBER(D1043), ISNUMBER(H1043)), 1, 0))</f>
        <v/>
      </c>
      <c r="T1043" s="19">
        <f>IF(S1043&lt;&gt;1, 0, IF(N(J1043)=0, 0, IF(K1043=Ajustes!$B$5, J1043, J1043*F1043)))</f>
        <v/>
      </c>
      <c r="U1043" s="20">
        <f>IF(S1043&lt;&gt;1, U1042, IF(C1043=Ajustes!$B$6, U1042+H1043, U1042-H1043))</f>
        <v/>
      </c>
      <c r="V1043" s="19">
        <f>IF(S1043&lt;&gt;1, V1042, IF(C1043=Ajustes!$B$6, V1042+D1043+N(O1043)+T1043, IF(U1043&lt;=0, 0, V1042-H1043*W1042)))</f>
        <v/>
      </c>
      <c r="W1043" s="21">
        <f>IF(U1043&gt;0, V1043/U1043, 0)</f>
        <v/>
      </c>
      <c r="X1043" s="19">
        <f>IF(AND(S1043=1, C1043=Ajustes!$B$7), D1043-N(O1043)-T1043-H1043*W1042, "")</f>
        <v/>
      </c>
      <c r="Y1043" s="18">
        <f>IF(A1043="", "", TRIM(IF(COUNTIFS($N$2:$N$3000,N1043,$C$2:$C$3000,C1043,$D$2:$D$3000,D1043,$H$2:$H$3000,H1043)&gt;1, "Orden repetida. ", "")&amp;IF(AND(S1043=1, C1043=Ajustes!$B$7, U1042+0.000001&lt;H1043), "Vendes más de lo registrado. ", "")&amp;IF(Q1043="texto", "Fecha en texto. ", "")&amp;IF(OR(NOT(ISNUMBER(D1043)), NOT(ISNUMBER(H1043))), "Número en texto. ", "")&amp;IF(AND(ISNUMBER(Q1043), ISNUMBER(Q1042), Q1043&lt;Q1042), "Fuera de orden de fecha. ", "")))</f>
        <v/>
      </c>
      <c r="Z1043" s="18">
        <f>IF(AND(S1043=1, ISNUMBER(R1043)), ROW(), 0)</f>
        <v/>
      </c>
      <c r="AA1043" s="18">
        <f>IF(ISNUMBER(R1043), R1043, 0)</f>
        <v/>
      </c>
    </row>
    <row r="1044">
      <c r="A1044" s="13" t="n"/>
      <c r="B1044" s="13" t="n"/>
      <c r="C1044" s="13" t="n"/>
      <c r="D1044" s="13" t="n"/>
      <c r="E1044" s="13" t="n"/>
      <c r="F1044" s="13" t="n"/>
      <c r="G1044" s="13" t="n"/>
      <c r="H1044" s="13" t="n"/>
      <c r="I1044" s="13" t="n"/>
      <c r="J1044" s="13" t="n"/>
      <c r="K1044" s="13" t="n"/>
      <c r="L1044" s="13" t="n"/>
      <c r="M1044" s="13" t="n"/>
      <c r="N1044" s="13" t="n"/>
      <c r="O1044" s="14" t="n"/>
      <c r="P1044" s="15" t="n"/>
      <c r="Q1044" s="16">
        <f>IF(N1044="", "", IF(ISNUMBER(N1044), N1044, IFERROR(DATEVALUE(LEFT(N1044,10))+TIMEVALUE(MID(N1044,12,8)), "texto")))</f>
        <v/>
      </c>
      <c r="R1044" s="17">
        <f>IF(ISNUMBER(Q1044), DATE(YEAR(Q1044),MONTH(Q1044),1), "")</f>
        <v/>
      </c>
      <c r="S1044" s="18">
        <f>IF(A1044="", 0, IF(AND(M1044=Ajustes!$B$8, E1044=Ajustes!$B$5, I1044=Ajustes!$B$4, OR(C1044=Ajustes!$B$6, C1044=Ajustes!$B$7), ISNUMBER(D1044), ISNUMBER(H1044)), 1, 0))</f>
        <v/>
      </c>
      <c r="T1044" s="19">
        <f>IF(S1044&lt;&gt;1, 0, IF(N(J1044)=0, 0, IF(K1044=Ajustes!$B$5, J1044, J1044*F1044)))</f>
        <v/>
      </c>
      <c r="U1044" s="20">
        <f>IF(S1044&lt;&gt;1, U1043, IF(C1044=Ajustes!$B$6, U1043+H1044, U1043-H1044))</f>
        <v/>
      </c>
      <c r="V1044" s="19">
        <f>IF(S1044&lt;&gt;1, V1043, IF(C1044=Ajustes!$B$6, V1043+D1044+N(O1044)+T1044, IF(U1044&lt;=0, 0, V1043-H1044*W1043)))</f>
        <v/>
      </c>
      <c r="W1044" s="21">
        <f>IF(U1044&gt;0, V1044/U1044, 0)</f>
        <v/>
      </c>
      <c r="X1044" s="19">
        <f>IF(AND(S1044=1, C1044=Ajustes!$B$7), D1044-N(O1044)-T1044-H1044*W1043, "")</f>
        <v/>
      </c>
      <c r="Y1044" s="18">
        <f>IF(A1044="", "", TRIM(IF(COUNTIFS($N$2:$N$3000,N1044,$C$2:$C$3000,C1044,$D$2:$D$3000,D1044,$H$2:$H$3000,H1044)&gt;1, "Orden repetida. ", "")&amp;IF(AND(S1044=1, C1044=Ajustes!$B$7, U1043+0.000001&lt;H1044), "Vendes más de lo registrado. ", "")&amp;IF(Q1044="texto", "Fecha en texto. ", "")&amp;IF(OR(NOT(ISNUMBER(D1044)), NOT(ISNUMBER(H1044))), "Número en texto. ", "")&amp;IF(AND(ISNUMBER(Q1044), ISNUMBER(Q1043), Q1044&lt;Q1043), "Fuera de orden de fecha. ", "")))</f>
        <v/>
      </c>
      <c r="Z1044" s="18">
        <f>IF(AND(S1044=1, ISNUMBER(R1044)), ROW(), 0)</f>
        <v/>
      </c>
      <c r="AA1044" s="18">
        <f>IF(ISNUMBER(R1044), R1044, 0)</f>
        <v/>
      </c>
    </row>
    <row r="1045">
      <c r="A1045" s="13" t="n"/>
      <c r="B1045" s="13" t="n"/>
      <c r="C1045" s="13" t="n"/>
      <c r="D1045" s="13" t="n"/>
      <c r="E1045" s="13" t="n"/>
      <c r="F1045" s="13" t="n"/>
      <c r="G1045" s="13" t="n"/>
      <c r="H1045" s="13" t="n"/>
      <c r="I1045" s="13" t="n"/>
      <c r="J1045" s="13" t="n"/>
      <c r="K1045" s="13" t="n"/>
      <c r="L1045" s="13" t="n"/>
      <c r="M1045" s="13" t="n"/>
      <c r="N1045" s="13" t="n"/>
      <c r="O1045" s="14" t="n"/>
      <c r="P1045" s="15" t="n"/>
      <c r="Q1045" s="16">
        <f>IF(N1045="", "", IF(ISNUMBER(N1045), N1045, IFERROR(DATEVALUE(LEFT(N1045,10))+TIMEVALUE(MID(N1045,12,8)), "texto")))</f>
        <v/>
      </c>
      <c r="R1045" s="17">
        <f>IF(ISNUMBER(Q1045), DATE(YEAR(Q1045),MONTH(Q1045),1), "")</f>
        <v/>
      </c>
      <c r="S1045" s="18">
        <f>IF(A1045="", 0, IF(AND(M1045=Ajustes!$B$8, E1045=Ajustes!$B$5, I1045=Ajustes!$B$4, OR(C1045=Ajustes!$B$6, C1045=Ajustes!$B$7), ISNUMBER(D1045), ISNUMBER(H1045)), 1, 0))</f>
        <v/>
      </c>
      <c r="T1045" s="19">
        <f>IF(S1045&lt;&gt;1, 0, IF(N(J1045)=0, 0, IF(K1045=Ajustes!$B$5, J1045, J1045*F1045)))</f>
        <v/>
      </c>
      <c r="U1045" s="20">
        <f>IF(S1045&lt;&gt;1, U1044, IF(C1045=Ajustes!$B$6, U1044+H1045, U1044-H1045))</f>
        <v/>
      </c>
      <c r="V1045" s="19">
        <f>IF(S1045&lt;&gt;1, V1044, IF(C1045=Ajustes!$B$6, V1044+D1045+N(O1045)+T1045, IF(U1045&lt;=0, 0, V1044-H1045*W1044)))</f>
        <v/>
      </c>
      <c r="W1045" s="21">
        <f>IF(U1045&gt;0, V1045/U1045, 0)</f>
        <v/>
      </c>
      <c r="X1045" s="19">
        <f>IF(AND(S1045=1, C1045=Ajustes!$B$7), D1045-N(O1045)-T1045-H1045*W1044, "")</f>
        <v/>
      </c>
      <c r="Y1045" s="18">
        <f>IF(A1045="", "", TRIM(IF(COUNTIFS($N$2:$N$3000,N1045,$C$2:$C$3000,C1045,$D$2:$D$3000,D1045,$H$2:$H$3000,H1045)&gt;1, "Orden repetida. ", "")&amp;IF(AND(S1045=1, C1045=Ajustes!$B$7, U1044+0.000001&lt;H1045), "Vendes más de lo registrado. ", "")&amp;IF(Q1045="texto", "Fecha en texto. ", "")&amp;IF(OR(NOT(ISNUMBER(D1045)), NOT(ISNUMBER(H1045))), "Número en texto. ", "")&amp;IF(AND(ISNUMBER(Q1045), ISNUMBER(Q1044), Q1045&lt;Q1044), "Fuera de orden de fecha. ", "")))</f>
        <v/>
      </c>
      <c r="Z1045" s="18">
        <f>IF(AND(S1045=1, ISNUMBER(R1045)), ROW(), 0)</f>
        <v/>
      </c>
      <c r="AA1045" s="18">
        <f>IF(ISNUMBER(R1045), R1045, 0)</f>
        <v/>
      </c>
    </row>
    <row r="1046">
      <c r="A1046" s="13" t="n"/>
      <c r="B1046" s="13" t="n"/>
      <c r="C1046" s="13" t="n"/>
      <c r="D1046" s="13" t="n"/>
      <c r="E1046" s="13" t="n"/>
      <c r="F1046" s="13" t="n"/>
      <c r="G1046" s="13" t="n"/>
      <c r="H1046" s="13" t="n"/>
      <c r="I1046" s="13" t="n"/>
      <c r="J1046" s="13" t="n"/>
      <c r="K1046" s="13" t="n"/>
      <c r="L1046" s="13" t="n"/>
      <c r="M1046" s="13" t="n"/>
      <c r="N1046" s="13" t="n"/>
      <c r="O1046" s="14" t="n"/>
      <c r="P1046" s="15" t="n"/>
      <c r="Q1046" s="16">
        <f>IF(N1046="", "", IF(ISNUMBER(N1046), N1046, IFERROR(DATEVALUE(LEFT(N1046,10))+TIMEVALUE(MID(N1046,12,8)), "texto")))</f>
        <v/>
      </c>
      <c r="R1046" s="17">
        <f>IF(ISNUMBER(Q1046), DATE(YEAR(Q1046),MONTH(Q1046),1), "")</f>
        <v/>
      </c>
      <c r="S1046" s="18">
        <f>IF(A1046="", 0, IF(AND(M1046=Ajustes!$B$8, E1046=Ajustes!$B$5, I1046=Ajustes!$B$4, OR(C1046=Ajustes!$B$6, C1046=Ajustes!$B$7), ISNUMBER(D1046), ISNUMBER(H1046)), 1, 0))</f>
        <v/>
      </c>
      <c r="T1046" s="19">
        <f>IF(S1046&lt;&gt;1, 0, IF(N(J1046)=0, 0, IF(K1046=Ajustes!$B$5, J1046, J1046*F1046)))</f>
        <v/>
      </c>
      <c r="U1046" s="20">
        <f>IF(S1046&lt;&gt;1, U1045, IF(C1046=Ajustes!$B$6, U1045+H1046, U1045-H1046))</f>
        <v/>
      </c>
      <c r="V1046" s="19">
        <f>IF(S1046&lt;&gt;1, V1045, IF(C1046=Ajustes!$B$6, V1045+D1046+N(O1046)+T1046, IF(U1046&lt;=0, 0, V1045-H1046*W1045)))</f>
        <v/>
      </c>
      <c r="W1046" s="21">
        <f>IF(U1046&gt;0, V1046/U1046, 0)</f>
        <v/>
      </c>
      <c r="X1046" s="19">
        <f>IF(AND(S1046=1, C1046=Ajustes!$B$7), D1046-N(O1046)-T1046-H1046*W1045, "")</f>
        <v/>
      </c>
      <c r="Y1046" s="18">
        <f>IF(A1046="", "", TRIM(IF(COUNTIFS($N$2:$N$3000,N1046,$C$2:$C$3000,C1046,$D$2:$D$3000,D1046,$H$2:$H$3000,H1046)&gt;1, "Orden repetida. ", "")&amp;IF(AND(S1046=1, C1046=Ajustes!$B$7, U1045+0.000001&lt;H1046), "Vendes más de lo registrado. ", "")&amp;IF(Q1046="texto", "Fecha en texto. ", "")&amp;IF(OR(NOT(ISNUMBER(D1046)), NOT(ISNUMBER(H1046))), "Número en texto. ", "")&amp;IF(AND(ISNUMBER(Q1046), ISNUMBER(Q1045), Q1046&lt;Q1045), "Fuera de orden de fecha. ", "")))</f>
        <v/>
      </c>
      <c r="Z1046" s="18">
        <f>IF(AND(S1046=1, ISNUMBER(R1046)), ROW(), 0)</f>
        <v/>
      </c>
      <c r="AA1046" s="18">
        <f>IF(ISNUMBER(R1046), R1046, 0)</f>
        <v/>
      </c>
    </row>
    <row r="1047">
      <c r="A1047" s="13" t="n"/>
      <c r="B1047" s="13" t="n"/>
      <c r="C1047" s="13" t="n"/>
      <c r="D1047" s="13" t="n"/>
      <c r="E1047" s="13" t="n"/>
      <c r="F1047" s="13" t="n"/>
      <c r="G1047" s="13" t="n"/>
      <c r="H1047" s="13" t="n"/>
      <c r="I1047" s="13" t="n"/>
      <c r="J1047" s="13" t="n"/>
      <c r="K1047" s="13" t="n"/>
      <c r="L1047" s="13" t="n"/>
      <c r="M1047" s="13" t="n"/>
      <c r="N1047" s="13" t="n"/>
      <c r="O1047" s="14" t="n"/>
      <c r="P1047" s="15" t="n"/>
      <c r="Q1047" s="16">
        <f>IF(N1047="", "", IF(ISNUMBER(N1047), N1047, IFERROR(DATEVALUE(LEFT(N1047,10))+TIMEVALUE(MID(N1047,12,8)), "texto")))</f>
        <v/>
      </c>
      <c r="R1047" s="17">
        <f>IF(ISNUMBER(Q1047), DATE(YEAR(Q1047),MONTH(Q1047),1), "")</f>
        <v/>
      </c>
      <c r="S1047" s="18">
        <f>IF(A1047="", 0, IF(AND(M1047=Ajustes!$B$8, E1047=Ajustes!$B$5, I1047=Ajustes!$B$4, OR(C1047=Ajustes!$B$6, C1047=Ajustes!$B$7), ISNUMBER(D1047), ISNUMBER(H1047)), 1, 0))</f>
        <v/>
      </c>
      <c r="T1047" s="19">
        <f>IF(S1047&lt;&gt;1, 0, IF(N(J1047)=0, 0, IF(K1047=Ajustes!$B$5, J1047, J1047*F1047)))</f>
        <v/>
      </c>
      <c r="U1047" s="20">
        <f>IF(S1047&lt;&gt;1, U1046, IF(C1047=Ajustes!$B$6, U1046+H1047, U1046-H1047))</f>
        <v/>
      </c>
      <c r="V1047" s="19">
        <f>IF(S1047&lt;&gt;1, V1046, IF(C1047=Ajustes!$B$6, V1046+D1047+N(O1047)+T1047, IF(U1047&lt;=0, 0, V1046-H1047*W1046)))</f>
        <v/>
      </c>
      <c r="W1047" s="21">
        <f>IF(U1047&gt;0, V1047/U1047, 0)</f>
        <v/>
      </c>
      <c r="X1047" s="19">
        <f>IF(AND(S1047=1, C1047=Ajustes!$B$7), D1047-N(O1047)-T1047-H1047*W1046, "")</f>
        <v/>
      </c>
      <c r="Y1047" s="18">
        <f>IF(A1047="", "", TRIM(IF(COUNTIFS($N$2:$N$3000,N1047,$C$2:$C$3000,C1047,$D$2:$D$3000,D1047,$H$2:$H$3000,H1047)&gt;1, "Orden repetida. ", "")&amp;IF(AND(S1047=1, C1047=Ajustes!$B$7, U1046+0.000001&lt;H1047), "Vendes más de lo registrado. ", "")&amp;IF(Q1047="texto", "Fecha en texto. ", "")&amp;IF(OR(NOT(ISNUMBER(D1047)), NOT(ISNUMBER(H1047))), "Número en texto. ", "")&amp;IF(AND(ISNUMBER(Q1047), ISNUMBER(Q1046), Q1047&lt;Q1046), "Fuera de orden de fecha. ", "")))</f>
        <v/>
      </c>
      <c r="Z1047" s="18">
        <f>IF(AND(S1047=1, ISNUMBER(R1047)), ROW(), 0)</f>
        <v/>
      </c>
      <c r="AA1047" s="18">
        <f>IF(ISNUMBER(R1047), R1047, 0)</f>
        <v/>
      </c>
    </row>
    <row r="1048">
      <c r="A1048" s="13" t="n"/>
      <c r="B1048" s="13" t="n"/>
      <c r="C1048" s="13" t="n"/>
      <c r="D1048" s="13" t="n"/>
      <c r="E1048" s="13" t="n"/>
      <c r="F1048" s="13" t="n"/>
      <c r="G1048" s="13" t="n"/>
      <c r="H1048" s="13" t="n"/>
      <c r="I1048" s="13" t="n"/>
      <c r="J1048" s="13" t="n"/>
      <c r="K1048" s="13" t="n"/>
      <c r="L1048" s="13" t="n"/>
      <c r="M1048" s="13" t="n"/>
      <c r="N1048" s="13" t="n"/>
      <c r="O1048" s="14" t="n"/>
      <c r="P1048" s="15" t="n"/>
      <c r="Q1048" s="16">
        <f>IF(N1048="", "", IF(ISNUMBER(N1048), N1048, IFERROR(DATEVALUE(LEFT(N1048,10))+TIMEVALUE(MID(N1048,12,8)), "texto")))</f>
        <v/>
      </c>
      <c r="R1048" s="17">
        <f>IF(ISNUMBER(Q1048), DATE(YEAR(Q1048),MONTH(Q1048),1), "")</f>
        <v/>
      </c>
      <c r="S1048" s="18">
        <f>IF(A1048="", 0, IF(AND(M1048=Ajustes!$B$8, E1048=Ajustes!$B$5, I1048=Ajustes!$B$4, OR(C1048=Ajustes!$B$6, C1048=Ajustes!$B$7), ISNUMBER(D1048), ISNUMBER(H1048)), 1, 0))</f>
        <v/>
      </c>
      <c r="T1048" s="19">
        <f>IF(S1048&lt;&gt;1, 0, IF(N(J1048)=0, 0, IF(K1048=Ajustes!$B$5, J1048, J1048*F1048)))</f>
        <v/>
      </c>
      <c r="U1048" s="20">
        <f>IF(S1048&lt;&gt;1, U1047, IF(C1048=Ajustes!$B$6, U1047+H1048, U1047-H1048))</f>
        <v/>
      </c>
      <c r="V1048" s="19">
        <f>IF(S1048&lt;&gt;1, V1047, IF(C1048=Ajustes!$B$6, V1047+D1048+N(O1048)+T1048, IF(U1048&lt;=0, 0, V1047-H1048*W1047)))</f>
        <v/>
      </c>
      <c r="W1048" s="21">
        <f>IF(U1048&gt;0, V1048/U1048, 0)</f>
        <v/>
      </c>
      <c r="X1048" s="19">
        <f>IF(AND(S1048=1, C1048=Ajustes!$B$7), D1048-N(O1048)-T1048-H1048*W1047, "")</f>
        <v/>
      </c>
      <c r="Y1048" s="18">
        <f>IF(A1048="", "", TRIM(IF(COUNTIFS($N$2:$N$3000,N1048,$C$2:$C$3000,C1048,$D$2:$D$3000,D1048,$H$2:$H$3000,H1048)&gt;1, "Orden repetida. ", "")&amp;IF(AND(S1048=1, C1048=Ajustes!$B$7, U1047+0.000001&lt;H1048), "Vendes más de lo registrado. ", "")&amp;IF(Q1048="texto", "Fecha en texto. ", "")&amp;IF(OR(NOT(ISNUMBER(D1048)), NOT(ISNUMBER(H1048))), "Número en texto. ", "")&amp;IF(AND(ISNUMBER(Q1048), ISNUMBER(Q1047), Q1048&lt;Q1047), "Fuera de orden de fecha. ", "")))</f>
        <v/>
      </c>
      <c r="Z1048" s="18">
        <f>IF(AND(S1048=1, ISNUMBER(R1048)), ROW(), 0)</f>
        <v/>
      </c>
      <c r="AA1048" s="18">
        <f>IF(ISNUMBER(R1048), R1048, 0)</f>
        <v/>
      </c>
    </row>
    <row r="1049">
      <c r="A1049" s="13" t="n"/>
      <c r="B1049" s="13" t="n"/>
      <c r="C1049" s="13" t="n"/>
      <c r="D1049" s="13" t="n"/>
      <c r="E1049" s="13" t="n"/>
      <c r="F1049" s="13" t="n"/>
      <c r="G1049" s="13" t="n"/>
      <c r="H1049" s="13" t="n"/>
      <c r="I1049" s="13" t="n"/>
      <c r="J1049" s="13" t="n"/>
      <c r="K1049" s="13" t="n"/>
      <c r="L1049" s="13" t="n"/>
      <c r="M1049" s="13" t="n"/>
      <c r="N1049" s="13" t="n"/>
      <c r="O1049" s="14" t="n"/>
      <c r="P1049" s="15" t="n"/>
      <c r="Q1049" s="16">
        <f>IF(N1049="", "", IF(ISNUMBER(N1049), N1049, IFERROR(DATEVALUE(LEFT(N1049,10))+TIMEVALUE(MID(N1049,12,8)), "texto")))</f>
        <v/>
      </c>
      <c r="R1049" s="17">
        <f>IF(ISNUMBER(Q1049), DATE(YEAR(Q1049),MONTH(Q1049),1), "")</f>
        <v/>
      </c>
      <c r="S1049" s="18">
        <f>IF(A1049="", 0, IF(AND(M1049=Ajustes!$B$8, E1049=Ajustes!$B$5, I1049=Ajustes!$B$4, OR(C1049=Ajustes!$B$6, C1049=Ajustes!$B$7), ISNUMBER(D1049), ISNUMBER(H1049)), 1, 0))</f>
        <v/>
      </c>
      <c r="T1049" s="19">
        <f>IF(S1049&lt;&gt;1, 0, IF(N(J1049)=0, 0, IF(K1049=Ajustes!$B$5, J1049, J1049*F1049)))</f>
        <v/>
      </c>
      <c r="U1049" s="20">
        <f>IF(S1049&lt;&gt;1, U1048, IF(C1049=Ajustes!$B$6, U1048+H1049, U1048-H1049))</f>
        <v/>
      </c>
      <c r="V1049" s="19">
        <f>IF(S1049&lt;&gt;1, V1048, IF(C1049=Ajustes!$B$6, V1048+D1049+N(O1049)+T1049, IF(U1049&lt;=0, 0, V1048-H1049*W1048)))</f>
        <v/>
      </c>
      <c r="W1049" s="21">
        <f>IF(U1049&gt;0, V1049/U1049, 0)</f>
        <v/>
      </c>
      <c r="X1049" s="19">
        <f>IF(AND(S1049=1, C1049=Ajustes!$B$7), D1049-N(O1049)-T1049-H1049*W1048, "")</f>
        <v/>
      </c>
      <c r="Y1049" s="18">
        <f>IF(A1049="", "", TRIM(IF(COUNTIFS($N$2:$N$3000,N1049,$C$2:$C$3000,C1049,$D$2:$D$3000,D1049,$H$2:$H$3000,H1049)&gt;1, "Orden repetida. ", "")&amp;IF(AND(S1049=1, C1049=Ajustes!$B$7, U1048+0.000001&lt;H1049), "Vendes más de lo registrado. ", "")&amp;IF(Q1049="texto", "Fecha en texto. ", "")&amp;IF(OR(NOT(ISNUMBER(D1049)), NOT(ISNUMBER(H1049))), "Número en texto. ", "")&amp;IF(AND(ISNUMBER(Q1049), ISNUMBER(Q1048), Q1049&lt;Q1048), "Fuera de orden de fecha. ", "")))</f>
        <v/>
      </c>
      <c r="Z1049" s="18">
        <f>IF(AND(S1049=1, ISNUMBER(R1049)), ROW(), 0)</f>
        <v/>
      </c>
      <c r="AA1049" s="18">
        <f>IF(ISNUMBER(R1049), R1049, 0)</f>
        <v/>
      </c>
    </row>
    <row r="1050">
      <c r="A1050" s="13" t="n"/>
      <c r="B1050" s="13" t="n"/>
      <c r="C1050" s="13" t="n"/>
      <c r="D1050" s="13" t="n"/>
      <c r="E1050" s="13" t="n"/>
      <c r="F1050" s="13" t="n"/>
      <c r="G1050" s="13" t="n"/>
      <c r="H1050" s="13" t="n"/>
      <c r="I1050" s="13" t="n"/>
      <c r="J1050" s="13" t="n"/>
      <c r="K1050" s="13" t="n"/>
      <c r="L1050" s="13" t="n"/>
      <c r="M1050" s="13" t="n"/>
      <c r="N1050" s="13" t="n"/>
      <c r="O1050" s="14" t="n"/>
      <c r="P1050" s="15" t="n"/>
      <c r="Q1050" s="16">
        <f>IF(N1050="", "", IF(ISNUMBER(N1050), N1050, IFERROR(DATEVALUE(LEFT(N1050,10))+TIMEVALUE(MID(N1050,12,8)), "texto")))</f>
        <v/>
      </c>
      <c r="R1050" s="17">
        <f>IF(ISNUMBER(Q1050), DATE(YEAR(Q1050),MONTH(Q1050),1), "")</f>
        <v/>
      </c>
      <c r="S1050" s="18">
        <f>IF(A1050="", 0, IF(AND(M1050=Ajustes!$B$8, E1050=Ajustes!$B$5, I1050=Ajustes!$B$4, OR(C1050=Ajustes!$B$6, C1050=Ajustes!$B$7), ISNUMBER(D1050), ISNUMBER(H1050)), 1, 0))</f>
        <v/>
      </c>
      <c r="T1050" s="19">
        <f>IF(S1050&lt;&gt;1, 0, IF(N(J1050)=0, 0, IF(K1050=Ajustes!$B$5, J1050, J1050*F1050)))</f>
        <v/>
      </c>
      <c r="U1050" s="20">
        <f>IF(S1050&lt;&gt;1, U1049, IF(C1050=Ajustes!$B$6, U1049+H1050, U1049-H1050))</f>
        <v/>
      </c>
      <c r="V1050" s="19">
        <f>IF(S1050&lt;&gt;1, V1049, IF(C1050=Ajustes!$B$6, V1049+D1050+N(O1050)+T1050, IF(U1050&lt;=0, 0, V1049-H1050*W1049)))</f>
        <v/>
      </c>
      <c r="W1050" s="21">
        <f>IF(U1050&gt;0, V1050/U1050, 0)</f>
        <v/>
      </c>
      <c r="X1050" s="19">
        <f>IF(AND(S1050=1, C1050=Ajustes!$B$7), D1050-N(O1050)-T1050-H1050*W1049, "")</f>
        <v/>
      </c>
      <c r="Y1050" s="18">
        <f>IF(A1050="", "", TRIM(IF(COUNTIFS($N$2:$N$3000,N1050,$C$2:$C$3000,C1050,$D$2:$D$3000,D1050,$H$2:$H$3000,H1050)&gt;1, "Orden repetida. ", "")&amp;IF(AND(S1050=1, C1050=Ajustes!$B$7, U1049+0.000001&lt;H1050), "Vendes más de lo registrado. ", "")&amp;IF(Q1050="texto", "Fecha en texto. ", "")&amp;IF(OR(NOT(ISNUMBER(D1050)), NOT(ISNUMBER(H1050))), "Número en texto. ", "")&amp;IF(AND(ISNUMBER(Q1050), ISNUMBER(Q1049), Q1050&lt;Q1049), "Fuera de orden de fecha. ", "")))</f>
        <v/>
      </c>
      <c r="Z1050" s="18">
        <f>IF(AND(S1050=1, ISNUMBER(R1050)), ROW(), 0)</f>
        <v/>
      </c>
      <c r="AA1050" s="18">
        <f>IF(ISNUMBER(R1050), R1050, 0)</f>
        <v/>
      </c>
    </row>
    <row r="1051">
      <c r="A1051" s="13" t="n"/>
      <c r="B1051" s="13" t="n"/>
      <c r="C1051" s="13" t="n"/>
      <c r="D1051" s="13" t="n"/>
      <c r="E1051" s="13" t="n"/>
      <c r="F1051" s="13" t="n"/>
      <c r="G1051" s="13" t="n"/>
      <c r="H1051" s="13" t="n"/>
      <c r="I1051" s="13" t="n"/>
      <c r="J1051" s="13" t="n"/>
      <c r="K1051" s="13" t="n"/>
      <c r="L1051" s="13" t="n"/>
      <c r="M1051" s="13" t="n"/>
      <c r="N1051" s="13" t="n"/>
      <c r="O1051" s="14" t="n"/>
      <c r="P1051" s="15" t="n"/>
      <c r="Q1051" s="16">
        <f>IF(N1051="", "", IF(ISNUMBER(N1051), N1051, IFERROR(DATEVALUE(LEFT(N1051,10))+TIMEVALUE(MID(N1051,12,8)), "texto")))</f>
        <v/>
      </c>
      <c r="R1051" s="17">
        <f>IF(ISNUMBER(Q1051), DATE(YEAR(Q1051),MONTH(Q1051),1), "")</f>
        <v/>
      </c>
      <c r="S1051" s="18">
        <f>IF(A1051="", 0, IF(AND(M1051=Ajustes!$B$8, E1051=Ajustes!$B$5, I1051=Ajustes!$B$4, OR(C1051=Ajustes!$B$6, C1051=Ajustes!$B$7), ISNUMBER(D1051), ISNUMBER(H1051)), 1, 0))</f>
        <v/>
      </c>
      <c r="T1051" s="19">
        <f>IF(S1051&lt;&gt;1, 0, IF(N(J1051)=0, 0, IF(K1051=Ajustes!$B$5, J1051, J1051*F1051)))</f>
        <v/>
      </c>
      <c r="U1051" s="20">
        <f>IF(S1051&lt;&gt;1, U1050, IF(C1051=Ajustes!$B$6, U1050+H1051, U1050-H1051))</f>
        <v/>
      </c>
      <c r="V1051" s="19">
        <f>IF(S1051&lt;&gt;1, V1050, IF(C1051=Ajustes!$B$6, V1050+D1051+N(O1051)+T1051, IF(U1051&lt;=0, 0, V1050-H1051*W1050)))</f>
        <v/>
      </c>
      <c r="W1051" s="21">
        <f>IF(U1051&gt;0, V1051/U1051, 0)</f>
        <v/>
      </c>
      <c r="X1051" s="19">
        <f>IF(AND(S1051=1, C1051=Ajustes!$B$7), D1051-N(O1051)-T1051-H1051*W1050, "")</f>
        <v/>
      </c>
      <c r="Y1051" s="18">
        <f>IF(A1051="", "", TRIM(IF(COUNTIFS($N$2:$N$3000,N1051,$C$2:$C$3000,C1051,$D$2:$D$3000,D1051,$H$2:$H$3000,H1051)&gt;1, "Orden repetida. ", "")&amp;IF(AND(S1051=1, C1051=Ajustes!$B$7, U1050+0.000001&lt;H1051), "Vendes más de lo registrado. ", "")&amp;IF(Q1051="texto", "Fecha en texto. ", "")&amp;IF(OR(NOT(ISNUMBER(D1051)), NOT(ISNUMBER(H1051))), "Número en texto. ", "")&amp;IF(AND(ISNUMBER(Q1051), ISNUMBER(Q1050), Q1051&lt;Q1050), "Fuera de orden de fecha. ", "")))</f>
        <v/>
      </c>
      <c r="Z1051" s="18">
        <f>IF(AND(S1051=1, ISNUMBER(R1051)), ROW(), 0)</f>
        <v/>
      </c>
      <c r="AA1051" s="18">
        <f>IF(ISNUMBER(R1051), R1051, 0)</f>
        <v/>
      </c>
    </row>
    <row r="1052">
      <c r="A1052" s="13" t="n"/>
      <c r="B1052" s="13" t="n"/>
      <c r="C1052" s="13" t="n"/>
      <c r="D1052" s="13" t="n"/>
      <c r="E1052" s="13" t="n"/>
      <c r="F1052" s="13" t="n"/>
      <c r="G1052" s="13" t="n"/>
      <c r="H1052" s="13" t="n"/>
      <c r="I1052" s="13" t="n"/>
      <c r="J1052" s="13" t="n"/>
      <c r="K1052" s="13" t="n"/>
      <c r="L1052" s="13" t="n"/>
      <c r="M1052" s="13" t="n"/>
      <c r="N1052" s="13" t="n"/>
      <c r="O1052" s="14" t="n"/>
      <c r="P1052" s="15" t="n"/>
      <c r="Q1052" s="16">
        <f>IF(N1052="", "", IF(ISNUMBER(N1052), N1052, IFERROR(DATEVALUE(LEFT(N1052,10))+TIMEVALUE(MID(N1052,12,8)), "texto")))</f>
        <v/>
      </c>
      <c r="R1052" s="17">
        <f>IF(ISNUMBER(Q1052), DATE(YEAR(Q1052),MONTH(Q1052),1), "")</f>
        <v/>
      </c>
      <c r="S1052" s="18">
        <f>IF(A1052="", 0, IF(AND(M1052=Ajustes!$B$8, E1052=Ajustes!$B$5, I1052=Ajustes!$B$4, OR(C1052=Ajustes!$B$6, C1052=Ajustes!$B$7), ISNUMBER(D1052), ISNUMBER(H1052)), 1, 0))</f>
        <v/>
      </c>
      <c r="T1052" s="19">
        <f>IF(S1052&lt;&gt;1, 0, IF(N(J1052)=0, 0, IF(K1052=Ajustes!$B$5, J1052, J1052*F1052)))</f>
        <v/>
      </c>
      <c r="U1052" s="20">
        <f>IF(S1052&lt;&gt;1, U1051, IF(C1052=Ajustes!$B$6, U1051+H1052, U1051-H1052))</f>
        <v/>
      </c>
      <c r="V1052" s="19">
        <f>IF(S1052&lt;&gt;1, V1051, IF(C1052=Ajustes!$B$6, V1051+D1052+N(O1052)+T1052, IF(U1052&lt;=0, 0, V1051-H1052*W1051)))</f>
        <v/>
      </c>
      <c r="W1052" s="21">
        <f>IF(U1052&gt;0, V1052/U1052, 0)</f>
        <v/>
      </c>
      <c r="X1052" s="19">
        <f>IF(AND(S1052=1, C1052=Ajustes!$B$7), D1052-N(O1052)-T1052-H1052*W1051, "")</f>
        <v/>
      </c>
      <c r="Y1052" s="18">
        <f>IF(A1052="", "", TRIM(IF(COUNTIFS($N$2:$N$3000,N1052,$C$2:$C$3000,C1052,$D$2:$D$3000,D1052,$H$2:$H$3000,H1052)&gt;1, "Orden repetida. ", "")&amp;IF(AND(S1052=1, C1052=Ajustes!$B$7, U1051+0.000001&lt;H1052), "Vendes más de lo registrado. ", "")&amp;IF(Q1052="texto", "Fecha en texto. ", "")&amp;IF(OR(NOT(ISNUMBER(D1052)), NOT(ISNUMBER(H1052))), "Número en texto. ", "")&amp;IF(AND(ISNUMBER(Q1052), ISNUMBER(Q1051), Q1052&lt;Q1051), "Fuera de orden de fecha. ", "")))</f>
        <v/>
      </c>
      <c r="Z1052" s="18">
        <f>IF(AND(S1052=1, ISNUMBER(R1052)), ROW(), 0)</f>
        <v/>
      </c>
      <c r="AA1052" s="18">
        <f>IF(ISNUMBER(R1052), R1052, 0)</f>
        <v/>
      </c>
    </row>
    <row r="1053">
      <c r="A1053" s="13" t="n"/>
      <c r="B1053" s="13" t="n"/>
      <c r="C1053" s="13" t="n"/>
      <c r="D1053" s="13" t="n"/>
      <c r="E1053" s="13" t="n"/>
      <c r="F1053" s="13" t="n"/>
      <c r="G1053" s="13" t="n"/>
      <c r="H1053" s="13" t="n"/>
      <c r="I1053" s="13" t="n"/>
      <c r="J1053" s="13" t="n"/>
      <c r="K1053" s="13" t="n"/>
      <c r="L1053" s="13" t="n"/>
      <c r="M1053" s="13" t="n"/>
      <c r="N1053" s="13" t="n"/>
      <c r="O1053" s="14" t="n"/>
      <c r="P1053" s="15" t="n"/>
      <c r="Q1053" s="16">
        <f>IF(N1053="", "", IF(ISNUMBER(N1053), N1053, IFERROR(DATEVALUE(LEFT(N1053,10))+TIMEVALUE(MID(N1053,12,8)), "texto")))</f>
        <v/>
      </c>
      <c r="R1053" s="17">
        <f>IF(ISNUMBER(Q1053), DATE(YEAR(Q1053),MONTH(Q1053),1), "")</f>
        <v/>
      </c>
      <c r="S1053" s="18">
        <f>IF(A1053="", 0, IF(AND(M1053=Ajustes!$B$8, E1053=Ajustes!$B$5, I1053=Ajustes!$B$4, OR(C1053=Ajustes!$B$6, C1053=Ajustes!$B$7), ISNUMBER(D1053), ISNUMBER(H1053)), 1, 0))</f>
        <v/>
      </c>
      <c r="T1053" s="19">
        <f>IF(S1053&lt;&gt;1, 0, IF(N(J1053)=0, 0, IF(K1053=Ajustes!$B$5, J1053, J1053*F1053)))</f>
        <v/>
      </c>
      <c r="U1053" s="20">
        <f>IF(S1053&lt;&gt;1, U1052, IF(C1053=Ajustes!$B$6, U1052+H1053, U1052-H1053))</f>
        <v/>
      </c>
      <c r="V1053" s="19">
        <f>IF(S1053&lt;&gt;1, V1052, IF(C1053=Ajustes!$B$6, V1052+D1053+N(O1053)+T1053, IF(U1053&lt;=0, 0, V1052-H1053*W1052)))</f>
        <v/>
      </c>
      <c r="W1053" s="21">
        <f>IF(U1053&gt;0, V1053/U1053, 0)</f>
        <v/>
      </c>
      <c r="X1053" s="19">
        <f>IF(AND(S1053=1, C1053=Ajustes!$B$7), D1053-N(O1053)-T1053-H1053*W1052, "")</f>
        <v/>
      </c>
      <c r="Y1053" s="18">
        <f>IF(A1053="", "", TRIM(IF(COUNTIFS($N$2:$N$3000,N1053,$C$2:$C$3000,C1053,$D$2:$D$3000,D1053,$H$2:$H$3000,H1053)&gt;1, "Orden repetida. ", "")&amp;IF(AND(S1053=1, C1053=Ajustes!$B$7, U1052+0.000001&lt;H1053), "Vendes más de lo registrado. ", "")&amp;IF(Q1053="texto", "Fecha en texto. ", "")&amp;IF(OR(NOT(ISNUMBER(D1053)), NOT(ISNUMBER(H1053))), "Número en texto. ", "")&amp;IF(AND(ISNUMBER(Q1053), ISNUMBER(Q1052), Q1053&lt;Q1052), "Fuera de orden de fecha. ", "")))</f>
        <v/>
      </c>
      <c r="Z1053" s="18">
        <f>IF(AND(S1053=1, ISNUMBER(R1053)), ROW(), 0)</f>
        <v/>
      </c>
      <c r="AA1053" s="18">
        <f>IF(ISNUMBER(R1053), R1053, 0)</f>
        <v/>
      </c>
    </row>
    <row r="1054">
      <c r="A1054" s="13" t="n"/>
      <c r="B1054" s="13" t="n"/>
      <c r="C1054" s="13" t="n"/>
      <c r="D1054" s="13" t="n"/>
      <c r="E1054" s="13" t="n"/>
      <c r="F1054" s="13" t="n"/>
      <c r="G1054" s="13" t="n"/>
      <c r="H1054" s="13" t="n"/>
      <c r="I1054" s="13" t="n"/>
      <c r="J1054" s="13" t="n"/>
      <c r="K1054" s="13" t="n"/>
      <c r="L1054" s="13" t="n"/>
      <c r="M1054" s="13" t="n"/>
      <c r="N1054" s="13" t="n"/>
      <c r="O1054" s="14" t="n"/>
      <c r="P1054" s="15" t="n"/>
      <c r="Q1054" s="16">
        <f>IF(N1054="", "", IF(ISNUMBER(N1054), N1054, IFERROR(DATEVALUE(LEFT(N1054,10))+TIMEVALUE(MID(N1054,12,8)), "texto")))</f>
        <v/>
      </c>
      <c r="R1054" s="17">
        <f>IF(ISNUMBER(Q1054), DATE(YEAR(Q1054),MONTH(Q1054),1), "")</f>
        <v/>
      </c>
      <c r="S1054" s="18">
        <f>IF(A1054="", 0, IF(AND(M1054=Ajustes!$B$8, E1054=Ajustes!$B$5, I1054=Ajustes!$B$4, OR(C1054=Ajustes!$B$6, C1054=Ajustes!$B$7), ISNUMBER(D1054), ISNUMBER(H1054)), 1, 0))</f>
        <v/>
      </c>
      <c r="T1054" s="19">
        <f>IF(S1054&lt;&gt;1, 0, IF(N(J1054)=0, 0, IF(K1054=Ajustes!$B$5, J1054, J1054*F1054)))</f>
        <v/>
      </c>
      <c r="U1054" s="20">
        <f>IF(S1054&lt;&gt;1, U1053, IF(C1054=Ajustes!$B$6, U1053+H1054, U1053-H1054))</f>
        <v/>
      </c>
      <c r="V1054" s="19">
        <f>IF(S1054&lt;&gt;1, V1053, IF(C1054=Ajustes!$B$6, V1053+D1054+N(O1054)+T1054, IF(U1054&lt;=0, 0, V1053-H1054*W1053)))</f>
        <v/>
      </c>
      <c r="W1054" s="21">
        <f>IF(U1054&gt;0, V1054/U1054, 0)</f>
        <v/>
      </c>
      <c r="X1054" s="19">
        <f>IF(AND(S1054=1, C1054=Ajustes!$B$7), D1054-N(O1054)-T1054-H1054*W1053, "")</f>
        <v/>
      </c>
      <c r="Y1054" s="18">
        <f>IF(A1054="", "", TRIM(IF(COUNTIFS($N$2:$N$3000,N1054,$C$2:$C$3000,C1054,$D$2:$D$3000,D1054,$H$2:$H$3000,H1054)&gt;1, "Orden repetida. ", "")&amp;IF(AND(S1054=1, C1054=Ajustes!$B$7, U1053+0.000001&lt;H1054), "Vendes más de lo registrado. ", "")&amp;IF(Q1054="texto", "Fecha en texto. ", "")&amp;IF(OR(NOT(ISNUMBER(D1054)), NOT(ISNUMBER(H1054))), "Número en texto. ", "")&amp;IF(AND(ISNUMBER(Q1054), ISNUMBER(Q1053), Q1054&lt;Q1053), "Fuera de orden de fecha. ", "")))</f>
        <v/>
      </c>
      <c r="Z1054" s="18">
        <f>IF(AND(S1054=1, ISNUMBER(R1054)), ROW(), 0)</f>
        <v/>
      </c>
      <c r="AA1054" s="18">
        <f>IF(ISNUMBER(R1054), R1054, 0)</f>
        <v/>
      </c>
    </row>
    <row r="1055">
      <c r="A1055" s="13" t="n"/>
      <c r="B1055" s="13" t="n"/>
      <c r="C1055" s="13" t="n"/>
      <c r="D1055" s="13" t="n"/>
      <c r="E1055" s="13" t="n"/>
      <c r="F1055" s="13" t="n"/>
      <c r="G1055" s="13" t="n"/>
      <c r="H1055" s="13" t="n"/>
      <c r="I1055" s="13" t="n"/>
      <c r="J1055" s="13" t="n"/>
      <c r="K1055" s="13" t="n"/>
      <c r="L1055" s="13" t="n"/>
      <c r="M1055" s="13" t="n"/>
      <c r="N1055" s="13" t="n"/>
      <c r="O1055" s="14" t="n"/>
      <c r="P1055" s="15" t="n"/>
      <c r="Q1055" s="16">
        <f>IF(N1055="", "", IF(ISNUMBER(N1055), N1055, IFERROR(DATEVALUE(LEFT(N1055,10))+TIMEVALUE(MID(N1055,12,8)), "texto")))</f>
        <v/>
      </c>
      <c r="R1055" s="17">
        <f>IF(ISNUMBER(Q1055), DATE(YEAR(Q1055),MONTH(Q1055),1), "")</f>
        <v/>
      </c>
      <c r="S1055" s="18">
        <f>IF(A1055="", 0, IF(AND(M1055=Ajustes!$B$8, E1055=Ajustes!$B$5, I1055=Ajustes!$B$4, OR(C1055=Ajustes!$B$6, C1055=Ajustes!$B$7), ISNUMBER(D1055), ISNUMBER(H1055)), 1, 0))</f>
        <v/>
      </c>
      <c r="T1055" s="19">
        <f>IF(S1055&lt;&gt;1, 0, IF(N(J1055)=0, 0, IF(K1055=Ajustes!$B$5, J1055, J1055*F1055)))</f>
        <v/>
      </c>
      <c r="U1055" s="20">
        <f>IF(S1055&lt;&gt;1, U1054, IF(C1055=Ajustes!$B$6, U1054+H1055, U1054-H1055))</f>
        <v/>
      </c>
      <c r="V1055" s="19">
        <f>IF(S1055&lt;&gt;1, V1054, IF(C1055=Ajustes!$B$6, V1054+D1055+N(O1055)+T1055, IF(U1055&lt;=0, 0, V1054-H1055*W1054)))</f>
        <v/>
      </c>
      <c r="W1055" s="21">
        <f>IF(U1055&gt;0, V1055/U1055, 0)</f>
        <v/>
      </c>
      <c r="X1055" s="19">
        <f>IF(AND(S1055=1, C1055=Ajustes!$B$7), D1055-N(O1055)-T1055-H1055*W1054, "")</f>
        <v/>
      </c>
      <c r="Y1055" s="18">
        <f>IF(A1055="", "", TRIM(IF(COUNTIFS($N$2:$N$3000,N1055,$C$2:$C$3000,C1055,$D$2:$D$3000,D1055,$H$2:$H$3000,H1055)&gt;1, "Orden repetida. ", "")&amp;IF(AND(S1055=1, C1055=Ajustes!$B$7, U1054+0.000001&lt;H1055), "Vendes más de lo registrado. ", "")&amp;IF(Q1055="texto", "Fecha en texto. ", "")&amp;IF(OR(NOT(ISNUMBER(D1055)), NOT(ISNUMBER(H1055))), "Número en texto. ", "")&amp;IF(AND(ISNUMBER(Q1055), ISNUMBER(Q1054), Q1055&lt;Q1054), "Fuera de orden de fecha. ", "")))</f>
        <v/>
      </c>
      <c r="Z1055" s="18">
        <f>IF(AND(S1055=1, ISNUMBER(R1055)), ROW(), 0)</f>
        <v/>
      </c>
      <c r="AA1055" s="18">
        <f>IF(ISNUMBER(R1055), R1055, 0)</f>
        <v/>
      </c>
    </row>
    <row r="1056">
      <c r="A1056" s="13" t="n"/>
      <c r="B1056" s="13" t="n"/>
      <c r="C1056" s="13" t="n"/>
      <c r="D1056" s="13" t="n"/>
      <c r="E1056" s="13" t="n"/>
      <c r="F1056" s="13" t="n"/>
      <c r="G1056" s="13" t="n"/>
      <c r="H1056" s="13" t="n"/>
      <c r="I1056" s="13" t="n"/>
      <c r="J1056" s="13" t="n"/>
      <c r="K1056" s="13" t="n"/>
      <c r="L1056" s="13" t="n"/>
      <c r="M1056" s="13" t="n"/>
      <c r="N1056" s="13" t="n"/>
      <c r="O1056" s="14" t="n"/>
      <c r="P1056" s="15" t="n"/>
      <c r="Q1056" s="16">
        <f>IF(N1056="", "", IF(ISNUMBER(N1056), N1056, IFERROR(DATEVALUE(LEFT(N1056,10))+TIMEVALUE(MID(N1056,12,8)), "texto")))</f>
        <v/>
      </c>
      <c r="R1056" s="17">
        <f>IF(ISNUMBER(Q1056), DATE(YEAR(Q1056),MONTH(Q1056),1), "")</f>
        <v/>
      </c>
      <c r="S1056" s="18">
        <f>IF(A1056="", 0, IF(AND(M1056=Ajustes!$B$8, E1056=Ajustes!$B$5, I1056=Ajustes!$B$4, OR(C1056=Ajustes!$B$6, C1056=Ajustes!$B$7), ISNUMBER(D1056), ISNUMBER(H1056)), 1, 0))</f>
        <v/>
      </c>
      <c r="T1056" s="19">
        <f>IF(S1056&lt;&gt;1, 0, IF(N(J1056)=0, 0, IF(K1056=Ajustes!$B$5, J1056, J1056*F1056)))</f>
        <v/>
      </c>
      <c r="U1056" s="20">
        <f>IF(S1056&lt;&gt;1, U1055, IF(C1056=Ajustes!$B$6, U1055+H1056, U1055-H1056))</f>
        <v/>
      </c>
      <c r="V1056" s="19">
        <f>IF(S1056&lt;&gt;1, V1055, IF(C1056=Ajustes!$B$6, V1055+D1056+N(O1056)+T1056, IF(U1056&lt;=0, 0, V1055-H1056*W1055)))</f>
        <v/>
      </c>
      <c r="W1056" s="21">
        <f>IF(U1056&gt;0, V1056/U1056, 0)</f>
        <v/>
      </c>
      <c r="X1056" s="19">
        <f>IF(AND(S1056=1, C1056=Ajustes!$B$7), D1056-N(O1056)-T1056-H1056*W1055, "")</f>
        <v/>
      </c>
      <c r="Y1056" s="18">
        <f>IF(A1056="", "", TRIM(IF(COUNTIFS($N$2:$N$3000,N1056,$C$2:$C$3000,C1056,$D$2:$D$3000,D1056,$H$2:$H$3000,H1056)&gt;1, "Orden repetida. ", "")&amp;IF(AND(S1056=1, C1056=Ajustes!$B$7, U1055+0.000001&lt;H1056), "Vendes más de lo registrado. ", "")&amp;IF(Q1056="texto", "Fecha en texto. ", "")&amp;IF(OR(NOT(ISNUMBER(D1056)), NOT(ISNUMBER(H1056))), "Número en texto. ", "")&amp;IF(AND(ISNUMBER(Q1056), ISNUMBER(Q1055), Q1056&lt;Q1055), "Fuera de orden de fecha. ", "")))</f>
        <v/>
      </c>
      <c r="Z1056" s="18">
        <f>IF(AND(S1056=1, ISNUMBER(R1056)), ROW(), 0)</f>
        <v/>
      </c>
      <c r="AA1056" s="18">
        <f>IF(ISNUMBER(R1056), R1056, 0)</f>
        <v/>
      </c>
    </row>
    <row r="1057">
      <c r="A1057" s="13" t="n"/>
      <c r="B1057" s="13" t="n"/>
      <c r="C1057" s="13" t="n"/>
      <c r="D1057" s="13" t="n"/>
      <c r="E1057" s="13" t="n"/>
      <c r="F1057" s="13" t="n"/>
      <c r="G1057" s="13" t="n"/>
      <c r="H1057" s="13" t="n"/>
      <c r="I1057" s="13" t="n"/>
      <c r="J1057" s="13" t="n"/>
      <c r="K1057" s="13" t="n"/>
      <c r="L1057" s="13" t="n"/>
      <c r="M1057" s="13" t="n"/>
      <c r="N1057" s="13" t="n"/>
      <c r="O1057" s="14" t="n"/>
      <c r="P1057" s="15" t="n"/>
      <c r="Q1057" s="16">
        <f>IF(N1057="", "", IF(ISNUMBER(N1057), N1057, IFERROR(DATEVALUE(LEFT(N1057,10))+TIMEVALUE(MID(N1057,12,8)), "texto")))</f>
        <v/>
      </c>
      <c r="R1057" s="17">
        <f>IF(ISNUMBER(Q1057), DATE(YEAR(Q1057),MONTH(Q1057),1), "")</f>
        <v/>
      </c>
      <c r="S1057" s="18">
        <f>IF(A1057="", 0, IF(AND(M1057=Ajustes!$B$8, E1057=Ajustes!$B$5, I1057=Ajustes!$B$4, OR(C1057=Ajustes!$B$6, C1057=Ajustes!$B$7), ISNUMBER(D1057), ISNUMBER(H1057)), 1, 0))</f>
        <v/>
      </c>
      <c r="T1057" s="19">
        <f>IF(S1057&lt;&gt;1, 0, IF(N(J1057)=0, 0, IF(K1057=Ajustes!$B$5, J1057, J1057*F1057)))</f>
        <v/>
      </c>
      <c r="U1057" s="20">
        <f>IF(S1057&lt;&gt;1, U1056, IF(C1057=Ajustes!$B$6, U1056+H1057, U1056-H1057))</f>
        <v/>
      </c>
      <c r="V1057" s="19">
        <f>IF(S1057&lt;&gt;1, V1056, IF(C1057=Ajustes!$B$6, V1056+D1057+N(O1057)+T1057, IF(U1057&lt;=0, 0, V1056-H1057*W1056)))</f>
        <v/>
      </c>
      <c r="W1057" s="21">
        <f>IF(U1057&gt;0, V1057/U1057, 0)</f>
        <v/>
      </c>
      <c r="X1057" s="19">
        <f>IF(AND(S1057=1, C1057=Ajustes!$B$7), D1057-N(O1057)-T1057-H1057*W1056, "")</f>
        <v/>
      </c>
      <c r="Y1057" s="18">
        <f>IF(A1057="", "", TRIM(IF(COUNTIFS($N$2:$N$3000,N1057,$C$2:$C$3000,C1057,$D$2:$D$3000,D1057,$H$2:$H$3000,H1057)&gt;1, "Orden repetida. ", "")&amp;IF(AND(S1057=1, C1057=Ajustes!$B$7, U1056+0.000001&lt;H1057), "Vendes más de lo registrado. ", "")&amp;IF(Q1057="texto", "Fecha en texto. ", "")&amp;IF(OR(NOT(ISNUMBER(D1057)), NOT(ISNUMBER(H1057))), "Número en texto. ", "")&amp;IF(AND(ISNUMBER(Q1057), ISNUMBER(Q1056), Q1057&lt;Q1056), "Fuera de orden de fecha. ", "")))</f>
        <v/>
      </c>
      <c r="Z1057" s="18">
        <f>IF(AND(S1057=1, ISNUMBER(R1057)), ROW(), 0)</f>
        <v/>
      </c>
      <c r="AA1057" s="18">
        <f>IF(ISNUMBER(R1057), R1057, 0)</f>
        <v/>
      </c>
    </row>
    <row r="1058">
      <c r="A1058" s="13" t="n"/>
      <c r="B1058" s="13" t="n"/>
      <c r="C1058" s="13" t="n"/>
      <c r="D1058" s="13" t="n"/>
      <c r="E1058" s="13" t="n"/>
      <c r="F1058" s="13" t="n"/>
      <c r="G1058" s="13" t="n"/>
      <c r="H1058" s="13" t="n"/>
      <c r="I1058" s="13" t="n"/>
      <c r="J1058" s="13" t="n"/>
      <c r="K1058" s="13" t="n"/>
      <c r="L1058" s="13" t="n"/>
      <c r="M1058" s="13" t="n"/>
      <c r="N1058" s="13" t="n"/>
      <c r="O1058" s="14" t="n"/>
      <c r="P1058" s="15" t="n"/>
      <c r="Q1058" s="16">
        <f>IF(N1058="", "", IF(ISNUMBER(N1058), N1058, IFERROR(DATEVALUE(LEFT(N1058,10))+TIMEVALUE(MID(N1058,12,8)), "texto")))</f>
        <v/>
      </c>
      <c r="R1058" s="17">
        <f>IF(ISNUMBER(Q1058), DATE(YEAR(Q1058),MONTH(Q1058),1), "")</f>
        <v/>
      </c>
      <c r="S1058" s="18">
        <f>IF(A1058="", 0, IF(AND(M1058=Ajustes!$B$8, E1058=Ajustes!$B$5, I1058=Ajustes!$B$4, OR(C1058=Ajustes!$B$6, C1058=Ajustes!$B$7), ISNUMBER(D1058), ISNUMBER(H1058)), 1, 0))</f>
        <v/>
      </c>
      <c r="T1058" s="19">
        <f>IF(S1058&lt;&gt;1, 0, IF(N(J1058)=0, 0, IF(K1058=Ajustes!$B$5, J1058, J1058*F1058)))</f>
        <v/>
      </c>
      <c r="U1058" s="20">
        <f>IF(S1058&lt;&gt;1, U1057, IF(C1058=Ajustes!$B$6, U1057+H1058, U1057-H1058))</f>
        <v/>
      </c>
      <c r="V1058" s="19">
        <f>IF(S1058&lt;&gt;1, V1057, IF(C1058=Ajustes!$B$6, V1057+D1058+N(O1058)+T1058, IF(U1058&lt;=0, 0, V1057-H1058*W1057)))</f>
        <v/>
      </c>
      <c r="W1058" s="21">
        <f>IF(U1058&gt;0, V1058/U1058, 0)</f>
        <v/>
      </c>
      <c r="X1058" s="19">
        <f>IF(AND(S1058=1, C1058=Ajustes!$B$7), D1058-N(O1058)-T1058-H1058*W1057, "")</f>
        <v/>
      </c>
      <c r="Y1058" s="18">
        <f>IF(A1058="", "", TRIM(IF(COUNTIFS($N$2:$N$3000,N1058,$C$2:$C$3000,C1058,$D$2:$D$3000,D1058,$H$2:$H$3000,H1058)&gt;1, "Orden repetida. ", "")&amp;IF(AND(S1058=1, C1058=Ajustes!$B$7, U1057+0.000001&lt;H1058), "Vendes más de lo registrado. ", "")&amp;IF(Q1058="texto", "Fecha en texto. ", "")&amp;IF(OR(NOT(ISNUMBER(D1058)), NOT(ISNUMBER(H1058))), "Número en texto. ", "")&amp;IF(AND(ISNUMBER(Q1058), ISNUMBER(Q1057), Q1058&lt;Q1057), "Fuera de orden de fecha. ", "")))</f>
        <v/>
      </c>
      <c r="Z1058" s="18">
        <f>IF(AND(S1058=1, ISNUMBER(R1058)), ROW(), 0)</f>
        <v/>
      </c>
      <c r="AA1058" s="18">
        <f>IF(ISNUMBER(R1058), R1058, 0)</f>
        <v/>
      </c>
    </row>
    <row r="1059">
      <c r="A1059" s="13" t="n"/>
      <c r="B1059" s="13" t="n"/>
      <c r="C1059" s="13" t="n"/>
      <c r="D1059" s="13" t="n"/>
      <c r="E1059" s="13" t="n"/>
      <c r="F1059" s="13" t="n"/>
      <c r="G1059" s="13" t="n"/>
      <c r="H1059" s="13" t="n"/>
      <c r="I1059" s="13" t="n"/>
      <c r="J1059" s="13" t="n"/>
      <c r="K1059" s="13" t="n"/>
      <c r="L1059" s="13" t="n"/>
      <c r="M1059" s="13" t="n"/>
      <c r="N1059" s="13" t="n"/>
      <c r="O1059" s="14" t="n"/>
      <c r="P1059" s="15" t="n"/>
      <c r="Q1059" s="16">
        <f>IF(N1059="", "", IF(ISNUMBER(N1059), N1059, IFERROR(DATEVALUE(LEFT(N1059,10))+TIMEVALUE(MID(N1059,12,8)), "texto")))</f>
        <v/>
      </c>
      <c r="R1059" s="17">
        <f>IF(ISNUMBER(Q1059), DATE(YEAR(Q1059),MONTH(Q1059),1), "")</f>
        <v/>
      </c>
      <c r="S1059" s="18">
        <f>IF(A1059="", 0, IF(AND(M1059=Ajustes!$B$8, E1059=Ajustes!$B$5, I1059=Ajustes!$B$4, OR(C1059=Ajustes!$B$6, C1059=Ajustes!$B$7), ISNUMBER(D1059), ISNUMBER(H1059)), 1, 0))</f>
        <v/>
      </c>
      <c r="T1059" s="19">
        <f>IF(S1059&lt;&gt;1, 0, IF(N(J1059)=0, 0, IF(K1059=Ajustes!$B$5, J1059, J1059*F1059)))</f>
        <v/>
      </c>
      <c r="U1059" s="20">
        <f>IF(S1059&lt;&gt;1, U1058, IF(C1059=Ajustes!$B$6, U1058+H1059, U1058-H1059))</f>
        <v/>
      </c>
      <c r="V1059" s="19">
        <f>IF(S1059&lt;&gt;1, V1058, IF(C1059=Ajustes!$B$6, V1058+D1059+N(O1059)+T1059, IF(U1059&lt;=0, 0, V1058-H1059*W1058)))</f>
        <v/>
      </c>
      <c r="W1059" s="21">
        <f>IF(U1059&gt;0, V1059/U1059, 0)</f>
        <v/>
      </c>
      <c r="X1059" s="19">
        <f>IF(AND(S1059=1, C1059=Ajustes!$B$7), D1059-N(O1059)-T1059-H1059*W1058, "")</f>
        <v/>
      </c>
      <c r="Y1059" s="18">
        <f>IF(A1059="", "", TRIM(IF(COUNTIFS($N$2:$N$3000,N1059,$C$2:$C$3000,C1059,$D$2:$D$3000,D1059,$H$2:$H$3000,H1059)&gt;1, "Orden repetida. ", "")&amp;IF(AND(S1059=1, C1059=Ajustes!$B$7, U1058+0.000001&lt;H1059), "Vendes más de lo registrado. ", "")&amp;IF(Q1059="texto", "Fecha en texto. ", "")&amp;IF(OR(NOT(ISNUMBER(D1059)), NOT(ISNUMBER(H1059))), "Número en texto. ", "")&amp;IF(AND(ISNUMBER(Q1059), ISNUMBER(Q1058), Q1059&lt;Q1058), "Fuera de orden de fecha. ", "")))</f>
        <v/>
      </c>
      <c r="Z1059" s="18">
        <f>IF(AND(S1059=1, ISNUMBER(R1059)), ROW(), 0)</f>
        <v/>
      </c>
      <c r="AA1059" s="18">
        <f>IF(ISNUMBER(R1059), R1059, 0)</f>
        <v/>
      </c>
    </row>
    <row r="1060">
      <c r="A1060" s="13" t="n"/>
      <c r="B1060" s="13" t="n"/>
      <c r="C1060" s="13" t="n"/>
      <c r="D1060" s="13" t="n"/>
      <c r="E1060" s="13" t="n"/>
      <c r="F1060" s="13" t="n"/>
      <c r="G1060" s="13" t="n"/>
      <c r="H1060" s="13" t="n"/>
      <c r="I1060" s="13" t="n"/>
      <c r="J1060" s="13" t="n"/>
      <c r="K1060" s="13" t="n"/>
      <c r="L1060" s="13" t="n"/>
      <c r="M1060" s="13" t="n"/>
      <c r="N1060" s="13" t="n"/>
      <c r="O1060" s="14" t="n"/>
      <c r="P1060" s="15" t="n"/>
      <c r="Q1060" s="16">
        <f>IF(N1060="", "", IF(ISNUMBER(N1060), N1060, IFERROR(DATEVALUE(LEFT(N1060,10))+TIMEVALUE(MID(N1060,12,8)), "texto")))</f>
        <v/>
      </c>
      <c r="R1060" s="17">
        <f>IF(ISNUMBER(Q1060), DATE(YEAR(Q1060),MONTH(Q1060),1), "")</f>
        <v/>
      </c>
      <c r="S1060" s="18">
        <f>IF(A1060="", 0, IF(AND(M1060=Ajustes!$B$8, E1060=Ajustes!$B$5, I1060=Ajustes!$B$4, OR(C1060=Ajustes!$B$6, C1060=Ajustes!$B$7), ISNUMBER(D1060), ISNUMBER(H1060)), 1, 0))</f>
        <v/>
      </c>
      <c r="T1060" s="19">
        <f>IF(S1060&lt;&gt;1, 0, IF(N(J1060)=0, 0, IF(K1060=Ajustes!$B$5, J1060, J1060*F1060)))</f>
        <v/>
      </c>
      <c r="U1060" s="20">
        <f>IF(S1060&lt;&gt;1, U1059, IF(C1060=Ajustes!$B$6, U1059+H1060, U1059-H1060))</f>
        <v/>
      </c>
      <c r="V1060" s="19">
        <f>IF(S1060&lt;&gt;1, V1059, IF(C1060=Ajustes!$B$6, V1059+D1060+N(O1060)+T1060, IF(U1060&lt;=0, 0, V1059-H1060*W1059)))</f>
        <v/>
      </c>
      <c r="W1060" s="21">
        <f>IF(U1060&gt;0, V1060/U1060, 0)</f>
        <v/>
      </c>
      <c r="X1060" s="19">
        <f>IF(AND(S1060=1, C1060=Ajustes!$B$7), D1060-N(O1060)-T1060-H1060*W1059, "")</f>
        <v/>
      </c>
      <c r="Y1060" s="18">
        <f>IF(A1060="", "", TRIM(IF(COUNTIFS($N$2:$N$3000,N1060,$C$2:$C$3000,C1060,$D$2:$D$3000,D1060,$H$2:$H$3000,H1060)&gt;1, "Orden repetida. ", "")&amp;IF(AND(S1060=1, C1060=Ajustes!$B$7, U1059+0.000001&lt;H1060), "Vendes más de lo registrado. ", "")&amp;IF(Q1060="texto", "Fecha en texto. ", "")&amp;IF(OR(NOT(ISNUMBER(D1060)), NOT(ISNUMBER(H1060))), "Número en texto. ", "")&amp;IF(AND(ISNUMBER(Q1060), ISNUMBER(Q1059), Q1060&lt;Q1059), "Fuera de orden de fecha. ", "")))</f>
        <v/>
      </c>
      <c r="Z1060" s="18">
        <f>IF(AND(S1060=1, ISNUMBER(R1060)), ROW(), 0)</f>
        <v/>
      </c>
      <c r="AA1060" s="18">
        <f>IF(ISNUMBER(R1060), R1060, 0)</f>
        <v/>
      </c>
    </row>
    <row r="1061">
      <c r="A1061" s="13" t="n"/>
      <c r="B1061" s="13" t="n"/>
      <c r="C1061" s="13" t="n"/>
      <c r="D1061" s="13" t="n"/>
      <c r="E1061" s="13" t="n"/>
      <c r="F1061" s="13" t="n"/>
      <c r="G1061" s="13" t="n"/>
      <c r="H1061" s="13" t="n"/>
      <c r="I1061" s="13" t="n"/>
      <c r="J1061" s="13" t="n"/>
      <c r="K1061" s="13" t="n"/>
      <c r="L1061" s="13" t="n"/>
      <c r="M1061" s="13" t="n"/>
      <c r="N1061" s="13" t="n"/>
      <c r="O1061" s="14" t="n"/>
      <c r="P1061" s="15" t="n"/>
      <c r="Q1061" s="16">
        <f>IF(N1061="", "", IF(ISNUMBER(N1061), N1061, IFERROR(DATEVALUE(LEFT(N1061,10))+TIMEVALUE(MID(N1061,12,8)), "texto")))</f>
        <v/>
      </c>
      <c r="R1061" s="17">
        <f>IF(ISNUMBER(Q1061), DATE(YEAR(Q1061),MONTH(Q1061),1), "")</f>
        <v/>
      </c>
      <c r="S1061" s="18">
        <f>IF(A1061="", 0, IF(AND(M1061=Ajustes!$B$8, E1061=Ajustes!$B$5, I1061=Ajustes!$B$4, OR(C1061=Ajustes!$B$6, C1061=Ajustes!$B$7), ISNUMBER(D1061), ISNUMBER(H1061)), 1, 0))</f>
        <v/>
      </c>
      <c r="T1061" s="19">
        <f>IF(S1061&lt;&gt;1, 0, IF(N(J1061)=0, 0, IF(K1061=Ajustes!$B$5, J1061, J1061*F1061)))</f>
        <v/>
      </c>
      <c r="U1061" s="20">
        <f>IF(S1061&lt;&gt;1, U1060, IF(C1061=Ajustes!$B$6, U1060+H1061, U1060-H1061))</f>
        <v/>
      </c>
      <c r="V1061" s="19">
        <f>IF(S1061&lt;&gt;1, V1060, IF(C1061=Ajustes!$B$6, V1060+D1061+N(O1061)+T1061, IF(U1061&lt;=0, 0, V1060-H1061*W1060)))</f>
        <v/>
      </c>
      <c r="W1061" s="21">
        <f>IF(U1061&gt;0, V1061/U1061, 0)</f>
        <v/>
      </c>
      <c r="X1061" s="19">
        <f>IF(AND(S1061=1, C1061=Ajustes!$B$7), D1061-N(O1061)-T1061-H1061*W1060, "")</f>
        <v/>
      </c>
      <c r="Y1061" s="18">
        <f>IF(A1061="", "", TRIM(IF(COUNTIFS($N$2:$N$3000,N1061,$C$2:$C$3000,C1061,$D$2:$D$3000,D1061,$H$2:$H$3000,H1061)&gt;1, "Orden repetida. ", "")&amp;IF(AND(S1061=1, C1061=Ajustes!$B$7, U1060+0.000001&lt;H1061), "Vendes más de lo registrado. ", "")&amp;IF(Q1061="texto", "Fecha en texto. ", "")&amp;IF(OR(NOT(ISNUMBER(D1061)), NOT(ISNUMBER(H1061))), "Número en texto. ", "")&amp;IF(AND(ISNUMBER(Q1061), ISNUMBER(Q1060), Q1061&lt;Q1060), "Fuera de orden de fecha. ", "")))</f>
        <v/>
      </c>
      <c r="Z1061" s="18">
        <f>IF(AND(S1061=1, ISNUMBER(R1061)), ROW(), 0)</f>
        <v/>
      </c>
      <c r="AA1061" s="18">
        <f>IF(ISNUMBER(R1061), R1061, 0)</f>
        <v/>
      </c>
    </row>
    <row r="1062">
      <c r="A1062" s="13" t="n"/>
      <c r="B1062" s="13" t="n"/>
      <c r="C1062" s="13" t="n"/>
      <c r="D1062" s="13" t="n"/>
      <c r="E1062" s="13" t="n"/>
      <c r="F1062" s="13" t="n"/>
      <c r="G1062" s="13" t="n"/>
      <c r="H1062" s="13" t="n"/>
      <c r="I1062" s="13" t="n"/>
      <c r="J1062" s="13" t="n"/>
      <c r="K1062" s="13" t="n"/>
      <c r="L1062" s="13" t="n"/>
      <c r="M1062" s="13" t="n"/>
      <c r="N1062" s="13" t="n"/>
      <c r="O1062" s="14" t="n"/>
      <c r="P1062" s="15" t="n"/>
      <c r="Q1062" s="16">
        <f>IF(N1062="", "", IF(ISNUMBER(N1062), N1062, IFERROR(DATEVALUE(LEFT(N1062,10))+TIMEVALUE(MID(N1062,12,8)), "texto")))</f>
        <v/>
      </c>
      <c r="R1062" s="17">
        <f>IF(ISNUMBER(Q1062), DATE(YEAR(Q1062),MONTH(Q1062),1), "")</f>
        <v/>
      </c>
      <c r="S1062" s="18">
        <f>IF(A1062="", 0, IF(AND(M1062=Ajustes!$B$8, E1062=Ajustes!$B$5, I1062=Ajustes!$B$4, OR(C1062=Ajustes!$B$6, C1062=Ajustes!$B$7), ISNUMBER(D1062), ISNUMBER(H1062)), 1, 0))</f>
        <v/>
      </c>
      <c r="T1062" s="19">
        <f>IF(S1062&lt;&gt;1, 0, IF(N(J1062)=0, 0, IF(K1062=Ajustes!$B$5, J1062, J1062*F1062)))</f>
        <v/>
      </c>
      <c r="U1062" s="20">
        <f>IF(S1062&lt;&gt;1, U1061, IF(C1062=Ajustes!$B$6, U1061+H1062, U1061-H1062))</f>
        <v/>
      </c>
      <c r="V1062" s="19">
        <f>IF(S1062&lt;&gt;1, V1061, IF(C1062=Ajustes!$B$6, V1061+D1062+N(O1062)+T1062, IF(U1062&lt;=0, 0, V1061-H1062*W1061)))</f>
        <v/>
      </c>
      <c r="W1062" s="21">
        <f>IF(U1062&gt;0, V1062/U1062, 0)</f>
        <v/>
      </c>
      <c r="X1062" s="19">
        <f>IF(AND(S1062=1, C1062=Ajustes!$B$7), D1062-N(O1062)-T1062-H1062*W1061, "")</f>
        <v/>
      </c>
      <c r="Y1062" s="18">
        <f>IF(A1062="", "", TRIM(IF(COUNTIFS($N$2:$N$3000,N1062,$C$2:$C$3000,C1062,$D$2:$D$3000,D1062,$H$2:$H$3000,H1062)&gt;1, "Orden repetida. ", "")&amp;IF(AND(S1062=1, C1062=Ajustes!$B$7, U1061+0.000001&lt;H1062), "Vendes más de lo registrado. ", "")&amp;IF(Q1062="texto", "Fecha en texto. ", "")&amp;IF(OR(NOT(ISNUMBER(D1062)), NOT(ISNUMBER(H1062))), "Número en texto. ", "")&amp;IF(AND(ISNUMBER(Q1062), ISNUMBER(Q1061), Q1062&lt;Q1061), "Fuera de orden de fecha. ", "")))</f>
        <v/>
      </c>
      <c r="Z1062" s="18">
        <f>IF(AND(S1062=1, ISNUMBER(R1062)), ROW(), 0)</f>
        <v/>
      </c>
      <c r="AA1062" s="18">
        <f>IF(ISNUMBER(R1062), R1062, 0)</f>
        <v/>
      </c>
    </row>
    <row r="1063">
      <c r="A1063" s="13" t="n"/>
      <c r="B1063" s="13" t="n"/>
      <c r="C1063" s="13" t="n"/>
      <c r="D1063" s="13" t="n"/>
      <c r="E1063" s="13" t="n"/>
      <c r="F1063" s="13" t="n"/>
      <c r="G1063" s="13" t="n"/>
      <c r="H1063" s="13" t="n"/>
      <c r="I1063" s="13" t="n"/>
      <c r="J1063" s="13" t="n"/>
      <c r="K1063" s="13" t="n"/>
      <c r="L1063" s="13" t="n"/>
      <c r="M1063" s="13" t="n"/>
      <c r="N1063" s="13" t="n"/>
      <c r="O1063" s="14" t="n"/>
      <c r="P1063" s="15" t="n"/>
      <c r="Q1063" s="16">
        <f>IF(N1063="", "", IF(ISNUMBER(N1063), N1063, IFERROR(DATEVALUE(LEFT(N1063,10))+TIMEVALUE(MID(N1063,12,8)), "texto")))</f>
        <v/>
      </c>
      <c r="R1063" s="17">
        <f>IF(ISNUMBER(Q1063), DATE(YEAR(Q1063),MONTH(Q1063),1), "")</f>
        <v/>
      </c>
      <c r="S1063" s="18">
        <f>IF(A1063="", 0, IF(AND(M1063=Ajustes!$B$8, E1063=Ajustes!$B$5, I1063=Ajustes!$B$4, OR(C1063=Ajustes!$B$6, C1063=Ajustes!$B$7), ISNUMBER(D1063), ISNUMBER(H1063)), 1, 0))</f>
        <v/>
      </c>
      <c r="T1063" s="19">
        <f>IF(S1063&lt;&gt;1, 0, IF(N(J1063)=0, 0, IF(K1063=Ajustes!$B$5, J1063, J1063*F1063)))</f>
        <v/>
      </c>
      <c r="U1063" s="20">
        <f>IF(S1063&lt;&gt;1, U1062, IF(C1063=Ajustes!$B$6, U1062+H1063, U1062-H1063))</f>
        <v/>
      </c>
      <c r="V1063" s="19">
        <f>IF(S1063&lt;&gt;1, V1062, IF(C1063=Ajustes!$B$6, V1062+D1063+N(O1063)+T1063, IF(U1063&lt;=0, 0, V1062-H1063*W1062)))</f>
        <v/>
      </c>
      <c r="W1063" s="21">
        <f>IF(U1063&gt;0, V1063/U1063, 0)</f>
        <v/>
      </c>
      <c r="X1063" s="19">
        <f>IF(AND(S1063=1, C1063=Ajustes!$B$7), D1063-N(O1063)-T1063-H1063*W1062, "")</f>
        <v/>
      </c>
      <c r="Y1063" s="18">
        <f>IF(A1063="", "", TRIM(IF(COUNTIFS($N$2:$N$3000,N1063,$C$2:$C$3000,C1063,$D$2:$D$3000,D1063,$H$2:$H$3000,H1063)&gt;1, "Orden repetida. ", "")&amp;IF(AND(S1063=1, C1063=Ajustes!$B$7, U1062+0.000001&lt;H1063), "Vendes más de lo registrado. ", "")&amp;IF(Q1063="texto", "Fecha en texto. ", "")&amp;IF(OR(NOT(ISNUMBER(D1063)), NOT(ISNUMBER(H1063))), "Número en texto. ", "")&amp;IF(AND(ISNUMBER(Q1063), ISNUMBER(Q1062), Q1063&lt;Q1062), "Fuera de orden de fecha. ", "")))</f>
        <v/>
      </c>
      <c r="Z1063" s="18">
        <f>IF(AND(S1063=1, ISNUMBER(R1063)), ROW(), 0)</f>
        <v/>
      </c>
      <c r="AA1063" s="18">
        <f>IF(ISNUMBER(R1063), R1063, 0)</f>
        <v/>
      </c>
    </row>
    <row r="1064">
      <c r="A1064" s="13" t="n"/>
      <c r="B1064" s="13" t="n"/>
      <c r="C1064" s="13" t="n"/>
      <c r="D1064" s="13" t="n"/>
      <c r="E1064" s="13" t="n"/>
      <c r="F1064" s="13" t="n"/>
      <c r="G1064" s="13" t="n"/>
      <c r="H1064" s="13" t="n"/>
      <c r="I1064" s="13" t="n"/>
      <c r="J1064" s="13" t="n"/>
      <c r="K1064" s="13" t="n"/>
      <c r="L1064" s="13" t="n"/>
      <c r="M1064" s="13" t="n"/>
      <c r="N1064" s="13" t="n"/>
      <c r="O1064" s="14" t="n"/>
      <c r="P1064" s="15" t="n"/>
      <c r="Q1064" s="16">
        <f>IF(N1064="", "", IF(ISNUMBER(N1064), N1064, IFERROR(DATEVALUE(LEFT(N1064,10))+TIMEVALUE(MID(N1064,12,8)), "texto")))</f>
        <v/>
      </c>
      <c r="R1064" s="17">
        <f>IF(ISNUMBER(Q1064), DATE(YEAR(Q1064),MONTH(Q1064),1), "")</f>
        <v/>
      </c>
      <c r="S1064" s="18">
        <f>IF(A1064="", 0, IF(AND(M1064=Ajustes!$B$8, E1064=Ajustes!$B$5, I1064=Ajustes!$B$4, OR(C1064=Ajustes!$B$6, C1064=Ajustes!$B$7), ISNUMBER(D1064), ISNUMBER(H1064)), 1, 0))</f>
        <v/>
      </c>
      <c r="T1064" s="19">
        <f>IF(S1064&lt;&gt;1, 0, IF(N(J1064)=0, 0, IF(K1064=Ajustes!$B$5, J1064, J1064*F1064)))</f>
        <v/>
      </c>
      <c r="U1064" s="20">
        <f>IF(S1064&lt;&gt;1, U1063, IF(C1064=Ajustes!$B$6, U1063+H1064, U1063-H1064))</f>
        <v/>
      </c>
      <c r="V1064" s="19">
        <f>IF(S1064&lt;&gt;1, V1063, IF(C1064=Ajustes!$B$6, V1063+D1064+N(O1064)+T1064, IF(U1064&lt;=0, 0, V1063-H1064*W1063)))</f>
        <v/>
      </c>
      <c r="W1064" s="21">
        <f>IF(U1064&gt;0, V1064/U1064, 0)</f>
        <v/>
      </c>
      <c r="X1064" s="19">
        <f>IF(AND(S1064=1, C1064=Ajustes!$B$7), D1064-N(O1064)-T1064-H1064*W1063, "")</f>
        <v/>
      </c>
      <c r="Y1064" s="18">
        <f>IF(A1064="", "", TRIM(IF(COUNTIFS($N$2:$N$3000,N1064,$C$2:$C$3000,C1064,$D$2:$D$3000,D1064,$H$2:$H$3000,H1064)&gt;1, "Orden repetida. ", "")&amp;IF(AND(S1064=1, C1064=Ajustes!$B$7, U1063+0.000001&lt;H1064), "Vendes más de lo registrado. ", "")&amp;IF(Q1064="texto", "Fecha en texto. ", "")&amp;IF(OR(NOT(ISNUMBER(D1064)), NOT(ISNUMBER(H1064))), "Número en texto. ", "")&amp;IF(AND(ISNUMBER(Q1064), ISNUMBER(Q1063), Q1064&lt;Q1063), "Fuera de orden de fecha. ", "")))</f>
        <v/>
      </c>
      <c r="Z1064" s="18">
        <f>IF(AND(S1064=1, ISNUMBER(R1064)), ROW(), 0)</f>
        <v/>
      </c>
      <c r="AA1064" s="18">
        <f>IF(ISNUMBER(R1064), R1064, 0)</f>
        <v/>
      </c>
    </row>
    <row r="1065">
      <c r="A1065" s="13" t="n"/>
      <c r="B1065" s="13" t="n"/>
      <c r="C1065" s="13" t="n"/>
      <c r="D1065" s="13" t="n"/>
      <c r="E1065" s="13" t="n"/>
      <c r="F1065" s="13" t="n"/>
      <c r="G1065" s="13" t="n"/>
      <c r="H1065" s="13" t="n"/>
      <c r="I1065" s="13" t="n"/>
      <c r="J1065" s="13" t="n"/>
      <c r="K1065" s="13" t="n"/>
      <c r="L1065" s="13" t="n"/>
      <c r="M1065" s="13" t="n"/>
      <c r="N1065" s="13" t="n"/>
      <c r="O1065" s="14" t="n"/>
      <c r="P1065" s="15" t="n"/>
      <c r="Q1065" s="16">
        <f>IF(N1065="", "", IF(ISNUMBER(N1065), N1065, IFERROR(DATEVALUE(LEFT(N1065,10))+TIMEVALUE(MID(N1065,12,8)), "texto")))</f>
        <v/>
      </c>
      <c r="R1065" s="17">
        <f>IF(ISNUMBER(Q1065), DATE(YEAR(Q1065),MONTH(Q1065),1), "")</f>
        <v/>
      </c>
      <c r="S1065" s="18">
        <f>IF(A1065="", 0, IF(AND(M1065=Ajustes!$B$8, E1065=Ajustes!$B$5, I1065=Ajustes!$B$4, OR(C1065=Ajustes!$B$6, C1065=Ajustes!$B$7), ISNUMBER(D1065), ISNUMBER(H1065)), 1, 0))</f>
        <v/>
      </c>
      <c r="T1065" s="19">
        <f>IF(S1065&lt;&gt;1, 0, IF(N(J1065)=0, 0, IF(K1065=Ajustes!$B$5, J1065, J1065*F1065)))</f>
        <v/>
      </c>
      <c r="U1065" s="20">
        <f>IF(S1065&lt;&gt;1, U1064, IF(C1065=Ajustes!$B$6, U1064+H1065, U1064-H1065))</f>
        <v/>
      </c>
      <c r="V1065" s="19">
        <f>IF(S1065&lt;&gt;1, V1064, IF(C1065=Ajustes!$B$6, V1064+D1065+N(O1065)+T1065, IF(U1065&lt;=0, 0, V1064-H1065*W1064)))</f>
        <v/>
      </c>
      <c r="W1065" s="21">
        <f>IF(U1065&gt;0, V1065/U1065, 0)</f>
        <v/>
      </c>
      <c r="X1065" s="19">
        <f>IF(AND(S1065=1, C1065=Ajustes!$B$7), D1065-N(O1065)-T1065-H1065*W1064, "")</f>
        <v/>
      </c>
      <c r="Y1065" s="18">
        <f>IF(A1065="", "", TRIM(IF(COUNTIFS($N$2:$N$3000,N1065,$C$2:$C$3000,C1065,$D$2:$D$3000,D1065,$H$2:$H$3000,H1065)&gt;1, "Orden repetida. ", "")&amp;IF(AND(S1065=1, C1065=Ajustes!$B$7, U1064+0.000001&lt;H1065), "Vendes más de lo registrado. ", "")&amp;IF(Q1065="texto", "Fecha en texto. ", "")&amp;IF(OR(NOT(ISNUMBER(D1065)), NOT(ISNUMBER(H1065))), "Número en texto. ", "")&amp;IF(AND(ISNUMBER(Q1065), ISNUMBER(Q1064), Q1065&lt;Q1064), "Fuera de orden de fecha. ", "")))</f>
        <v/>
      </c>
      <c r="Z1065" s="18">
        <f>IF(AND(S1065=1, ISNUMBER(R1065)), ROW(), 0)</f>
        <v/>
      </c>
      <c r="AA1065" s="18">
        <f>IF(ISNUMBER(R1065), R1065, 0)</f>
        <v/>
      </c>
    </row>
    <row r="1066">
      <c r="A1066" s="13" t="n"/>
      <c r="B1066" s="13" t="n"/>
      <c r="C1066" s="13" t="n"/>
      <c r="D1066" s="13" t="n"/>
      <c r="E1066" s="13" t="n"/>
      <c r="F1066" s="13" t="n"/>
      <c r="G1066" s="13" t="n"/>
      <c r="H1066" s="13" t="n"/>
      <c r="I1066" s="13" t="n"/>
      <c r="J1066" s="13" t="n"/>
      <c r="K1066" s="13" t="n"/>
      <c r="L1066" s="13" t="n"/>
      <c r="M1066" s="13" t="n"/>
      <c r="N1066" s="13" t="n"/>
      <c r="O1066" s="14" t="n"/>
      <c r="P1066" s="15" t="n"/>
      <c r="Q1066" s="16">
        <f>IF(N1066="", "", IF(ISNUMBER(N1066), N1066, IFERROR(DATEVALUE(LEFT(N1066,10))+TIMEVALUE(MID(N1066,12,8)), "texto")))</f>
        <v/>
      </c>
      <c r="R1066" s="17">
        <f>IF(ISNUMBER(Q1066), DATE(YEAR(Q1066),MONTH(Q1066),1), "")</f>
        <v/>
      </c>
      <c r="S1066" s="18">
        <f>IF(A1066="", 0, IF(AND(M1066=Ajustes!$B$8, E1066=Ajustes!$B$5, I1066=Ajustes!$B$4, OR(C1066=Ajustes!$B$6, C1066=Ajustes!$B$7), ISNUMBER(D1066), ISNUMBER(H1066)), 1, 0))</f>
        <v/>
      </c>
      <c r="T1066" s="19">
        <f>IF(S1066&lt;&gt;1, 0, IF(N(J1066)=0, 0, IF(K1066=Ajustes!$B$5, J1066, J1066*F1066)))</f>
        <v/>
      </c>
      <c r="U1066" s="20">
        <f>IF(S1066&lt;&gt;1, U1065, IF(C1066=Ajustes!$B$6, U1065+H1066, U1065-H1066))</f>
        <v/>
      </c>
      <c r="V1066" s="19">
        <f>IF(S1066&lt;&gt;1, V1065, IF(C1066=Ajustes!$B$6, V1065+D1066+N(O1066)+T1066, IF(U1066&lt;=0, 0, V1065-H1066*W1065)))</f>
        <v/>
      </c>
      <c r="W1066" s="21">
        <f>IF(U1066&gt;0, V1066/U1066, 0)</f>
        <v/>
      </c>
      <c r="X1066" s="19">
        <f>IF(AND(S1066=1, C1066=Ajustes!$B$7), D1066-N(O1066)-T1066-H1066*W1065, "")</f>
        <v/>
      </c>
      <c r="Y1066" s="18">
        <f>IF(A1066="", "", TRIM(IF(COUNTIFS($N$2:$N$3000,N1066,$C$2:$C$3000,C1066,$D$2:$D$3000,D1066,$H$2:$H$3000,H1066)&gt;1, "Orden repetida. ", "")&amp;IF(AND(S1066=1, C1066=Ajustes!$B$7, U1065+0.000001&lt;H1066), "Vendes más de lo registrado. ", "")&amp;IF(Q1066="texto", "Fecha en texto. ", "")&amp;IF(OR(NOT(ISNUMBER(D1066)), NOT(ISNUMBER(H1066))), "Número en texto. ", "")&amp;IF(AND(ISNUMBER(Q1066), ISNUMBER(Q1065), Q1066&lt;Q1065), "Fuera de orden de fecha. ", "")))</f>
        <v/>
      </c>
      <c r="Z1066" s="18">
        <f>IF(AND(S1066=1, ISNUMBER(R1066)), ROW(), 0)</f>
        <v/>
      </c>
      <c r="AA1066" s="18">
        <f>IF(ISNUMBER(R1066), R1066, 0)</f>
        <v/>
      </c>
    </row>
    <row r="1067">
      <c r="A1067" s="13" t="n"/>
      <c r="B1067" s="13" t="n"/>
      <c r="C1067" s="13" t="n"/>
      <c r="D1067" s="13" t="n"/>
      <c r="E1067" s="13" t="n"/>
      <c r="F1067" s="13" t="n"/>
      <c r="G1067" s="13" t="n"/>
      <c r="H1067" s="13" t="n"/>
      <c r="I1067" s="13" t="n"/>
      <c r="J1067" s="13" t="n"/>
      <c r="K1067" s="13" t="n"/>
      <c r="L1067" s="13" t="n"/>
      <c r="M1067" s="13" t="n"/>
      <c r="N1067" s="13" t="n"/>
      <c r="O1067" s="14" t="n"/>
      <c r="P1067" s="15" t="n"/>
      <c r="Q1067" s="16">
        <f>IF(N1067="", "", IF(ISNUMBER(N1067), N1067, IFERROR(DATEVALUE(LEFT(N1067,10))+TIMEVALUE(MID(N1067,12,8)), "texto")))</f>
        <v/>
      </c>
      <c r="R1067" s="17">
        <f>IF(ISNUMBER(Q1067), DATE(YEAR(Q1067),MONTH(Q1067),1), "")</f>
        <v/>
      </c>
      <c r="S1067" s="18">
        <f>IF(A1067="", 0, IF(AND(M1067=Ajustes!$B$8, E1067=Ajustes!$B$5, I1067=Ajustes!$B$4, OR(C1067=Ajustes!$B$6, C1067=Ajustes!$B$7), ISNUMBER(D1067), ISNUMBER(H1067)), 1, 0))</f>
        <v/>
      </c>
      <c r="T1067" s="19">
        <f>IF(S1067&lt;&gt;1, 0, IF(N(J1067)=0, 0, IF(K1067=Ajustes!$B$5, J1067, J1067*F1067)))</f>
        <v/>
      </c>
      <c r="U1067" s="20">
        <f>IF(S1067&lt;&gt;1, U1066, IF(C1067=Ajustes!$B$6, U1066+H1067, U1066-H1067))</f>
        <v/>
      </c>
      <c r="V1067" s="19">
        <f>IF(S1067&lt;&gt;1, V1066, IF(C1067=Ajustes!$B$6, V1066+D1067+N(O1067)+T1067, IF(U1067&lt;=0, 0, V1066-H1067*W1066)))</f>
        <v/>
      </c>
      <c r="W1067" s="21">
        <f>IF(U1067&gt;0, V1067/U1067, 0)</f>
        <v/>
      </c>
      <c r="X1067" s="19">
        <f>IF(AND(S1067=1, C1067=Ajustes!$B$7), D1067-N(O1067)-T1067-H1067*W1066, "")</f>
        <v/>
      </c>
      <c r="Y1067" s="18">
        <f>IF(A1067="", "", TRIM(IF(COUNTIFS($N$2:$N$3000,N1067,$C$2:$C$3000,C1067,$D$2:$D$3000,D1067,$H$2:$H$3000,H1067)&gt;1, "Orden repetida. ", "")&amp;IF(AND(S1067=1, C1067=Ajustes!$B$7, U1066+0.000001&lt;H1067), "Vendes más de lo registrado. ", "")&amp;IF(Q1067="texto", "Fecha en texto. ", "")&amp;IF(OR(NOT(ISNUMBER(D1067)), NOT(ISNUMBER(H1067))), "Número en texto. ", "")&amp;IF(AND(ISNUMBER(Q1067), ISNUMBER(Q1066), Q1067&lt;Q1066), "Fuera de orden de fecha. ", "")))</f>
        <v/>
      </c>
      <c r="Z1067" s="18">
        <f>IF(AND(S1067=1, ISNUMBER(R1067)), ROW(), 0)</f>
        <v/>
      </c>
      <c r="AA1067" s="18">
        <f>IF(ISNUMBER(R1067), R1067, 0)</f>
        <v/>
      </c>
    </row>
    <row r="1068">
      <c r="A1068" s="13" t="n"/>
      <c r="B1068" s="13" t="n"/>
      <c r="C1068" s="13" t="n"/>
      <c r="D1068" s="13" t="n"/>
      <c r="E1068" s="13" t="n"/>
      <c r="F1068" s="13" t="n"/>
      <c r="G1068" s="13" t="n"/>
      <c r="H1068" s="13" t="n"/>
      <c r="I1068" s="13" t="n"/>
      <c r="J1068" s="13" t="n"/>
      <c r="K1068" s="13" t="n"/>
      <c r="L1068" s="13" t="n"/>
      <c r="M1068" s="13" t="n"/>
      <c r="N1068" s="13" t="n"/>
      <c r="O1068" s="14" t="n"/>
      <c r="P1068" s="15" t="n"/>
      <c r="Q1068" s="16">
        <f>IF(N1068="", "", IF(ISNUMBER(N1068), N1068, IFERROR(DATEVALUE(LEFT(N1068,10))+TIMEVALUE(MID(N1068,12,8)), "texto")))</f>
        <v/>
      </c>
      <c r="R1068" s="17">
        <f>IF(ISNUMBER(Q1068), DATE(YEAR(Q1068),MONTH(Q1068),1), "")</f>
        <v/>
      </c>
      <c r="S1068" s="18">
        <f>IF(A1068="", 0, IF(AND(M1068=Ajustes!$B$8, E1068=Ajustes!$B$5, I1068=Ajustes!$B$4, OR(C1068=Ajustes!$B$6, C1068=Ajustes!$B$7), ISNUMBER(D1068), ISNUMBER(H1068)), 1, 0))</f>
        <v/>
      </c>
      <c r="T1068" s="19">
        <f>IF(S1068&lt;&gt;1, 0, IF(N(J1068)=0, 0, IF(K1068=Ajustes!$B$5, J1068, J1068*F1068)))</f>
        <v/>
      </c>
      <c r="U1068" s="20">
        <f>IF(S1068&lt;&gt;1, U1067, IF(C1068=Ajustes!$B$6, U1067+H1068, U1067-H1068))</f>
        <v/>
      </c>
      <c r="V1068" s="19">
        <f>IF(S1068&lt;&gt;1, V1067, IF(C1068=Ajustes!$B$6, V1067+D1068+N(O1068)+T1068, IF(U1068&lt;=0, 0, V1067-H1068*W1067)))</f>
        <v/>
      </c>
      <c r="W1068" s="21">
        <f>IF(U1068&gt;0, V1068/U1068, 0)</f>
        <v/>
      </c>
      <c r="X1068" s="19">
        <f>IF(AND(S1068=1, C1068=Ajustes!$B$7), D1068-N(O1068)-T1068-H1068*W1067, "")</f>
        <v/>
      </c>
      <c r="Y1068" s="18">
        <f>IF(A1068="", "", TRIM(IF(COUNTIFS($N$2:$N$3000,N1068,$C$2:$C$3000,C1068,$D$2:$D$3000,D1068,$H$2:$H$3000,H1068)&gt;1, "Orden repetida. ", "")&amp;IF(AND(S1068=1, C1068=Ajustes!$B$7, U1067+0.000001&lt;H1068), "Vendes más de lo registrado. ", "")&amp;IF(Q1068="texto", "Fecha en texto. ", "")&amp;IF(OR(NOT(ISNUMBER(D1068)), NOT(ISNUMBER(H1068))), "Número en texto. ", "")&amp;IF(AND(ISNUMBER(Q1068), ISNUMBER(Q1067), Q1068&lt;Q1067), "Fuera de orden de fecha. ", "")))</f>
        <v/>
      </c>
      <c r="Z1068" s="18">
        <f>IF(AND(S1068=1, ISNUMBER(R1068)), ROW(), 0)</f>
        <v/>
      </c>
      <c r="AA1068" s="18">
        <f>IF(ISNUMBER(R1068), R1068, 0)</f>
        <v/>
      </c>
    </row>
    <row r="1069">
      <c r="A1069" s="13" t="n"/>
      <c r="B1069" s="13" t="n"/>
      <c r="C1069" s="13" t="n"/>
      <c r="D1069" s="13" t="n"/>
      <c r="E1069" s="13" t="n"/>
      <c r="F1069" s="13" t="n"/>
      <c r="G1069" s="13" t="n"/>
      <c r="H1069" s="13" t="n"/>
      <c r="I1069" s="13" t="n"/>
      <c r="J1069" s="13" t="n"/>
      <c r="K1069" s="13" t="n"/>
      <c r="L1069" s="13" t="n"/>
      <c r="M1069" s="13" t="n"/>
      <c r="N1069" s="13" t="n"/>
      <c r="O1069" s="14" t="n"/>
      <c r="P1069" s="15" t="n"/>
      <c r="Q1069" s="16">
        <f>IF(N1069="", "", IF(ISNUMBER(N1069), N1069, IFERROR(DATEVALUE(LEFT(N1069,10))+TIMEVALUE(MID(N1069,12,8)), "texto")))</f>
        <v/>
      </c>
      <c r="R1069" s="17">
        <f>IF(ISNUMBER(Q1069), DATE(YEAR(Q1069),MONTH(Q1069),1), "")</f>
        <v/>
      </c>
      <c r="S1069" s="18">
        <f>IF(A1069="", 0, IF(AND(M1069=Ajustes!$B$8, E1069=Ajustes!$B$5, I1069=Ajustes!$B$4, OR(C1069=Ajustes!$B$6, C1069=Ajustes!$B$7), ISNUMBER(D1069), ISNUMBER(H1069)), 1, 0))</f>
        <v/>
      </c>
      <c r="T1069" s="19">
        <f>IF(S1069&lt;&gt;1, 0, IF(N(J1069)=0, 0, IF(K1069=Ajustes!$B$5, J1069, J1069*F1069)))</f>
        <v/>
      </c>
      <c r="U1069" s="20">
        <f>IF(S1069&lt;&gt;1, U1068, IF(C1069=Ajustes!$B$6, U1068+H1069, U1068-H1069))</f>
        <v/>
      </c>
      <c r="V1069" s="19">
        <f>IF(S1069&lt;&gt;1, V1068, IF(C1069=Ajustes!$B$6, V1068+D1069+N(O1069)+T1069, IF(U1069&lt;=0, 0, V1068-H1069*W1068)))</f>
        <v/>
      </c>
      <c r="W1069" s="21">
        <f>IF(U1069&gt;0, V1069/U1069, 0)</f>
        <v/>
      </c>
      <c r="X1069" s="19">
        <f>IF(AND(S1069=1, C1069=Ajustes!$B$7), D1069-N(O1069)-T1069-H1069*W1068, "")</f>
        <v/>
      </c>
      <c r="Y1069" s="18">
        <f>IF(A1069="", "", TRIM(IF(COUNTIFS($N$2:$N$3000,N1069,$C$2:$C$3000,C1069,$D$2:$D$3000,D1069,$H$2:$H$3000,H1069)&gt;1, "Orden repetida. ", "")&amp;IF(AND(S1069=1, C1069=Ajustes!$B$7, U1068+0.000001&lt;H1069), "Vendes más de lo registrado. ", "")&amp;IF(Q1069="texto", "Fecha en texto. ", "")&amp;IF(OR(NOT(ISNUMBER(D1069)), NOT(ISNUMBER(H1069))), "Número en texto. ", "")&amp;IF(AND(ISNUMBER(Q1069), ISNUMBER(Q1068), Q1069&lt;Q1068), "Fuera de orden de fecha. ", "")))</f>
        <v/>
      </c>
      <c r="Z1069" s="18">
        <f>IF(AND(S1069=1, ISNUMBER(R1069)), ROW(), 0)</f>
        <v/>
      </c>
      <c r="AA1069" s="18">
        <f>IF(ISNUMBER(R1069), R1069, 0)</f>
        <v/>
      </c>
    </row>
    <row r="1070">
      <c r="A1070" s="13" t="n"/>
      <c r="B1070" s="13" t="n"/>
      <c r="C1070" s="13" t="n"/>
      <c r="D1070" s="13" t="n"/>
      <c r="E1070" s="13" t="n"/>
      <c r="F1070" s="13" t="n"/>
      <c r="G1070" s="13" t="n"/>
      <c r="H1070" s="13" t="n"/>
      <c r="I1070" s="13" t="n"/>
      <c r="J1070" s="13" t="n"/>
      <c r="K1070" s="13" t="n"/>
      <c r="L1070" s="13" t="n"/>
      <c r="M1070" s="13" t="n"/>
      <c r="N1070" s="13" t="n"/>
      <c r="O1070" s="14" t="n"/>
      <c r="P1070" s="15" t="n"/>
      <c r="Q1070" s="16">
        <f>IF(N1070="", "", IF(ISNUMBER(N1070), N1070, IFERROR(DATEVALUE(LEFT(N1070,10))+TIMEVALUE(MID(N1070,12,8)), "texto")))</f>
        <v/>
      </c>
      <c r="R1070" s="17">
        <f>IF(ISNUMBER(Q1070), DATE(YEAR(Q1070),MONTH(Q1070),1), "")</f>
        <v/>
      </c>
      <c r="S1070" s="18">
        <f>IF(A1070="", 0, IF(AND(M1070=Ajustes!$B$8, E1070=Ajustes!$B$5, I1070=Ajustes!$B$4, OR(C1070=Ajustes!$B$6, C1070=Ajustes!$B$7), ISNUMBER(D1070), ISNUMBER(H1070)), 1, 0))</f>
        <v/>
      </c>
      <c r="T1070" s="19">
        <f>IF(S1070&lt;&gt;1, 0, IF(N(J1070)=0, 0, IF(K1070=Ajustes!$B$5, J1070, J1070*F1070)))</f>
        <v/>
      </c>
      <c r="U1070" s="20">
        <f>IF(S1070&lt;&gt;1, U1069, IF(C1070=Ajustes!$B$6, U1069+H1070, U1069-H1070))</f>
        <v/>
      </c>
      <c r="V1070" s="19">
        <f>IF(S1070&lt;&gt;1, V1069, IF(C1070=Ajustes!$B$6, V1069+D1070+N(O1070)+T1070, IF(U1070&lt;=0, 0, V1069-H1070*W1069)))</f>
        <v/>
      </c>
      <c r="W1070" s="21">
        <f>IF(U1070&gt;0, V1070/U1070, 0)</f>
        <v/>
      </c>
      <c r="X1070" s="19">
        <f>IF(AND(S1070=1, C1070=Ajustes!$B$7), D1070-N(O1070)-T1070-H1070*W1069, "")</f>
        <v/>
      </c>
      <c r="Y1070" s="18">
        <f>IF(A1070="", "", TRIM(IF(COUNTIFS($N$2:$N$3000,N1070,$C$2:$C$3000,C1070,$D$2:$D$3000,D1070,$H$2:$H$3000,H1070)&gt;1, "Orden repetida. ", "")&amp;IF(AND(S1070=1, C1070=Ajustes!$B$7, U1069+0.000001&lt;H1070), "Vendes más de lo registrado. ", "")&amp;IF(Q1070="texto", "Fecha en texto. ", "")&amp;IF(OR(NOT(ISNUMBER(D1070)), NOT(ISNUMBER(H1070))), "Número en texto. ", "")&amp;IF(AND(ISNUMBER(Q1070), ISNUMBER(Q1069), Q1070&lt;Q1069), "Fuera de orden de fecha. ", "")))</f>
        <v/>
      </c>
      <c r="Z1070" s="18">
        <f>IF(AND(S1070=1, ISNUMBER(R1070)), ROW(), 0)</f>
        <v/>
      </c>
      <c r="AA1070" s="18">
        <f>IF(ISNUMBER(R1070), R1070, 0)</f>
        <v/>
      </c>
    </row>
    <row r="1071">
      <c r="A1071" s="13" t="n"/>
      <c r="B1071" s="13" t="n"/>
      <c r="C1071" s="13" t="n"/>
      <c r="D1071" s="13" t="n"/>
      <c r="E1071" s="13" t="n"/>
      <c r="F1071" s="13" t="n"/>
      <c r="G1071" s="13" t="n"/>
      <c r="H1071" s="13" t="n"/>
      <c r="I1071" s="13" t="n"/>
      <c r="J1071" s="13" t="n"/>
      <c r="K1071" s="13" t="n"/>
      <c r="L1071" s="13" t="n"/>
      <c r="M1071" s="13" t="n"/>
      <c r="N1071" s="13" t="n"/>
      <c r="O1071" s="14" t="n"/>
      <c r="P1071" s="15" t="n"/>
      <c r="Q1071" s="16">
        <f>IF(N1071="", "", IF(ISNUMBER(N1071), N1071, IFERROR(DATEVALUE(LEFT(N1071,10))+TIMEVALUE(MID(N1071,12,8)), "texto")))</f>
        <v/>
      </c>
      <c r="R1071" s="17">
        <f>IF(ISNUMBER(Q1071), DATE(YEAR(Q1071),MONTH(Q1071),1), "")</f>
        <v/>
      </c>
      <c r="S1071" s="18">
        <f>IF(A1071="", 0, IF(AND(M1071=Ajustes!$B$8, E1071=Ajustes!$B$5, I1071=Ajustes!$B$4, OR(C1071=Ajustes!$B$6, C1071=Ajustes!$B$7), ISNUMBER(D1071), ISNUMBER(H1071)), 1, 0))</f>
        <v/>
      </c>
      <c r="T1071" s="19">
        <f>IF(S1071&lt;&gt;1, 0, IF(N(J1071)=0, 0, IF(K1071=Ajustes!$B$5, J1071, J1071*F1071)))</f>
        <v/>
      </c>
      <c r="U1071" s="20">
        <f>IF(S1071&lt;&gt;1, U1070, IF(C1071=Ajustes!$B$6, U1070+H1071, U1070-H1071))</f>
        <v/>
      </c>
      <c r="V1071" s="19">
        <f>IF(S1071&lt;&gt;1, V1070, IF(C1071=Ajustes!$B$6, V1070+D1071+N(O1071)+T1071, IF(U1071&lt;=0, 0, V1070-H1071*W1070)))</f>
        <v/>
      </c>
      <c r="W1071" s="21">
        <f>IF(U1071&gt;0, V1071/U1071, 0)</f>
        <v/>
      </c>
      <c r="X1071" s="19">
        <f>IF(AND(S1071=1, C1071=Ajustes!$B$7), D1071-N(O1071)-T1071-H1071*W1070, "")</f>
        <v/>
      </c>
      <c r="Y1071" s="18">
        <f>IF(A1071="", "", TRIM(IF(COUNTIFS($N$2:$N$3000,N1071,$C$2:$C$3000,C1071,$D$2:$D$3000,D1071,$H$2:$H$3000,H1071)&gt;1, "Orden repetida. ", "")&amp;IF(AND(S1071=1, C1071=Ajustes!$B$7, U1070+0.000001&lt;H1071), "Vendes más de lo registrado. ", "")&amp;IF(Q1071="texto", "Fecha en texto. ", "")&amp;IF(OR(NOT(ISNUMBER(D1071)), NOT(ISNUMBER(H1071))), "Número en texto. ", "")&amp;IF(AND(ISNUMBER(Q1071), ISNUMBER(Q1070), Q1071&lt;Q1070), "Fuera de orden de fecha. ", "")))</f>
        <v/>
      </c>
      <c r="Z1071" s="18">
        <f>IF(AND(S1071=1, ISNUMBER(R1071)), ROW(), 0)</f>
        <v/>
      </c>
      <c r="AA1071" s="18">
        <f>IF(ISNUMBER(R1071), R1071, 0)</f>
        <v/>
      </c>
    </row>
    <row r="1072">
      <c r="A1072" s="13" t="n"/>
      <c r="B1072" s="13" t="n"/>
      <c r="C1072" s="13" t="n"/>
      <c r="D1072" s="13" t="n"/>
      <c r="E1072" s="13" t="n"/>
      <c r="F1072" s="13" t="n"/>
      <c r="G1072" s="13" t="n"/>
      <c r="H1072" s="13" t="n"/>
      <c r="I1072" s="13" t="n"/>
      <c r="J1072" s="13" t="n"/>
      <c r="K1072" s="13" t="n"/>
      <c r="L1072" s="13" t="n"/>
      <c r="M1072" s="13" t="n"/>
      <c r="N1072" s="13" t="n"/>
      <c r="O1072" s="14" t="n"/>
      <c r="P1072" s="15" t="n"/>
      <c r="Q1072" s="16">
        <f>IF(N1072="", "", IF(ISNUMBER(N1072), N1072, IFERROR(DATEVALUE(LEFT(N1072,10))+TIMEVALUE(MID(N1072,12,8)), "texto")))</f>
        <v/>
      </c>
      <c r="R1072" s="17">
        <f>IF(ISNUMBER(Q1072), DATE(YEAR(Q1072),MONTH(Q1072),1), "")</f>
        <v/>
      </c>
      <c r="S1072" s="18">
        <f>IF(A1072="", 0, IF(AND(M1072=Ajustes!$B$8, E1072=Ajustes!$B$5, I1072=Ajustes!$B$4, OR(C1072=Ajustes!$B$6, C1072=Ajustes!$B$7), ISNUMBER(D1072), ISNUMBER(H1072)), 1, 0))</f>
        <v/>
      </c>
      <c r="T1072" s="19">
        <f>IF(S1072&lt;&gt;1, 0, IF(N(J1072)=0, 0, IF(K1072=Ajustes!$B$5, J1072, J1072*F1072)))</f>
        <v/>
      </c>
      <c r="U1072" s="20">
        <f>IF(S1072&lt;&gt;1, U1071, IF(C1072=Ajustes!$B$6, U1071+H1072, U1071-H1072))</f>
        <v/>
      </c>
      <c r="V1072" s="19">
        <f>IF(S1072&lt;&gt;1, V1071, IF(C1072=Ajustes!$B$6, V1071+D1072+N(O1072)+T1072, IF(U1072&lt;=0, 0, V1071-H1072*W1071)))</f>
        <v/>
      </c>
      <c r="W1072" s="21">
        <f>IF(U1072&gt;0, V1072/U1072, 0)</f>
        <v/>
      </c>
      <c r="X1072" s="19">
        <f>IF(AND(S1072=1, C1072=Ajustes!$B$7), D1072-N(O1072)-T1072-H1072*W1071, "")</f>
        <v/>
      </c>
      <c r="Y1072" s="18">
        <f>IF(A1072="", "", TRIM(IF(COUNTIFS($N$2:$N$3000,N1072,$C$2:$C$3000,C1072,$D$2:$D$3000,D1072,$H$2:$H$3000,H1072)&gt;1, "Orden repetida. ", "")&amp;IF(AND(S1072=1, C1072=Ajustes!$B$7, U1071+0.000001&lt;H1072), "Vendes más de lo registrado. ", "")&amp;IF(Q1072="texto", "Fecha en texto. ", "")&amp;IF(OR(NOT(ISNUMBER(D1072)), NOT(ISNUMBER(H1072))), "Número en texto. ", "")&amp;IF(AND(ISNUMBER(Q1072), ISNUMBER(Q1071), Q1072&lt;Q1071), "Fuera de orden de fecha. ", "")))</f>
        <v/>
      </c>
      <c r="Z1072" s="18">
        <f>IF(AND(S1072=1, ISNUMBER(R1072)), ROW(), 0)</f>
        <v/>
      </c>
      <c r="AA1072" s="18">
        <f>IF(ISNUMBER(R1072), R1072, 0)</f>
        <v/>
      </c>
    </row>
    <row r="1073">
      <c r="A1073" s="13" t="n"/>
      <c r="B1073" s="13" t="n"/>
      <c r="C1073" s="13" t="n"/>
      <c r="D1073" s="13" t="n"/>
      <c r="E1073" s="13" t="n"/>
      <c r="F1073" s="13" t="n"/>
      <c r="G1073" s="13" t="n"/>
      <c r="H1073" s="13" t="n"/>
      <c r="I1073" s="13" t="n"/>
      <c r="J1073" s="13" t="n"/>
      <c r="K1073" s="13" t="n"/>
      <c r="L1073" s="13" t="n"/>
      <c r="M1073" s="13" t="n"/>
      <c r="N1073" s="13" t="n"/>
      <c r="O1073" s="14" t="n"/>
      <c r="P1073" s="15" t="n"/>
      <c r="Q1073" s="16">
        <f>IF(N1073="", "", IF(ISNUMBER(N1073), N1073, IFERROR(DATEVALUE(LEFT(N1073,10))+TIMEVALUE(MID(N1073,12,8)), "texto")))</f>
        <v/>
      </c>
      <c r="R1073" s="17">
        <f>IF(ISNUMBER(Q1073), DATE(YEAR(Q1073),MONTH(Q1073),1), "")</f>
        <v/>
      </c>
      <c r="S1073" s="18">
        <f>IF(A1073="", 0, IF(AND(M1073=Ajustes!$B$8, E1073=Ajustes!$B$5, I1073=Ajustes!$B$4, OR(C1073=Ajustes!$B$6, C1073=Ajustes!$B$7), ISNUMBER(D1073), ISNUMBER(H1073)), 1, 0))</f>
        <v/>
      </c>
      <c r="T1073" s="19">
        <f>IF(S1073&lt;&gt;1, 0, IF(N(J1073)=0, 0, IF(K1073=Ajustes!$B$5, J1073, J1073*F1073)))</f>
        <v/>
      </c>
      <c r="U1073" s="20">
        <f>IF(S1073&lt;&gt;1, U1072, IF(C1073=Ajustes!$B$6, U1072+H1073, U1072-H1073))</f>
        <v/>
      </c>
      <c r="V1073" s="19">
        <f>IF(S1073&lt;&gt;1, V1072, IF(C1073=Ajustes!$B$6, V1072+D1073+N(O1073)+T1073, IF(U1073&lt;=0, 0, V1072-H1073*W1072)))</f>
        <v/>
      </c>
      <c r="W1073" s="21">
        <f>IF(U1073&gt;0, V1073/U1073, 0)</f>
        <v/>
      </c>
      <c r="X1073" s="19">
        <f>IF(AND(S1073=1, C1073=Ajustes!$B$7), D1073-N(O1073)-T1073-H1073*W1072, "")</f>
        <v/>
      </c>
      <c r="Y1073" s="18">
        <f>IF(A1073="", "", TRIM(IF(COUNTIFS($N$2:$N$3000,N1073,$C$2:$C$3000,C1073,$D$2:$D$3000,D1073,$H$2:$H$3000,H1073)&gt;1, "Orden repetida. ", "")&amp;IF(AND(S1073=1, C1073=Ajustes!$B$7, U1072+0.000001&lt;H1073), "Vendes más de lo registrado. ", "")&amp;IF(Q1073="texto", "Fecha en texto. ", "")&amp;IF(OR(NOT(ISNUMBER(D1073)), NOT(ISNUMBER(H1073))), "Número en texto. ", "")&amp;IF(AND(ISNUMBER(Q1073), ISNUMBER(Q1072), Q1073&lt;Q1072), "Fuera de orden de fecha. ", "")))</f>
        <v/>
      </c>
      <c r="Z1073" s="18">
        <f>IF(AND(S1073=1, ISNUMBER(R1073)), ROW(), 0)</f>
        <v/>
      </c>
      <c r="AA1073" s="18">
        <f>IF(ISNUMBER(R1073), R1073, 0)</f>
        <v/>
      </c>
    </row>
    <row r="1074">
      <c r="A1074" s="13" t="n"/>
      <c r="B1074" s="13" t="n"/>
      <c r="C1074" s="13" t="n"/>
      <c r="D1074" s="13" t="n"/>
      <c r="E1074" s="13" t="n"/>
      <c r="F1074" s="13" t="n"/>
      <c r="G1074" s="13" t="n"/>
      <c r="H1074" s="13" t="n"/>
      <c r="I1074" s="13" t="n"/>
      <c r="J1074" s="13" t="n"/>
      <c r="K1074" s="13" t="n"/>
      <c r="L1074" s="13" t="n"/>
      <c r="M1074" s="13" t="n"/>
      <c r="N1074" s="13" t="n"/>
      <c r="O1074" s="14" t="n"/>
      <c r="P1074" s="15" t="n"/>
      <c r="Q1074" s="16">
        <f>IF(N1074="", "", IF(ISNUMBER(N1074), N1074, IFERROR(DATEVALUE(LEFT(N1074,10))+TIMEVALUE(MID(N1074,12,8)), "texto")))</f>
        <v/>
      </c>
      <c r="R1074" s="17">
        <f>IF(ISNUMBER(Q1074), DATE(YEAR(Q1074),MONTH(Q1074),1), "")</f>
        <v/>
      </c>
      <c r="S1074" s="18">
        <f>IF(A1074="", 0, IF(AND(M1074=Ajustes!$B$8, E1074=Ajustes!$B$5, I1074=Ajustes!$B$4, OR(C1074=Ajustes!$B$6, C1074=Ajustes!$B$7), ISNUMBER(D1074), ISNUMBER(H1074)), 1, 0))</f>
        <v/>
      </c>
      <c r="T1074" s="19">
        <f>IF(S1074&lt;&gt;1, 0, IF(N(J1074)=0, 0, IF(K1074=Ajustes!$B$5, J1074, J1074*F1074)))</f>
        <v/>
      </c>
      <c r="U1074" s="20">
        <f>IF(S1074&lt;&gt;1, U1073, IF(C1074=Ajustes!$B$6, U1073+H1074, U1073-H1074))</f>
        <v/>
      </c>
      <c r="V1074" s="19">
        <f>IF(S1074&lt;&gt;1, V1073, IF(C1074=Ajustes!$B$6, V1073+D1074+N(O1074)+T1074, IF(U1074&lt;=0, 0, V1073-H1074*W1073)))</f>
        <v/>
      </c>
      <c r="W1074" s="21">
        <f>IF(U1074&gt;0, V1074/U1074, 0)</f>
        <v/>
      </c>
      <c r="X1074" s="19">
        <f>IF(AND(S1074=1, C1074=Ajustes!$B$7), D1074-N(O1074)-T1074-H1074*W1073, "")</f>
        <v/>
      </c>
      <c r="Y1074" s="18">
        <f>IF(A1074="", "", TRIM(IF(COUNTIFS($N$2:$N$3000,N1074,$C$2:$C$3000,C1074,$D$2:$D$3000,D1074,$H$2:$H$3000,H1074)&gt;1, "Orden repetida. ", "")&amp;IF(AND(S1074=1, C1074=Ajustes!$B$7, U1073+0.000001&lt;H1074), "Vendes más de lo registrado. ", "")&amp;IF(Q1074="texto", "Fecha en texto. ", "")&amp;IF(OR(NOT(ISNUMBER(D1074)), NOT(ISNUMBER(H1074))), "Número en texto. ", "")&amp;IF(AND(ISNUMBER(Q1074), ISNUMBER(Q1073), Q1074&lt;Q1073), "Fuera de orden de fecha. ", "")))</f>
        <v/>
      </c>
      <c r="Z1074" s="18">
        <f>IF(AND(S1074=1, ISNUMBER(R1074)), ROW(), 0)</f>
        <v/>
      </c>
      <c r="AA1074" s="18">
        <f>IF(ISNUMBER(R1074), R1074, 0)</f>
        <v/>
      </c>
    </row>
    <row r="1075">
      <c r="A1075" s="13" t="n"/>
      <c r="B1075" s="13" t="n"/>
      <c r="C1075" s="13" t="n"/>
      <c r="D1075" s="13" t="n"/>
      <c r="E1075" s="13" t="n"/>
      <c r="F1075" s="13" t="n"/>
      <c r="G1075" s="13" t="n"/>
      <c r="H1075" s="13" t="n"/>
      <c r="I1075" s="13" t="n"/>
      <c r="J1075" s="13" t="n"/>
      <c r="K1075" s="13" t="n"/>
      <c r="L1075" s="13" t="n"/>
      <c r="M1075" s="13" t="n"/>
      <c r="N1075" s="13" t="n"/>
      <c r="O1075" s="14" t="n"/>
      <c r="P1075" s="15" t="n"/>
      <c r="Q1075" s="16">
        <f>IF(N1075="", "", IF(ISNUMBER(N1075), N1075, IFERROR(DATEVALUE(LEFT(N1075,10))+TIMEVALUE(MID(N1075,12,8)), "texto")))</f>
        <v/>
      </c>
      <c r="R1075" s="17">
        <f>IF(ISNUMBER(Q1075), DATE(YEAR(Q1075),MONTH(Q1075),1), "")</f>
        <v/>
      </c>
      <c r="S1075" s="18">
        <f>IF(A1075="", 0, IF(AND(M1075=Ajustes!$B$8, E1075=Ajustes!$B$5, I1075=Ajustes!$B$4, OR(C1075=Ajustes!$B$6, C1075=Ajustes!$B$7), ISNUMBER(D1075), ISNUMBER(H1075)), 1, 0))</f>
        <v/>
      </c>
      <c r="T1075" s="19">
        <f>IF(S1075&lt;&gt;1, 0, IF(N(J1075)=0, 0, IF(K1075=Ajustes!$B$5, J1075, J1075*F1075)))</f>
        <v/>
      </c>
      <c r="U1075" s="20">
        <f>IF(S1075&lt;&gt;1, U1074, IF(C1075=Ajustes!$B$6, U1074+H1075, U1074-H1075))</f>
        <v/>
      </c>
      <c r="V1075" s="19">
        <f>IF(S1075&lt;&gt;1, V1074, IF(C1075=Ajustes!$B$6, V1074+D1075+N(O1075)+T1075, IF(U1075&lt;=0, 0, V1074-H1075*W1074)))</f>
        <v/>
      </c>
      <c r="W1075" s="21">
        <f>IF(U1075&gt;0, V1075/U1075, 0)</f>
        <v/>
      </c>
      <c r="X1075" s="19">
        <f>IF(AND(S1075=1, C1075=Ajustes!$B$7), D1075-N(O1075)-T1075-H1075*W1074, "")</f>
        <v/>
      </c>
      <c r="Y1075" s="18">
        <f>IF(A1075="", "", TRIM(IF(COUNTIFS($N$2:$N$3000,N1075,$C$2:$C$3000,C1075,$D$2:$D$3000,D1075,$H$2:$H$3000,H1075)&gt;1, "Orden repetida. ", "")&amp;IF(AND(S1075=1, C1075=Ajustes!$B$7, U1074+0.000001&lt;H1075), "Vendes más de lo registrado. ", "")&amp;IF(Q1075="texto", "Fecha en texto. ", "")&amp;IF(OR(NOT(ISNUMBER(D1075)), NOT(ISNUMBER(H1075))), "Número en texto. ", "")&amp;IF(AND(ISNUMBER(Q1075), ISNUMBER(Q1074), Q1075&lt;Q1074), "Fuera de orden de fecha. ", "")))</f>
        <v/>
      </c>
      <c r="Z1075" s="18">
        <f>IF(AND(S1075=1, ISNUMBER(R1075)), ROW(), 0)</f>
        <v/>
      </c>
      <c r="AA1075" s="18">
        <f>IF(ISNUMBER(R1075), R1075, 0)</f>
        <v/>
      </c>
    </row>
    <row r="1076">
      <c r="A1076" s="13" t="n"/>
      <c r="B1076" s="13" t="n"/>
      <c r="C1076" s="13" t="n"/>
      <c r="D1076" s="13" t="n"/>
      <c r="E1076" s="13" t="n"/>
      <c r="F1076" s="13" t="n"/>
      <c r="G1076" s="13" t="n"/>
      <c r="H1076" s="13" t="n"/>
      <c r="I1076" s="13" t="n"/>
      <c r="J1076" s="13" t="n"/>
      <c r="K1076" s="13" t="n"/>
      <c r="L1076" s="13" t="n"/>
      <c r="M1076" s="13" t="n"/>
      <c r="N1076" s="13" t="n"/>
      <c r="O1076" s="14" t="n"/>
      <c r="P1076" s="15" t="n"/>
      <c r="Q1076" s="16">
        <f>IF(N1076="", "", IF(ISNUMBER(N1076), N1076, IFERROR(DATEVALUE(LEFT(N1076,10))+TIMEVALUE(MID(N1076,12,8)), "texto")))</f>
        <v/>
      </c>
      <c r="R1076" s="17">
        <f>IF(ISNUMBER(Q1076), DATE(YEAR(Q1076),MONTH(Q1076),1), "")</f>
        <v/>
      </c>
      <c r="S1076" s="18">
        <f>IF(A1076="", 0, IF(AND(M1076=Ajustes!$B$8, E1076=Ajustes!$B$5, I1076=Ajustes!$B$4, OR(C1076=Ajustes!$B$6, C1076=Ajustes!$B$7), ISNUMBER(D1076), ISNUMBER(H1076)), 1, 0))</f>
        <v/>
      </c>
      <c r="T1076" s="19">
        <f>IF(S1076&lt;&gt;1, 0, IF(N(J1076)=0, 0, IF(K1076=Ajustes!$B$5, J1076, J1076*F1076)))</f>
        <v/>
      </c>
      <c r="U1076" s="20">
        <f>IF(S1076&lt;&gt;1, U1075, IF(C1076=Ajustes!$B$6, U1075+H1076, U1075-H1076))</f>
        <v/>
      </c>
      <c r="V1076" s="19">
        <f>IF(S1076&lt;&gt;1, V1075, IF(C1076=Ajustes!$B$6, V1075+D1076+N(O1076)+T1076, IF(U1076&lt;=0, 0, V1075-H1076*W1075)))</f>
        <v/>
      </c>
      <c r="W1076" s="21">
        <f>IF(U1076&gt;0, V1076/U1076, 0)</f>
        <v/>
      </c>
      <c r="X1076" s="19">
        <f>IF(AND(S1076=1, C1076=Ajustes!$B$7), D1076-N(O1076)-T1076-H1076*W1075, "")</f>
        <v/>
      </c>
      <c r="Y1076" s="18">
        <f>IF(A1076="", "", TRIM(IF(COUNTIFS($N$2:$N$3000,N1076,$C$2:$C$3000,C1076,$D$2:$D$3000,D1076,$H$2:$H$3000,H1076)&gt;1, "Orden repetida. ", "")&amp;IF(AND(S1076=1, C1076=Ajustes!$B$7, U1075+0.000001&lt;H1076), "Vendes más de lo registrado. ", "")&amp;IF(Q1076="texto", "Fecha en texto. ", "")&amp;IF(OR(NOT(ISNUMBER(D1076)), NOT(ISNUMBER(H1076))), "Número en texto. ", "")&amp;IF(AND(ISNUMBER(Q1076), ISNUMBER(Q1075), Q1076&lt;Q1075), "Fuera de orden de fecha. ", "")))</f>
        <v/>
      </c>
      <c r="Z1076" s="18">
        <f>IF(AND(S1076=1, ISNUMBER(R1076)), ROW(), 0)</f>
        <v/>
      </c>
      <c r="AA1076" s="18">
        <f>IF(ISNUMBER(R1076), R1076, 0)</f>
        <v/>
      </c>
    </row>
    <row r="1077">
      <c r="A1077" s="13" t="n"/>
      <c r="B1077" s="13" t="n"/>
      <c r="C1077" s="13" t="n"/>
      <c r="D1077" s="13" t="n"/>
      <c r="E1077" s="13" t="n"/>
      <c r="F1077" s="13" t="n"/>
      <c r="G1077" s="13" t="n"/>
      <c r="H1077" s="13" t="n"/>
      <c r="I1077" s="13" t="n"/>
      <c r="J1077" s="13" t="n"/>
      <c r="K1077" s="13" t="n"/>
      <c r="L1077" s="13" t="n"/>
      <c r="M1077" s="13" t="n"/>
      <c r="N1077" s="13" t="n"/>
      <c r="O1077" s="14" t="n"/>
      <c r="P1077" s="15" t="n"/>
      <c r="Q1077" s="16">
        <f>IF(N1077="", "", IF(ISNUMBER(N1077), N1077, IFERROR(DATEVALUE(LEFT(N1077,10))+TIMEVALUE(MID(N1077,12,8)), "texto")))</f>
        <v/>
      </c>
      <c r="R1077" s="17">
        <f>IF(ISNUMBER(Q1077), DATE(YEAR(Q1077),MONTH(Q1077),1), "")</f>
        <v/>
      </c>
      <c r="S1077" s="18">
        <f>IF(A1077="", 0, IF(AND(M1077=Ajustes!$B$8, E1077=Ajustes!$B$5, I1077=Ajustes!$B$4, OR(C1077=Ajustes!$B$6, C1077=Ajustes!$B$7), ISNUMBER(D1077), ISNUMBER(H1077)), 1, 0))</f>
        <v/>
      </c>
      <c r="T1077" s="19">
        <f>IF(S1077&lt;&gt;1, 0, IF(N(J1077)=0, 0, IF(K1077=Ajustes!$B$5, J1077, J1077*F1077)))</f>
        <v/>
      </c>
      <c r="U1077" s="20">
        <f>IF(S1077&lt;&gt;1, U1076, IF(C1077=Ajustes!$B$6, U1076+H1077, U1076-H1077))</f>
        <v/>
      </c>
      <c r="V1077" s="19">
        <f>IF(S1077&lt;&gt;1, V1076, IF(C1077=Ajustes!$B$6, V1076+D1077+N(O1077)+T1077, IF(U1077&lt;=0, 0, V1076-H1077*W1076)))</f>
        <v/>
      </c>
      <c r="W1077" s="21">
        <f>IF(U1077&gt;0, V1077/U1077, 0)</f>
        <v/>
      </c>
      <c r="X1077" s="19">
        <f>IF(AND(S1077=1, C1077=Ajustes!$B$7), D1077-N(O1077)-T1077-H1077*W1076, "")</f>
        <v/>
      </c>
      <c r="Y1077" s="18">
        <f>IF(A1077="", "", TRIM(IF(COUNTIFS($N$2:$N$3000,N1077,$C$2:$C$3000,C1077,$D$2:$D$3000,D1077,$H$2:$H$3000,H1077)&gt;1, "Orden repetida. ", "")&amp;IF(AND(S1077=1, C1077=Ajustes!$B$7, U1076+0.000001&lt;H1077), "Vendes más de lo registrado. ", "")&amp;IF(Q1077="texto", "Fecha en texto. ", "")&amp;IF(OR(NOT(ISNUMBER(D1077)), NOT(ISNUMBER(H1077))), "Número en texto. ", "")&amp;IF(AND(ISNUMBER(Q1077), ISNUMBER(Q1076), Q1077&lt;Q1076), "Fuera de orden de fecha. ", "")))</f>
        <v/>
      </c>
      <c r="Z1077" s="18">
        <f>IF(AND(S1077=1, ISNUMBER(R1077)), ROW(), 0)</f>
        <v/>
      </c>
      <c r="AA1077" s="18">
        <f>IF(ISNUMBER(R1077), R1077, 0)</f>
        <v/>
      </c>
    </row>
    <row r="1078">
      <c r="A1078" s="13" t="n"/>
      <c r="B1078" s="13" t="n"/>
      <c r="C1078" s="13" t="n"/>
      <c r="D1078" s="13" t="n"/>
      <c r="E1078" s="13" t="n"/>
      <c r="F1078" s="13" t="n"/>
      <c r="G1078" s="13" t="n"/>
      <c r="H1078" s="13" t="n"/>
      <c r="I1078" s="13" t="n"/>
      <c r="J1078" s="13" t="n"/>
      <c r="K1078" s="13" t="n"/>
      <c r="L1078" s="13" t="n"/>
      <c r="M1078" s="13" t="n"/>
      <c r="N1078" s="13" t="n"/>
      <c r="O1078" s="14" t="n"/>
      <c r="P1078" s="15" t="n"/>
      <c r="Q1078" s="16">
        <f>IF(N1078="", "", IF(ISNUMBER(N1078), N1078, IFERROR(DATEVALUE(LEFT(N1078,10))+TIMEVALUE(MID(N1078,12,8)), "texto")))</f>
        <v/>
      </c>
      <c r="R1078" s="17">
        <f>IF(ISNUMBER(Q1078), DATE(YEAR(Q1078),MONTH(Q1078),1), "")</f>
        <v/>
      </c>
      <c r="S1078" s="18">
        <f>IF(A1078="", 0, IF(AND(M1078=Ajustes!$B$8, E1078=Ajustes!$B$5, I1078=Ajustes!$B$4, OR(C1078=Ajustes!$B$6, C1078=Ajustes!$B$7), ISNUMBER(D1078), ISNUMBER(H1078)), 1, 0))</f>
        <v/>
      </c>
      <c r="T1078" s="19">
        <f>IF(S1078&lt;&gt;1, 0, IF(N(J1078)=0, 0, IF(K1078=Ajustes!$B$5, J1078, J1078*F1078)))</f>
        <v/>
      </c>
      <c r="U1078" s="20">
        <f>IF(S1078&lt;&gt;1, U1077, IF(C1078=Ajustes!$B$6, U1077+H1078, U1077-H1078))</f>
        <v/>
      </c>
      <c r="V1078" s="19">
        <f>IF(S1078&lt;&gt;1, V1077, IF(C1078=Ajustes!$B$6, V1077+D1078+N(O1078)+T1078, IF(U1078&lt;=0, 0, V1077-H1078*W1077)))</f>
        <v/>
      </c>
      <c r="W1078" s="21">
        <f>IF(U1078&gt;0, V1078/U1078, 0)</f>
        <v/>
      </c>
      <c r="X1078" s="19">
        <f>IF(AND(S1078=1, C1078=Ajustes!$B$7), D1078-N(O1078)-T1078-H1078*W1077, "")</f>
        <v/>
      </c>
      <c r="Y1078" s="18">
        <f>IF(A1078="", "", TRIM(IF(COUNTIFS($N$2:$N$3000,N1078,$C$2:$C$3000,C1078,$D$2:$D$3000,D1078,$H$2:$H$3000,H1078)&gt;1, "Orden repetida. ", "")&amp;IF(AND(S1078=1, C1078=Ajustes!$B$7, U1077+0.000001&lt;H1078), "Vendes más de lo registrado. ", "")&amp;IF(Q1078="texto", "Fecha en texto. ", "")&amp;IF(OR(NOT(ISNUMBER(D1078)), NOT(ISNUMBER(H1078))), "Número en texto. ", "")&amp;IF(AND(ISNUMBER(Q1078), ISNUMBER(Q1077), Q1078&lt;Q1077), "Fuera de orden de fecha. ", "")))</f>
        <v/>
      </c>
      <c r="Z1078" s="18">
        <f>IF(AND(S1078=1, ISNUMBER(R1078)), ROW(), 0)</f>
        <v/>
      </c>
      <c r="AA1078" s="18">
        <f>IF(ISNUMBER(R1078), R1078, 0)</f>
        <v/>
      </c>
    </row>
    <row r="1079">
      <c r="A1079" s="13" t="n"/>
      <c r="B1079" s="13" t="n"/>
      <c r="C1079" s="13" t="n"/>
      <c r="D1079" s="13" t="n"/>
      <c r="E1079" s="13" t="n"/>
      <c r="F1079" s="13" t="n"/>
      <c r="G1079" s="13" t="n"/>
      <c r="H1079" s="13" t="n"/>
      <c r="I1079" s="13" t="n"/>
      <c r="J1079" s="13" t="n"/>
      <c r="K1079" s="13" t="n"/>
      <c r="L1079" s="13" t="n"/>
      <c r="M1079" s="13" t="n"/>
      <c r="N1079" s="13" t="n"/>
      <c r="O1079" s="14" t="n"/>
      <c r="P1079" s="15" t="n"/>
      <c r="Q1079" s="16">
        <f>IF(N1079="", "", IF(ISNUMBER(N1079), N1079, IFERROR(DATEVALUE(LEFT(N1079,10))+TIMEVALUE(MID(N1079,12,8)), "texto")))</f>
        <v/>
      </c>
      <c r="R1079" s="17">
        <f>IF(ISNUMBER(Q1079), DATE(YEAR(Q1079),MONTH(Q1079),1), "")</f>
        <v/>
      </c>
      <c r="S1079" s="18">
        <f>IF(A1079="", 0, IF(AND(M1079=Ajustes!$B$8, E1079=Ajustes!$B$5, I1079=Ajustes!$B$4, OR(C1079=Ajustes!$B$6, C1079=Ajustes!$B$7), ISNUMBER(D1079), ISNUMBER(H1079)), 1, 0))</f>
        <v/>
      </c>
      <c r="T1079" s="19">
        <f>IF(S1079&lt;&gt;1, 0, IF(N(J1079)=0, 0, IF(K1079=Ajustes!$B$5, J1079, J1079*F1079)))</f>
        <v/>
      </c>
      <c r="U1079" s="20">
        <f>IF(S1079&lt;&gt;1, U1078, IF(C1079=Ajustes!$B$6, U1078+H1079, U1078-H1079))</f>
        <v/>
      </c>
      <c r="V1079" s="19">
        <f>IF(S1079&lt;&gt;1, V1078, IF(C1079=Ajustes!$B$6, V1078+D1079+N(O1079)+T1079, IF(U1079&lt;=0, 0, V1078-H1079*W1078)))</f>
        <v/>
      </c>
      <c r="W1079" s="21">
        <f>IF(U1079&gt;0, V1079/U1079, 0)</f>
        <v/>
      </c>
      <c r="X1079" s="19">
        <f>IF(AND(S1079=1, C1079=Ajustes!$B$7), D1079-N(O1079)-T1079-H1079*W1078, "")</f>
        <v/>
      </c>
      <c r="Y1079" s="18">
        <f>IF(A1079="", "", TRIM(IF(COUNTIFS($N$2:$N$3000,N1079,$C$2:$C$3000,C1079,$D$2:$D$3000,D1079,$H$2:$H$3000,H1079)&gt;1, "Orden repetida. ", "")&amp;IF(AND(S1079=1, C1079=Ajustes!$B$7, U1078+0.000001&lt;H1079), "Vendes más de lo registrado. ", "")&amp;IF(Q1079="texto", "Fecha en texto. ", "")&amp;IF(OR(NOT(ISNUMBER(D1079)), NOT(ISNUMBER(H1079))), "Número en texto. ", "")&amp;IF(AND(ISNUMBER(Q1079), ISNUMBER(Q1078), Q1079&lt;Q1078), "Fuera de orden de fecha. ", "")))</f>
        <v/>
      </c>
      <c r="Z1079" s="18">
        <f>IF(AND(S1079=1, ISNUMBER(R1079)), ROW(), 0)</f>
        <v/>
      </c>
      <c r="AA1079" s="18">
        <f>IF(ISNUMBER(R1079), R1079, 0)</f>
        <v/>
      </c>
    </row>
    <row r="1080">
      <c r="A1080" s="13" t="n"/>
      <c r="B1080" s="13" t="n"/>
      <c r="C1080" s="13" t="n"/>
      <c r="D1080" s="13" t="n"/>
      <c r="E1080" s="13" t="n"/>
      <c r="F1080" s="13" t="n"/>
      <c r="G1080" s="13" t="n"/>
      <c r="H1080" s="13" t="n"/>
      <c r="I1080" s="13" t="n"/>
      <c r="J1080" s="13" t="n"/>
      <c r="K1080" s="13" t="n"/>
      <c r="L1080" s="13" t="n"/>
      <c r="M1080" s="13" t="n"/>
      <c r="N1080" s="13" t="n"/>
      <c r="O1080" s="14" t="n"/>
      <c r="P1080" s="15" t="n"/>
      <c r="Q1080" s="16">
        <f>IF(N1080="", "", IF(ISNUMBER(N1080), N1080, IFERROR(DATEVALUE(LEFT(N1080,10))+TIMEVALUE(MID(N1080,12,8)), "texto")))</f>
        <v/>
      </c>
      <c r="R1080" s="17">
        <f>IF(ISNUMBER(Q1080), DATE(YEAR(Q1080),MONTH(Q1080),1), "")</f>
        <v/>
      </c>
      <c r="S1080" s="18">
        <f>IF(A1080="", 0, IF(AND(M1080=Ajustes!$B$8, E1080=Ajustes!$B$5, I1080=Ajustes!$B$4, OR(C1080=Ajustes!$B$6, C1080=Ajustes!$B$7), ISNUMBER(D1080), ISNUMBER(H1080)), 1, 0))</f>
        <v/>
      </c>
      <c r="T1080" s="19">
        <f>IF(S1080&lt;&gt;1, 0, IF(N(J1080)=0, 0, IF(K1080=Ajustes!$B$5, J1080, J1080*F1080)))</f>
        <v/>
      </c>
      <c r="U1080" s="20">
        <f>IF(S1080&lt;&gt;1, U1079, IF(C1080=Ajustes!$B$6, U1079+H1080, U1079-H1080))</f>
        <v/>
      </c>
      <c r="V1080" s="19">
        <f>IF(S1080&lt;&gt;1, V1079, IF(C1080=Ajustes!$B$6, V1079+D1080+N(O1080)+T1080, IF(U1080&lt;=0, 0, V1079-H1080*W1079)))</f>
        <v/>
      </c>
      <c r="W1080" s="21">
        <f>IF(U1080&gt;0, V1080/U1080, 0)</f>
        <v/>
      </c>
      <c r="X1080" s="19">
        <f>IF(AND(S1080=1, C1080=Ajustes!$B$7), D1080-N(O1080)-T1080-H1080*W1079, "")</f>
        <v/>
      </c>
      <c r="Y1080" s="18">
        <f>IF(A1080="", "", TRIM(IF(COUNTIFS($N$2:$N$3000,N1080,$C$2:$C$3000,C1080,$D$2:$D$3000,D1080,$H$2:$H$3000,H1080)&gt;1, "Orden repetida. ", "")&amp;IF(AND(S1080=1, C1080=Ajustes!$B$7, U1079+0.000001&lt;H1080), "Vendes más de lo registrado. ", "")&amp;IF(Q1080="texto", "Fecha en texto. ", "")&amp;IF(OR(NOT(ISNUMBER(D1080)), NOT(ISNUMBER(H1080))), "Número en texto. ", "")&amp;IF(AND(ISNUMBER(Q1080), ISNUMBER(Q1079), Q1080&lt;Q1079), "Fuera de orden de fecha. ", "")))</f>
        <v/>
      </c>
      <c r="Z1080" s="18">
        <f>IF(AND(S1080=1, ISNUMBER(R1080)), ROW(), 0)</f>
        <v/>
      </c>
      <c r="AA1080" s="18">
        <f>IF(ISNUMBER(R1080), R1080, 0)</f>
        <v/>
      </c>
    </row>
    <row r="1081">
      <c r="A1081" s="13" t="n"/>
      <c r="B1081" s="13" t="n"/>
      <c r="C1081" s="13" t="n"/>
      <c r="D1081" s="13" t="n"/>
      <c r="E1081" s="13" t="n"/>
      <c r="F1081" s="13" t="n"/>
      <c r="G1081" s="13" t="n"/>
      <c r="H1081" s="13" t="n"/>
      <c r="I1081" s="13" t="n"/>
      <c r="J1081" s="13" t="n"/>
      <c r="K1081" s="13" t="n"/>
      <c r="L1081" s="13" t="n"/>
      <c r="M1081" s="13" t="n"/>
      <c r="N1081" s="13" t="n"/>
      <c r="O1081" s="14" t="n"/>
      <c r="P1081" s="15" t="n"/>
      <c r="Q1081" s="16">
        <f>IF(N1081="", "", IF(ISNUMBER(N1081), N1081, IFERROR(DATEVALUE(LEFT(N1081,10))+TIMEVALUE(MID(N1081,12,8)), "texto")))</f>
        <v/>
      </c>
      <c r="R1081" s="17">
        <f>IF(ISNUMBER(Q1081), DATE(YEAR(Q1081),MONTH(Q1081),1), "")</f>
        <v/>
      </c>
      <c r="S1081" s="18">
        <f>IF(A1081="", 0, IF(AND(M1081=Ajustes!$B$8, E1081=Ajustes!$B$5, I1081=Ajustes!$B$4, OR(C1081=Ajustes!$B$6, C1081=Ajustes!$B$7), ISNUMBER(D1081), ISNUMBER(H1081)), 1, 0))</f>
        <v/>
      </c>
      <c r="T1081" s="19">
        <f>IF(S1081&lt;&gt;1, 0, IF(N(J1081)=0, 0, IF(K1081=Ajustes!$B$5, J1081, J1081*F1081)))</f>
        <v/>
      </c>
      <c r="U1081" s="20">
        <f>IF(S1081&lt;&gt;1, U1080, IF(C1081=Ajustes!$B$6, U1080+H1081, U1080-H1081))</f>
        <v/>
      </c>
      <c r="V1081" s="19">
        <f>IF(S1081&lt;&gt;1, V1080, IF(C1081=Ajustes!$B$6, V1080+D1081+N(O1081)+T1081, IF(U1081&lt;=0, 0, V1080-H1081*W1080)))</f>
        <v/>
      </c>
      <c r="W1081" s="21">
        <f>IF(U1081&gt;0, V1081/U1081, 0)</f>
        <v/>
      </c>
      <c r="X1081" s="19">
        <f>IF(AND(S1081=1, C1081=Ajustes!$B$7), D1081-N(O1081)-T1081-H1081*W1080, "")</f>
        <v/>
      </c>
      <c r="Y1081" s="18">
        <f>IF(A1081="", "", TRIM(IF(COUNTIFS($N$2:$N$3000,N1081,$C$2:$C$3000,C1081,$D$2:$D$3000,D1081,$H$2:$H$3000,H1081)&gt;1, "Orden repetida. ", "")&amp;IF(AND(S1081=1, C1081=Ajustes!$B$7, U1080+0.000001&lt;H1081), "Vendes más de lo registrado. ", "")&amp;IF(Q1081="texto", "Fecha en texto. ", "")&amp;IF(OR(NOT(ISNUMBER(D1081)), NOT(ISNUMBER(H1081))), "Número en texto. ", "")&amp;IF(AND(ISNUMBER(Q1081), ISNUMBER(Q1080), Q1081&lt;Q1080), "Fuera de orden de fecha. ", "")))</f>
        <v/>
      </c>
      <c r="Z1081" s="18">
        <f>IF(AND(S1081=1, ISNUMBER(R1081)), ROW(), 0)</f>
        <v/>
      </c>
      <c r="AA1081" s="18">
        <f>IF(ISNUMBER(R1081), R1081, 0)</f>
        <v/>
      </c>
    </row>
    <row r="1082">
      <c r="A1082" s="13" t="n"/>
      <c r="B1082" s="13" t="n"/>
      <c r="C1082" s="13" t="n"/>
      <c r="D1082" s="13" t="n"/>
      <c r="E1082" s="13" t="n"/>
      <c r="F1082" s="13" t="n"/>
      <c r="G1082" s="13" t="n"/>
      <c r="H1082" s="13" t="n"/>
      <c r="I1082" s="13" t="n"/>
      <c r="J1082" s="13" t="n"/>
      <c r="K1082" s="13" t="n"/>
      <c r="L1082" s="13" t="n"/>
      <c r="M1082" s="13" t="n"/>
      <c r="N1082" s="13" t="n"/>
      <c r="O1082" s="14" t="n"/>
      <c r="P1082" s="15" t="n"/>
      <c r="Q1082" s="16">
        <f>IF(N1082="", "", IF(ISNUMBER(N1082), N1082, IFERROR(DATEVALUE(LEFT(N1082,10))+TIMEVALUE(MID(N1082,12,8)), "texto")))</f>
        <v/>
      </c>
      <c r="R1082" s="17">
        <f>IF(ISNUMBER(Q1082), DATE(YEAR(Q1082),MONTH(Q1082),1), "")</f>
        <v/>
      </c>
      <c r="S1082" s="18">
        <f>IF(A1082="", 0, IF(AND(M1082=Ajustes!$B$8, E1082=Ajustes!$B$5, I1082=Ajustes!$B$4, OR(C1082=Ajustes!$B$6, C1082=Ajustes!$B$7), ISNUMBER(D1082), ISNUMBER(H1082)), 1, 0))</f>
        <v/>
      </c>
      <c r="T1082" s="19">
        <f>IF(S1082&lt;&gt;1, 0, IF(N(J1082)=0, 0, IF(K1082=Ajustes!$B$5, J1082, J1082*F1082)))</f>
        <v/>
      </c>
      <c r="U1082" s="20">
        <f>IF(S1082&lt;&gt;1, U1081, IF(C1082=Ajustes!$B$6, U1081+H1082, U1081-H1082))</f>
        <v/>
      </c>
      <c r="V1082" s="19">
        <f>IF(S1082&lt;&gt;1, V1081, IF(C1082=Ajustes!$B$6, V1081+D1082+N(O1082)+T1082, IF(U1082&lt;=0, 0, V1081-H1082*W1081)))</f>
        <v/>
      </c>
      <c r="W1082" s="21">
        <f>IF(U1082&gt;0, V1082/U1082, 0)</f>
        <v/>
      </c>
      <c r="X1082" s="19">
        <f>IF(AND(S1082=1, C1082=Ajustes!$B$7), D1082-N(O1082)-T1082-H1082*W1081, "")</f>
        <v/>
      </c>
      <c r="Y1082" s="18">
        <f>IF(A1082="", "", TRIM(IF(COUNTIFS($N$2:$N$3000,N1082,$C$2:$C$3000,C1082,$D$2:$D$3000,D1082,$H$2:$H$3000,H1082)&gt;1, "Orden repetida. ", "")&amp;IF(AND(S1082=1, C1082=Ajustes!$B$7, U1081+0.000001&lt;H1082), "Vendes más de lo registrado. ", "")&amp;IF(Q1082="texto", "Fecha en texto. ", "")&amp;IF(OR(NOT(ISNUMBER(D1082)), NOT(ISNUMBER(H1082))), "Número en texto. ", "")&amp;IF(AND(ISNUMBER(Q1082), ISNUMBER(Q1081), Q1082&lt;Q1081), "Fuera de orden de fecha. ", "")))</f>
        <v/>
      </c>
      <c r="Z1082" s="18">
        <f>IF(AND(S1082=1, ISNUMBER(R1082)), ROW(), 0)</f>
        <v/>
      </c>
      <c r="AA1082" s="18">
        <f>IF(ISNUMBER(R1082), R1082, 0)</f>
        <v/>
      </c>
    </row>
    <row r="1083">
      <c r="A1083" s="13" t="n"/>
      <c r="B1083" s="13" t="n"/>
      <c r="C1083" s="13" t="n"/>
      <c r="D1083" s="13" t="n"/>
      <c r="E1083" s="13" t="n"/>
      <c r="F1083" s="13" t="n"/>
      <c r="G1083" s="13" t="n"/>
      <c r="H1083" s="13" t="n"/>
      <c r="I1083" s="13" t="n"/>
      <c r="J1083" s="13" t="n"/>
      <c r="K1083" s="13" t="n"/>
      <c r="L1083" s="13" t="n"/>
      <c r="M1083" s="13" t="n"/>
      <c r="N1083" s="13" t="n"/>
      <c r="O1083" s="14" t="n"/>
      <c r="P1083" s="15" t="n"/>
      <c r="Q1083" s="16">
        <f>IF(N1083="", "", IF(ISNUMBER(N1083), N1083, IFERROR(DATEVALUE(LEFT(N1083,10))+TIMEVALUE(MID(N1083,12,8)), "texto")))</f>
        <v/>
      </c>
      <c r="R1083" s="17">
        <f>IF(ISNUMBER(Q1083), DATE(YEAR(Q1083),MONTH(Q1083),1), "")</f>
        <v/>
      </c>
      <c r="S1083" s="18">
        <f>IF(A1083="", 0, IF(AND(M1083=Ajustes!$B$8, E1083=Ajustes!$B$5, I1083=Ajustes!$B$4, OR(C1083=Ajustes!$B$6, C1083=Ajustes!$B$7), ISNUMBER(D1083), ISNUMBER(H1083)), 1, 0))</f>
        <v/>
      </c>
      <c r="T1083" s="19">
        <f>IF(S1083&lt;&gt;1, 0, IF(N(J1083)=0, 0, IF(K1083=Ajustes!$B$5, J1083, J1083*F1083)))</f>
        <v/>
      </c>
      <c r="U1083" s="20">
        <f>IF(S1083&lt;&gt;1, U1082, IF(C1083=Ajustes!$B$6, U1082+H1083, U1082-H1083))</f>
        <v/>
      </c>
      <c r="V1083" s="19">
        <f>IF(S1083&lt;&gt;1, V1082, IF(C1083=Ajustes!$B$6, V1082+D1083+N(O1083)+T1083, IF(U1083&lt;=0, 0, V1082-H1083*W1082)))</f>
        <v/>
      </c>
      <c r="W1083" s="21">
        <f>IF(U1083&gt;0, V1083/U1083, 0)</f>
        <v/>
      </c>
      <c r="X1083" s="19">
        <f>IF(AND(S1083=1, C1083=Ajustes!$B$7), D1083-N(O1083)-T1083-H1083*W1082, "")</f>
        <v/>
      </c>
      <c r="Y1083" s="18">
        <f>IF(A1083="", "", TRIM(IF(COUNTIFS($N$2:$N$3000,N1083,$C$2:$C$3000,C1083,$D$2:$D$3000,D1083,$H$2:$H$3000,H1083)&gt;1, "Orden repetida. ", "")&amp;IF(AND(S1083=1, C1083=Ajustes!$B$7, U1082+0.000001&lt;H1083), "Vendes más de lo registrado. ", "")&amp;IF(Q1083="texto", "Fecha en texto. ", "")&amp;IF(OR(NOT(ISNUMBER(D1083)), NOT(ISNUMBER(H1083))), "Número en texto. ", "")&amp;IF(AND(ISNUMBER(Q1083), ISNUMBER(Q1082), Q1083&lt;Q1082), "Fuera de orden de fecha. ", "")))</f>
        <v/>
      </c>
      <c r="Z1083" s="18">
        <f>IF(AND(S1083=1, ISNUMBER(R1083)), ROW(), 0)</f>
        <v/>
      </c>
      <c r="AA1083" s="18">
        <f>IF(ISNUMBER(R1083), R1083, 0)</f>
        <v/>
      </c>
    </row>
    <row r="1084">
      <c r="A1084" s="13" t="n"/>
      <c r="B1084" s="13" t="n"/>
      <c r="C1084" s="13" t="n"/>
      <c r="D1084" s="13" t="n"/>
      <c r="E1084" s="13" t="n"/>
      <c r="F1084" s="13" t="n"/>
      <c r="G1084" s="13" t="n"/>
      <c r="H1084" s="13" t="n"/>
      <c r="I1084" s="13" t="n"/>
      <c r="J1084" s="13" t="n"/>
      <c r="K1084" s="13" t="n"/>
      <c r="L1084" s="13" t="n"/>
      <c r="M1084" s="13" t="n"/>
      <c r="N1084" s="13" t="n"/>
      <c r="O1084" s="14" t="n"/>
      <c r="P1084" s="15" t="n"/>
      <c r="Q1084" s="16">
        <f>IF(N1084="", "", IF(ISNUMBER(N1084), N1084, IFERROR(DATEVALUE(LEFT(N1084,10))+TIMEVALUE(MID(N1084,12,8)), "texto")))</f>
        <v/>
      </c>
      <c r="R1084" s="17">
        <f>IF(ISNUMBER(Q1084), DATE(YEAR(Q1084),MONTH(Q1084),1), "")</f>
        <v/>
      </c>
      <c r="S1084" s="18">
        <f>IF(A1084="", 0, IF(AND(M1084=Ajustes!$B$8, E1084=Ajustes!$B$5, I1084=Ajustes!$B$4, OR(C1084=Ajustes!$B$6, C1084=Ajustes!$B$7), ISNUMBER(D1084), ISNUMBER(H1084)), 1, 0))</f>
        <v/>
      </c>
      <c r="T1084" s="19">
        <f>IF(S1084&lt;&gt;1, 0, IF(N(J1084)=0, 0, IF(K1084=Ajustes!$B$5, J1084, J1084*F1084)))</f>
        <v/>
      </c>
      <c r="U1084" s="20">
        <f>IF(S1084&lt;&gt;1, U1083, IF(C1084=Ajustes!$B$6, U1083+H1084, U1083-H1084))</f>
        <v/>
      </c>
      <c r="V1084" s="19">
        <f>IF(S1084&lt;&gt;1, V1083, IF(C1084=Ajustes!$B$6, V1083+D1084+N(O1084)+T1084, IF(U1084&lt;=0, 0, V1083-H1084*W1083)))</f>
        <v/>
      </c>
      <c r="W1084" s="21">
        <f>IF(U1084&gt;0, V1084/U1084, 0)</f>
        <v/>
      </c>
      <c r="X1084" s="19">
        <f>IF(AND(S1084=1, C1084=Ajustes!$B$7), D1084-N(O1084)-T1084-H1084*W1083, "")</f>
        <v/>
      </c>
      <c r="Y1084" s="18">
        <f>IF(A1084="", "", TRIM(IF(COUNTIFS($N$2:$N$3000,N1084,$C$2:$C$3000,C1084,$D$2:$D$3000,D1084,$H$2:$H$3000,H1084)&gt;1, "Orden repetida. ", "")&amp;IF(AND(S1084=1, C1084=Ajustes!$B$7, U1083+0.000001&lt;H1084), "Vendes más de lo registrado. ", "")&amp;IF(Q1084="texto", "Fecha en texto. ", "")&amp;IF(OR(NOT(ISNUMBER(D1084)), NOT(ISNUMBER(H1084))), "Número en texto. ", "")&amp;IF(AND(ISNUMBER(Q1084), ISNUMBER(Q1083), Q1084&lt;Q1083), "Fuera de orden de fecha. ", "")))</f>
        <v/>
      </c>
      <c r="Z1084" s="18">
        <f>IF(AND(S1084=1, ISNUMBER(R1084)), ROW(), 0)</f>
        <v/>
      </c>
      <c r="AA1084" s="18">
        <f>IF(ISNUMBER(R1084), R1084, 0)</f>
        <v/>
      </c>
    </row>
    <row r="1085">
      <c r="A1085" s="13" t="n"/>
      <c r="B1085" s="13" t="n"/>
      <c r="C1085" s="13" t="n"/>
      <c r="D1085" s="13" t="n"/>
      <c r="E1085" s="13" t="n"/>
      <c r="F1085" s="13" t="n"/>
      <c r="G1085" s="13" t="n"/>
      <c r="H1085" s="13" t="n"/>
      <c r="I1085" s="13" t="n"/>
      <c r="J1085" s="13" t="n"/>
      <c r="K1085" s="13" t="n"/>
      <c r="L1085" s="13" t="n"/>
      <c r="M1085" s="13" t="n"/>
      <c r="N1085" s="13" t="n"/>
      <c r="O1085" s="14" t="n"/>
      <c r="P1085" s="15" t="n"/>
      <c r="Q1085" s="16">
        <f>IF(N1085="", "", IF(ISNUMBER(N1085), N1085, IFERROR(DATEVALUE(LEFT(N1085,10))+TIMEVALUE(MID(N1085,12,8)), "texto")))</f>
        <v/>
      </c>
      <c r="R1085" s="17">
        <f>IF(ISNUMBER(Q1085), DATE(YEAR(Q1085),MONTH(Q1085),1), "")</f>
        <v/>
      </c>
      <c r="S1085" s="18">
        <f>IF(A1085="", 0, IF(AND(M1085=Ajustes!$B$8, E1085=Ajustes!$B$5, I1085=Ajustes!$B$4, OR(C1085=Ajustes!$B$6, C1085=Ajustes!$B$7), ISNUMBER(D1085), ISNUMBER(H1085)), 1, 0))</f>
        <v/>
      </c>
      <c r="T1085" s="19">
        <f>IF(S1085&lt;&gt;1, 0, IF(N(J1085)=0, 0, IF(K1085=Ajustes!$B$5, J1085, J1085*F1085)))</f>
        <v/>
      </c>
      <c r="U1085" s="20">
        <f>IF(S1085&lt;&gt;1, U1084, IF(C1085=Ajustes!$B$6, U1084+H1085, U1084-H1085))</f>
        <v/>
      </c>
      <c r="V1085" s="19">
        <f>IF(S1085&lt;&gt;1, V1084, IF(C1085=Ajustes!$B$6, V1084+D1085+N(O1085)+T1085, IF(U1085&lt;=0, 0, V1084-H1085*W1084)))</f>
        <v/>
      </c>
      <c r="W1085" s="21">
        <f>IF(U1085&gt;0, V1085/U1085, 0)</f>
        <v/>
      </c>
      <c r="X1085" s="19">
        <f>IF(AND(S1085=1, C1085=Ajustes!$B$7), D1085-N(O1085)-T1085-H1085*W1084, "")</f>
        <v/>
      </c>
      <c r="Y1085" s="18">
        <f>IF(A1085="", "", TRIM(IF(COUNTIFS($N$2:$N$3000,N1085,$C$2:$C$3000,C1085,$D$2:$D$3000,D1085,$H$2:$H$3000,H1085)&gt;1, "Orden repetida. ", "")&amp;IF(AND(S1085=1, C1085=Ajustes!$B$7, U1084+0.000001&lt;H1085), "Vendes más de lo registrado. ", "")&amp;IF(Q1085="texto", "Fecha en texto. ", "")&amp;IF(OR(NOT(ISNUMBER(D1085)), NOT(ISNUMBER(H1085))), "Número en texto. ", "")&amp;IF(AND(ISNUMBER(Q1085), ISNUMBER(Q1084), Q1085&lt;Q1084), "Fuera de orden de fecha. ", "")))</f>
        <v/>
      </c>
      <c r="Z1085" s="18">
        <f>IF(AND(S1085=1, ISNUMBER(R1085)), ROW(), 0)</f>
        <v/>
      </c>
      <c r="AA1085" s="18">
        <f>IF(ISNUMBER(R1085), R1085, 0)</f>
        <v/>
      </c>
    </row>
    <row r="1086">
      <c r="A1086" s="13" t="n"/>
      <c r="B1086" s="13" t="n"/>
      <c r="C1086" s="13" t="n"/>
      <c r="D1086" s="13" t="n"/>
      <c r="E1086" s="13" t="n"/>
      <c r="F1086" s="13" t="n"/>
      <c r="G1086" s="13" t="n"/>
      <c r="H1086" s="13" t="n"/>
      <c r="I1086" s="13" t="n"/>
      <c r="J1086" s="13" t="n"/>
      <c r="K1086" s="13" t="n"/>
      <c r="L1086" s="13" t="n"/>
      <c r="M1086" s="13" t="n"/>
      <c r="N1086" s="13" t="n"/>
      <c r="O1086" s="14" t="n"/>
      <c r="P1086" s="15" t="n"/>
      <c r="Q1086" s="16">
        <f>IF(N1086="", "", IF(ISNUMBER(N1086), N1086, IFERROR(DATEVALUE(LEFT(N1086,10))+TIMEVALUE(MID(N1086,12,8)), "texto")))</f>
        <v/>
      </c>
      <c r="R1086" s="17">
        <f>IF(ISNUMBER(Q1086), DATE(YEAR(Q1086),MONTH(Q1086),1), "")</f>
        <v/>
      </c>
      <c r="S1086" s="18">
        <f>IF(A1086="", 0, IF(AND(M1086=Ajustes!$B$8, E1086=Ajustes!$B$5, I1086=Ajustes!$B$4, OR(C1086=Ajustes!$B$6, C1086=Ajustes!$B$7), ISNUMBER(D1086), ISNUMBER(H1086)), 1, 0))</f>
        <v/>
      </c>
      <c r="T1086" s="19">
        <f>IF(S1086&lt;&gt;1, 0, IF(N(J1086)=0, 0, IF(K1086=Ajustes!$B$5, J1086, J1086*F1086)))</f>
        <v/>
      </c>
      <c r="U1086" s="20">
        <f>IF(S1086&lt;&gt;1, U1085, IF(C1086=Ajustes!$B$6, U1085+H1086, U1085-H1086))</f>
        <v/>
      </c>
      <c r="V1086" s="19">
        <f>IF(S1086&lt;&gt;1, V1085, IF(C1086=Ajustes!$B$6, V1085+D1086+N(O1086)+T1086, IF(U1086&lt;=0, 0, V1085-H1086*W1085)))</f>
        <v/>
      </c>
      <c r="W1086" s="21">
        <f>IF(U1086&gt;0, V1086/U1086, 0)</f>
        <v/>
      </c>
      <c r="X1086" s="19">
        <f>IF(AND(S1086=1, C1086=Ajustes!$B$7), D1086-N(O1086)-T1086-H1086*W1085, "")</f>
        <v/>
      </c>
      <c r="Y1086" s="18">
        <f>IF(A1086="", "", TRIM(IF(COUNTIFS($N$2:$N$3000,N1086,$C$2:$C$3000,C1086,$D$2:$D$3000,D1086,$H$2:$H$3000,H1086)&gt;1, "Orden repetida. ", "")&amp;IF(AND(S1086=1, C1086=Ajustes!$B$7, U1085+0.000001&lt;H1086), "Vendes más de lo registrado. ", "")&amp;IF(Q1086="texto", "Fecha en texto. ", "")&amp;IF(OR(NOT(ISNUMBER(D1086)), NOT(ISNUMBER(H1086))), "Número en texto. ", "")&amp;IF(AND(ISNUMBER(Q1086), ISNUMBER(Q1085), Q1086&lt;Q1085), "Fuera de orden de fecha. ", "")))</f>
        <v/>
      </c>
      <c r="Z1086" s="18">
        <f>IF(AND(S1086=1, ISNUMBER(R1086)), ROW(), 0)</f>
        <v/>
      </c>
      <c r="AA1086" s="18">
        <f>IF(ISNUMBER(R1086), R1086, 0)</f>
        <v/>
      </c>
    </row>
    <row r="1087">
      <c r="A1087" s="13" t="n"/>
      <c r="B1087" s="13" t="n"/>
      <c r="C1087" s="13" t="n"/>
      <c r="D1087" s="13" t="n"/>
      <c r="E1087" s="13" t="n"/>
      <c r="F1087" s="13" t="n"/>
      <c r="G1087" s="13" t="n"/>
      <c r="H1087" s="13" t="n"/>
      <c r="I1087" s="13" t="n"/>
      <c r="J1087" s="13" t="n"/>
      <c r="K1087" s="13" t="n"/>
      <c r="L1087" s="13" t="n"/>
      <c r="M1087" s="13" t="n"/>
      <c r="N1087" s="13" t="n"/>
      <c r="O1087" s="14" t="n"/>
      <c r="P1087" s="15" t="n"/>
      <c r="Q1087" s="16">
        <f>IF(N1087="", "", IF(ISNUMBER(N1087), N1087, IFERROR(DATEVALUE(LEFT(N1087,10))+TIMEVALUE(MID(N1087,12,8)), "texto")))</f>
        <v/>
      </c>
      <c r="R1087" s="17">
        <f>IF(ISNUMBER(Q1087), DATE(YEAR(Q1087),MONTH(Q1087),1), "")</f>
        <v/>
      </c>
      <c r="S1087" s="18">
        <f>IF(A1087="", 0, IF(AND(M1087=Ajustes!$B$8, E1087=Ajustes!$B$5, I1087=Ajustes!$B$4, OR(C1087=Ajustes!$B$6, C1087=Ajustes!$B$7), ISNUMBER(D1087), ISNUMBER(H1087)), 1, 0))</f>
        <v/>
      </c>
      <c r="T1087" s="19">
        <f>IF(S1087&lt;&gt;1, 0, IF(N(J1087)=0, 0, IF(K1087=Ajustes!$B$5, J1087, J1087*F1087)))</f>
        <v/>
      </c>
      <c r="U1087" s="20">
        <f>IF(S1087&lt;&gt;1, U1086, IF(C1087=Ajustes!$B$6, U1086+H1087, U1086-H1087))</f>
        <v/>
      </c>
      <c r="V1087" s="19">
        <f>IF(S1087&lt;&gt;1, V1086, IF(C1087=Ajustes!$B$6, V1086+D1087+N(O1087)+T1087, IF(U1087&lt;=0, 0, V1086-H1087*W1086)))</f>
        <v/>
      </c>
      <c r="W1087" s="21">
        <f>IF(U1087&gt;0, V1087/U1087, 0)</f>
        <v/>
      </c>
      <c r="X1087" s="19">
        <f>IF(AND(S1087=1, C1087=Ajustes!$B$7), D1087-N(O1087)-T1087-H1087*W1086, "")</f>
        <v/>
      </c>
      <c r="Y1087" s="18">
        <f>IF(A1087="", "", TRIM(IF(COUNTIFS($N$2:$N$3000,N1087,$C$2:$C$3000,C1087,$D$2:$D$3000,D1087,$H$2:$H$3000,H1087)&gt;1, "Orden repetida. ", "")&amp;IF(AND(S1087=1, C1087=Ajustes!$B$7, U1086+0.000001&lt;H1087), "Vendes más de lo registrado. ", "")&amp;IF(Q1087="texto", "Fecha en texto. ", "")&amp;IF(OR(NOT(ISNUMBER(D1087)), NOT(ISNUMBER(H1087))), "Número en texto. ", "")&amp;IF(AND(ISNUMBER(Q1087), ISNUMBER(Q1086), Q1087&lt;Q1086), "Fuera de orden de fecha. ", "")))</f>
        <v/>
      </c>
      <c r="Z1087" s="18">
        <f>IF(AND(S1087=1, ISNUMBER(R1087)), ROW(), 0)</f>
        <v/>
      </c>
      <c r="AA1087" s="18">
        <f>IF(ISNUMBER(R1087), R1087, 0)</f>
        <v/>
      </c>
    </row>
    <row r="1088">
      <c r="A1088" s="13" t="n"/>
      <c r="B1088" s="13" t="n"/>
      <c r="C1088" s="13" t="n"/>
      <c r="D1088" s="13" t="n"/>
      <c r="E1088" s="13" t="n"/>
      <c r="F1088" s="13" t="n"/>
      <c r="G1088" s="13" t="n"/>
      <c r="H1088" s="13" t="n"/>
      <c r="I1088" s="13" t="n"/>
      <c r="J1088" s="13" t="n"/>
      <c r="K1088" s="13" t="n"/>
      <c r="L1088" s="13" t="n"/>
      <c r="M1088" s="13" t="n"/>
      <c r="N1088" s="13" t="n"/>
      <c r="O1088" s="14" t="n"/>
      <c r="P1088" s="15" t="n"/>
      <c r="Q1088" s="16">
        <f>IF(N1088="", "", IF(ISNUMBER(N1088), N1088, IFERROR(DATEVALUE(LEFT(N1088,10))+TIMEVALUE(MID(N1088,12,8)), "texto")))</f>
        <v/>
      </c>
      <c r="R1088" s="17">
        <f>IF(ISNUMBER(Q1088), DATE(YEAR(Q1088),MONTH(Q1088),1), "")</f>
        <v/>
      </c>
      <c r="S1088" s="18">
        <f>IF(A1088="", 0, IF(AND(M1088=Ajustes!$B$8, E1088=Ajustes!$B$5, I1088=Ajustes!$B$4, OR(C1088=Ajustes!$B$6, C1088=Ajustes!$B$7), ISNUMBER(D1088), ISNUMBER(H1088)), 1, 0))</f>
        <v/>
      </c>
      <c r="T1088" s="19">
        <f>IF(S1088&lt;&gt;1, 0, IF(N(J1088)=0, 0, IF(K1088=Ajustes!$B$5, J1088, J1088*F1088)))</f>
        <v/>
      </c>
      <c r="U1088" s="20">
        <f>IF(S1088&lt;&gt;1, U1087, IF(C1088=Ajustes!$B$6, U1087+H1088, U1087-H1088))</f>
        <v/>
      </c>
      <c r="V1088" s="19">
        <f>IF(S1088&lt;&gt;1, V1087, IF(C1088=Ajustes!$B$6, V1087+D1088+N(O1088)+T1088, IF(U1088&lt;=0, 0, V1087-H1088*W1087)))</f>
        <v/>
      </c>
      <c r="W1088" s="21">
        <f>IF(U1088&gt;0, V1088/U1088, 0)</f>
        <v/>
      </c>
      <c r="X1088" s="19">
        <f>IF(AND(S1088=1, C1088=Ajustes!$B$7), D1088-N(O1088)-T1088-H1088*W1087, "")</f>
        <v/>
      </c>
      <c r="Y1088" s="18">
        <f>IF(A1088="", "", TRIM(IF(COUNTIFS($N$2:$N$3000,N1088,$C$2:$C$3000,C1088,$D$2:$D$3000,D1088,$H$2:$H$3000,H1088)&gt;1, "Orden repetida. ", "")&amp;IF(AND(S1088=1, C1088=Ajustes!$B$7, U1087+0.000001&lt;H1088), "Vendes más de lo registrado. ", "")&amp;IF(Q1088="texto", "Fecha en texto. ", "")&amp;IF(OR(NOT(ISNUMBER(D1088)), NOT(ISNUMBER(H1088))), "Número en texto. ", "")&amp;IF(AND(ISNUMBER(Q1088), ISNUMBER(Q1087), Q1088&lt;Q1087), "Fuera de orden de fecha. ", "")))</f>
        <v/>
      </c>
      <c r="Z1088" s="18">
        <f>IF(AND(S1088=1, ISNUMBER(R1088)), ROW(), 0)</f>
        <v/>
      </c>
      <c r="AA1088" s="18">
        <f>IF(ISNUMBER(R1088), R1088, 0)</f>
        <v/>
      </c>
    </row>
    <row r="1089">
      <c r="A1089" s="13" t="n"/>
      <c r="B1089" s="13" t="n"/>
      <c r="C1089" s="13" t="n"/>
      <c r="D1089" s="13" t="n"/>
      <c r="E1089" s="13" t="n"/>
      <c r="F1089" s="13" t="n"/>
      <c r="G1089" s="13" t="n"/>
      <c r="H1089" s="13" t="n"/>
      <c r="I1089" s="13" t="n"/>
      <c r="J1089" s="13" t="n"/>
      <c r="K1089" s="13" t="n"/>
      <c r="L1089" s="13" t="n"/>
      <c r="M1089" s="13" t="n"/>
      <c r="N1089" s="13" t="n"/>
      <c r="O1089" s="14" t="n"/>
      <c r="P1089" s="15" t="n"/>
      <c r="Q1089" s="16">
        <f>IF(N1089="", "", IF(ISNUMBER(N1089), N1089, IFERROR(DATEVALUE(LEFT(N1089,10))+TIMEVALUE(MID(N1089,12,8)), "texto")))</f>
        <v/>
      </c>
      <c r="R1089" s="17">
        <f>IF(ISNUMBER(Q1089), DATE(YEAR(Q1089),MONTH(Q1089),1), "")</f>
        <v/>
      </c>
      <c r="S1089" s="18">
        <f>IF(A1089="", 0, IF(AND(M1089=Ajustes!$B$8, E1089=Ajustes!$B$5, I1089=Ajustes!$B$4, OR(C1089=Ajustes!$B$6, C1089=Ajustes!$B$7), ISNUMBER(D1089), ISNUMBER(H1089)), 1, 0))</f>
        <v/>
      </c>
      <c r="T1089" s="19">
        <f>IF(S1089&lt;&gt;1, 0, IF(N(J1089)=0, 0, IF(K1089=Ajustes!$B$5, J1089, J1089*F1089)))</f>
        <v/>
      </c>
      <c r="U1089" s="20">
        <f>IF(S1089&lt;&gt;1, U1088, IF(C1089=Ajustes!$B$6, U1088+H1089, U1088-H1089))</f>
        <v/>
      </c>
      <c r="V1089" s="19">
        <f>IF(S1089&lt;&gt;1, V1088, IF(C1089=Ajustes!$B$6, V1088+D1089+N(O1089)+T1089, IF(U1089&lt;=0, 0, V1088-H1089*W1088)))</f>
        <v/>
      </c>
      <c r="W1089" s="21">
        <f>IF(U1089&gt;0, V1089/U1089, 0)</f>
        <v/>
      </c>
      <c r="X1089" s="19">
        <f>IF(AND(S1089=1, C1089=Ajustes!$B$7), D1089-N(O1089)-T1089-H1089*W1088, "")</f>
        <v/>
      </c>
      <c r="Y1089" s="18">
        <f>IF(A1089="", "", TRIM(IF(COUNTIFS($N$2:$N$3000,N1089,$C$2:$C$3000,C1089,$D$2:$D$3000,D1089,$H$2:$H$3000,H1089)&gt;1, "Orden repetida. ", "")&amp;IF(AND(S1089=1, C1089=Ajustes!$B$7, U1088+0.000001&lt;H1089), "Vendes más de lo registrado. ", "")&amp;IF(Q1089="texto", "Fecha en texto. ", "")&amp;IF(OR(NOT(ISNUMBER(D1089)), NOT(ISNUMBER(H1089))), "Número en texto. ", "")&amp;IF(AND(ISNUMBER(Q1089), ISNUMBER(Q1088), Q1089&lt;Q1088), "Fuera de orden de fecha. ", "")))</f>
        <v/>
      </c>
      <c r="Z1089" s="18">
        <f>IF(AND(S1089=1, ISNUMBER(R1089)), ROW(), 0)</f>
        <v/>
      </c>
      <c r="AA1089" s="18">
        <f>IF(ISNUMBER(R1089), R1089, 0)</f>
        <v/>
      </c>
    </row>
    <row r="1090">
      <c r="A1090" s="13" t="n"/>
      <c r="B1090" s="13" t="n"/>
      <c r="C1090" s="13" t="n"/>
      <c r="D1090" s="13" t="n"/>
      <c r="E1090" s="13" t="n"/>
      <c r="F1090" s="13" t="n"/>
      <c r="G1090" s="13" t="n"/>
      <c r="H1090" s="13" t="n"/>
      <c r="I1090" s="13" t="n"/>
      <c r="J1090" s="13" t="n"/>
      <c r="K1090" s="13" t="n"/>
      <c r="L1090" s="13" t="n"/>
      <c r="M1090" s="13" t="n"/>
      <c r="N1090" s="13" t="n"/>
      <c r="O1090" s="14" t="n"/>
      <c r="P1090" s="15" t="n"/>
      <c r="Q1090" s="16">
        <f>IF(N1090="", "", IF(ISNUMBER(N1090), N1090, IFERROR(DATEVALUE(LEFT(N1090,10))+TIMEVALUE(MID(N1090,12,8)), "texto")))</f>
        <v/>
      </c>
      <c r="R1090" s="17">
        <f>IF(ISNUMBER(Q1090), DATE(YEAR(Q1090),MONTH(Q1090),1), "")</f>
        <v/>
      </c>
      <c r="S1090" s="18">
        <f>IF(A1090="", 0, IF(AND(M1090=Ajustes!$B$8, E1090=Ajustes!$B$5, I1090=Ajustes!$B$4, OR(C1090=Ajustes!$B$6, C1090=Ajustes!$B$7), ISNUMBER(D1090), ISNUMBER(H1090)), 1, 0))</f>
        <v/>
      </c>
      <c r="T1090" s="19">
        <f>IF(S1090&lt;&gt;1, 0, IF(N(J1090)=0, 0, IF(K1090=Ajustes!$B$5, J1090, J1090*F1090)))</f>
        <v/>
      </c>
      <c r="U1090" s="20">
        <f>IF(S1090&lt;&gt;1, U1089, IF(C1090=Ajustes!$B$6, U1089+H1090, U1089-H1090))</f>
        <v/>
      </c>
      <c r="V1090" s="19">
        <f>IF(S1090&lt;&gt;1, V1089, IF(C1090=Ajustes!$B$6, V1089+D1090+N(O1090)+T1090, IF(U1090&lt;=0, 0, V1089-H1090*W1089)))</f>
        <v/>
      </c>
      <c r="W1090" s="21">
        <f>IF(U1090&gt;0, V1090/U1090, 0)</f>
        <v/>
      </c>
      <c r="X1090" s="19">
        <f>IF(AND(S1090=1, C1090=Ajustes!$B$7), D1090-N(O1090)-T1090-H1090*W1089, "")</f>
        <v/>
      </c>
      <c r="Y1090" s="18">
        <f>IF(A1090="", "", TRIM(IF(COUNTIFS($N$2:$N$3000,N1090,$C$2:$C$3000,C1090,$D$2:$D$3000,D1090,$H$2:$H$3000,H1090)&gt;1, "Orden repetida. ", "")&amp;IF(AND(S1090=1, C1090=Ajustes!$B$7, U1089+0.000001&lt;H1090), "Vendes más de lo registrado. ", "")&amp;IF(Q1090="texto", "Fecha en texto. ", "")&amp;IF(OR(NOT(ISNUMBER(D1090)), NOT(ISNUMBER(H1090))), "Número en texto. ", "")&amp;IF(AND(ISNUMBER(Q1090), ISNUMBER(Q1089), Q1090&lt;Q1089), "Fuera de orden de fecha. ", "")))</f>
        <v/>
      </c>
      <c r="Z1090" s="18">
        <f>IF(AND(S1090=1, ISNUMBER(R1090)), ROW(), 0)</f>
        <v/>
      </c>
      <c r="AA1090" s="18">
        <f>IF(ISNUMBER(R1090), R1090, 0)</f>
        <v/>
      </c>
    </row>
    <row r="1091">
      <c r="A1091" s="13" t="n"/>
      <c r="B1091" s="13" t="n"/>
      <c r="C1091" s="13" t="n"/>
      <c r="D1091" s="13" t="n"/>
      <c r="E1091" s="13" t="n"/>
      <c r="F1091" s="13" t="n"/>
      <c r="G1091" s="13" t="n"/>
      <c r="H1091" s="13" t="n"/>
      <c r="I1091" s="13" t="n"/>
      <c r="J1091" s="13" t="n"/>
      <c r="K1091" s="13" t="n"/>
      <c r="L1091" s="13" t="n"/>
      <c r="M1091" s="13" t="n"/>
      <c r="N1091" s="13" t="n"/>
      <c r="O1091" s="14" t="n"/>
      <c r="P1091" s="15" t="n"/>
      <c r="Q1091" s="16">
        <f>IF(N1091="", "", IF(ISNUMBER(N1091), N1091, IFERROR(DATEVALUE(LEFT(N1091,10))+TIMEVALUE(MID(N1091,12,8)), "texto")))</f>
        <v/>
      </c>
      <c r="R1091" s="17">
        <f>IF(ISNUMBER(Q1091), DATE(YEAR(Q1091),MONTH(Q1091),1), "")</f>
        <v/>
      </c>
      <c r="S1091" s="18">
        <f>IF(A1091="", 0, IF(AND(M1091=Ajustes!$B$8, E1091=Ajustes!$B$5, I1091=Ajustes!$B$4, OR(C1091=Ajustes!$B$6, C1091=Ajustes!$B$7), ISNUMBER(D1091), ISNUMBER(H1091)), 1, 0))</f>
        <v/>
      </c>
      <c r="T1091" s="19">
        <f>IF(S1091&lt;&gt;1, 0, IF(N(J1091)=0, 0, IF(K1091=Ajustes!$B$5, J1091, J1091*F1091)))</f>
        <v/>
      </c>
      <c r="U1091" s="20">
        <f>IF(S1091&lt;&gt;1, U1090, IF(C1091=Ajustes!$B$6, U1090+H1091, U1090-H1091))</f>
        <v/>
      </c>
      <c r="V1091" s="19">
        <f>IF(S1091&lt;&gt;1, V1090, IF(C1091=Ajustes!$B$6, V1090+D1091+N(O1091)+T1091, IF(U1091&lt;=0, 0, V1090-H1091*W1090)))</f>
        <v/>
      </c>
      <c r="W1091" s="21">
        <f>IF(U1091&gt;0, V1091/U1091, 0)</f>
        <v/>
      </c>
      <c r="X1091" s="19">
        <f>IF(AND(S1091=1, C1091=Ajustes!$B$7), D1091-N(O1091)-T1091-H1091*W1090, "")</f>
        <v/>
      </c>
      <c r="Y1091" s="18">
        <f>IF(A1091="", "", TRIM(IF(COUNTIFS($N$2:$N$3000,N1091,$C$2:$C$3000,C1091,$D$2:$D$3000,D1091,$H$2:$H$3000,H1091)&gt;1, "Orden repetida. ", "")&amp;IF(AND(S1091=1, C1091=Ajustes!$B$7, U1090+0.000001&lt;H1091), "Vendes más de lo registrado. ", "")&amp;IF(Q1091="texto", "Fecha en texto. ", "")&amp;IF(OR(NOT(ISNUMBER(D1091)), NOT(ISNUMBER(H1091))), "Número en texto. ", "")&amp;IF(AND(ISNUMBER(Q1091), ISNUMBER(Q1090), Q1091&lt;Q1090), "Fuera de orden de fecha. ", "")))</f>
        <v/>
      </c>
      <c r="Z1091" s="18">
        <f>IF(AND(S1091=1, ISNUMBER(R1091)), ROW(), 0)</f>
        <v/>
      </c>
      <c r="AA1091" s="18">
        <f>IF(ISNUMBER(R1091), R1091, 0)</f>
        <v/>
      </c>
    </row>
    <row r="1092">
      <c r="A1092" s="13" t="n"/>
      <c r="B1092" s="13" t="n"/>
      <c r="C1092" s="13" t="n"/>
      <c r="D1092" s="13" t="n"/>
      <c r="E1092" s="13" t="n"/>
      <c r="F1092" s="13" t="n"/>
      <c r="G1092" s="13" t="n"/>
      <c r="H1092" s="13" t="n"/>
      <c r="I1092" s="13" t="n"/>
      <c r="J1092" s="13" t="n"/>
      <c r="K1092" s="13" t="n"/>
      <c r="L1092" s="13" t="n"/>
      <c r="M1092" s="13" t="n"/>
      <c r="N1092" s="13" t="n"/>
      <c r="O1092" s="14" t="n"/>
      <c r="P1092" s="15" t="n"/>
      <c r="Q1092" s="16">
        <f>IF(N1092="", "", IF(ISNUMBER(N1092), N1092, IFERROR(DATEVALUE(LEFT(N1092,10))+TIMEVALUE(MID(N1092,12,8)), "texto")))</f>
        <v/>
      </c>
      <c r="R1092" s="17">
        <f>IF(ISNUMBER(Q1092), DATE(YEAR(Q1092),MONTH(Q1092),1), "")</f>
        <v/>
      </c>
      <c r="S1092" s="18">
        <f>IF(A1092="", 0, IF(AND(M1092=Ajustes!$B$8, E1092=Ajustes!$B$5, I1092=Ajustes!$B$4, OR(C1092=Ajustes!$B$6, C1092=Ajustes!$B$7), ISNUMBER(D1092), ISNUMBER(H1092)), 1, 0))</f>
        <v/>
      </c>
      <c r="T1092" s="19">
        <f>IF(S1092&lt;&gt;1, 0, IF(N(J1092)=0, 0, IF(K1092=Ajustes!$B$5, J1092, J1092*F1092)))</f>
        <v/>
      </c>
      <c r="U1092" s="20">
        <f>IF(S1092&lt;&gt;1, U1091, IF(C1092=Ajustes!$B$6, U1091+H1092, U1091-H1092))</f>
        <v/>
      </c>
      <c r="V1092" s="19">
        <f>IF(S1092&lt;&gt;1, V1091, IF(C1092=Ajustes!$B$6, V1091+D1092+N(O1092)+T1092, IF(U1092&lt;=0, 0, V1091-H1092*W1091)))</f>
        <v/>
      </c>
      <c r="W1092" s="21">
        <f>IF(U1092&gt;0, V1092/U1092, 0)</f>
        <v/>
      </c>
      <c r="X1092" s="19">
        <f>IF(AND(S1092=1, C1092=Ajustes!$B$7), D1092-N(O1092)-T1092-H1092*W1091, "")</f>
        <v/>
      </c>
      <c r="Y1092" s="18">
        <f>IF(A1092="", "", TRIM(IF(COUNTIFS($N$2:$N$3000,N1092,$C$2:$C$3000,C1092,$D$2:$D$3000,D1092,$H$2:$H$3000,H1092)&gt;1, "Orden repetida. ", "")&amp;IF(AND(S1092=1, C1092=Ajustes!$B$7, U1091+0.000001&lt;H1092), "Vendes más de lo registrado. ", "")&amp;IF(Q1092="texto", "Fecha en texto. ", "")&amp;IF(OR(NOT(ISNUMBER(D1092)), NOT(ISNUMBER(H1092))), "Número en texto. ", "")&amp;IF(AND(ISNUMBER(Q1092), ISNUMBER(Q1091), Q1092&lt;Q1091), "Fuera de orden de fecha. ", "")))</f>
        <v/>
      </c>
      <c r="Z1092" s="18">
        <f>IF(AND(S1092=1, ISNUMBER(R1092)), ROW(), 0)</f>
        <v/>
      </c>
      <c r="AA1092" s="18">
        <f>IF(ISNUMBER(R1092), R1092, 0)</f>
        <v/>
      </c>
    </row>
    <row r="1093">
      <c r="A1093" s="13" t="n"/>
      <c r="B1093" s="13" t="n"/>
      <c r="C1093" s="13" t="n"/>
      <c r="D1093" s="13" t="n"/>
      <c r="E1093" s="13" t="n"/>
      <c r="F1093" s="13" t="n"/>
      <c r="G1093" s="13" t="n"/>
      <c r="H1093" s="13" t="n"/>
      <c r="I1093" s="13" t="n"/>
      <c r="J1093" s="13" t="n"/>
      <c r="K1093" s="13" t="n"/>
      <c r="L1093" s="13" t="n"/>
      <c r="M1093" s="13" t="n"/>
      <c r="N1093" s="13" t="n"/>
      <c r="O1093" s="14" t="n"/>
      <c r="P1093" s="15" t="n"/>
      <c r="Q1093" s="16">
        <f>IF(N1093="", "", IF(ISNUMBER(N1093), N1093, IFERROR(DATEVALUE(LEFT(N1093,10))+TIMEVALUE(MID(N1093,12,8)), "texto")))</f>
        <v/>
      </c>
      <c r="R1093" s="17">
        <f>IF(ISNUMBER(Q1093), DATE(YEAR(Q1093),MONTH(Q1093),1), "")</f>
        <v/>
      </c>
      <c r="S1093" s="18">
        <f>IF(A1093="", 0, IF(AND(M1093=Ajustes!$B$8, E1093=Ajustes!$B$5, I1093=Ajustes!$B$4, OR(C1093=Ajustes!$B$6, C1093=Ajustes!$B$7), ISNUMBER(D1093), ISNUMBER(H1093)), 1, 0))</f>
        <v/>
      </c>
      <c r="T1093" s="19">
        <f>IF(S1093&lt;&gt;1, 0, IF(N(J1093)=0, 0, IF(K1093=Ajustes!$B$5, J1093, J1093*F1093)))</f>
        <v/>
      </c>
      <c r="U1093" s="20">
        <f>IF(S1093&lt;&gt;1, U1092, IF(C1093=Ajustes!$B$6, U1092+H1093, U1092-H1093))</f>
        <v/>
      </c>
      <c r="V1093" s="19">
        <f>IF(S1093&lt;&gt;1, V1092, IF(C1093=Ajustes!$B$6, V1092+D1093+N(O1093)+T1093, IF(U1093&lt;=0, 0, V1092-H1093*W1092)))</f>
        <v/>
      </c>
      <c r="W1093" s="21">
        <f>IF(U1093&gt;0, V1093/U1093, 0)</f>
        <v/>
      </c>
      <c r="X1093" s="19">
        <f>IF(AND(S1093=1, C1093=Ajustes!$B$7), D1093-N(O1093)-T1093-H1093*W1092, "")</f>
        <v/>
      </c>
      <c r="Y1093" s="18">
        <f>IF(A1093="", "", TRIM(IF(COUNTIFS($N$2:$N$3000,N1093,$C$2:$C$3000,C1093,$D$2:$D$3000,D1093,$H$2:$H$3000,H1093)&gt;1, "Orden repetida. ", "")&amp;IF(AND(S1093=1, C1093=Ajustes!$B$7, U1092+0.000001&lt;H1093), "Vendes más de lo registrado. ", "")&amp;IF(Q1093="texto", "Fecha en texto. ", "")&amp;IF(OR(NOT(ISNUMBER(D1093)), NOT(ISNUMBER(H1093))), "Número en texto. ", "")&amp;IF(AND(ISNUMBER(Q1093), ISNUMBER(Q1092), Q1093&lt;Q1092), "Fuera de orden de fecha. ", "")))</f>
        <v/>
      </c>
      <c r="Z1093" s="18">
        <f>IF(AND(S1093=1, ISNUMBER(R1093)), ROW(), 0)</f>
        <v/>
      </c>
      <c r="AA1093" s="18">
        <f>IF(ISNUMBER(R1093), R1093, 0)</f>
        <v/>
      </c>
    </row>
    <row r="1094">
      <c r="A1094" s="13" t="n"/>
      <c r="B1094" s="13" t="n"/>
      <c r="C1094" s="13" t="n"/>
      <c r="D1094" s="13" t="n"/>
      <c r="E1094" s="13" t="n"/>
      <c r="F1094" s="13" t="n"/>
      <c r="G1094" s="13" t="n"/>
      <c r="H1094" s="13" t="n"/>
      <c r="I1094" s="13" t="n"/>
      <c r="J1094" s="13" t="n"/>
      <c r="K1094" s="13" t="n"/>
      <c r="L1094" s="13" t="n"/>
      <c r="M1094" s="13" t="n"/>
      <c r="N1094" s="13" t="n"/>
      <c r="O1094" s="14" t="n"/>
      <c r="P1094" s="15" t="n"/>
      <c r="Q1094" s="16">
        <f>IF(N1094="", "", IF(ISNUMBER(N1094), N1094, IFERROR(DATEVALUE(LEFT(N1094,10))+TIMEVALUE(MID(N1094,12,8)), "texto")))</f>
        <v/>
      </c>
      <c r="R1094" s="17">
        <f>IF(ISNUMBER(Q1094), DATE(YEAR(Q1094),MONTH(Q1094),1), "")</f>
        <v/>
      </c>
      <c r="S1094" s="18">
        <f>IF(A1094="", 0, IF(AND(M1094=Ajustes!$B$8, E1094=Ajustes!$B$5, I1094=Ajustes!$B$4, OR(C1094=Ajustes!$B$6, C1094=Ajustes!$B$7), ISNUMBER(D1094), ISNUMBER(H1094)), 1, 0))</f>
        <v/>
      </c>
      <c r="T1094" s="19">
        <f>IF(S1094&lt;&gt;1, 0, IF(N(J1094)=0, 0, IF(K1094=Ajustes!$B$5, J1094, J1094*F1094)))</f>
        <v/>
      </c>
      <c r="U1094" s="20">
        <f>IF(S1094&lt;&gt;1, U1093, IF(C1094=Ajustes!$B$6, U1093+H1094, U1093-H1094))</f>
        <v/>
      </c>
      <c r="V1094" s="19">
        <f>IF(S1094&lt;&gt;1, V1093, IF(C1094=Ajustes!$B$6, V1093+D1094+N(O1094)+T1094, IF(U1094&lt;=0, 0, V1093-H1094*W1093)))</f>
        <v/>
      </c>
      <c r="W1094" s="21">
        <f>IF(U1094&gt;0, V1094/U1094, 0)</f>
        <v/>
      </c>
      <c r="X1094" s="19">
        <f>IF(AND(S1094=1, C1094=Ajustes!$B$7), D1094-N(O1094)-T1094-H1094*W1093, "")</f>
        <v/>
      </c>
      <c r="Y1094" s="18">
        <f>IF(A1094="", "", TRIM(IF(COUNTIFS($N$2:$N$3000,N1094,$C$2:$C$3000,C1094,$D$2:$D$3000,D1094,$H$2:$H$3000,H1094)&gt;1, "Orden repetida. ", "")&amp;IF(AND(S1094=1, C1094=Ajustes!$B$7, U1093+0.000001&lt;H1094), "Vendes más de lo registrado. ", "")&amp;IF(Q1094="texto", "Fecha en texto. ", "")&amp;IF(OR(NOT(ISNUMBER(D1094)), NOT(ISNUMBER(H1094))), "Número en texto. ", "")&amp;IF(AND(ISNUMBER(Q1094), ISNUMBER(Q1093), Q1094&lt;Q1093), "Fuera de orden de fecha. ", "")))</f>
        <v/>
      </c>
      <c r="Z1094" s="18">
        <f>IF(AND(S1094=1, ISNUMBER(R1094)), ROW(), 0)</f>
        <v/>
      </c>
      <c r="AA1094" s="18">
        <f>IF(ISNUMBER(R1094), R1094, 0)</f>
        <v/>
      </c>
    </row>
    <row r="1095">
      <c r="A1095" s="13" t="n"/>
      <c r="B1095" s="13" t="n"/>
      <c r="C1095" s="13" t="n"/>
      <c r="D1095" s="13" t="n"/>
      <c r="E1095" s="13" t="n"/>
      <c r="F1095" s="13" t="n"/>
      <c r="G1095" s="13" t="n"/>
      <c r="H1095" s="13" t="n"/>
      <c r="I1095" s="13" t="n"/>
      <c r="J1095" s="13" t="n"/>
      <c r="K1095" s="13" t="n"/>
      <c r="L1095" s="13" t="n"/>
      <c r="M1095" s="13" t="n"/>
      <c r="N1095" s="13" t="n"/>
      <c r="O1095" s="14" t="n"/>
      <c r="P1095" s="15" t="n"/>
      <c r="Q1095" s="16">
        <f>IF(N1095="", "", IF(ISNUMBER(N1095), N1095, IFERROR(DATEVALUE(LEFT(N1095,10))+TIMEVALUE(MID(N1095,12,8)), "texto")))</f>
        <v/>
      </c>
      <c r="R1095" s="17">
        <f>IF(ISNUMBER(Q1095), DATE(YEAR(Q1095),MONTH(Q1095),1), "")</f>
        <v/>
      </c>
      <c r="S1095" s="18">
        <f>IF(A1095="", 0, IF(AND(M1095=Ajustes!$B$8, E1095=Ajustes!$B$5, I1095=Ajustes!$B$4, OR(C1095=Ajustes!$B$6, C1095=Ajustes!$B$7), ISNUMBER(D1095), ISNUMBER(H1095)), 1, 0))</f>
        <v/>
      </c>
      <c r="T1095" s="19">
        <f>IF(S1095&lt;&gt;1, 0, IF(N(J1095)=0, 0, IF(K1095=Ajustes!$B$5, J1095, J1095*F1095)))</f>
        <v/>
      </c>
      <c r="U1095" s="20">
        <f>IF(S1095&lt;&gt;1, U1094, IF(C1095=Ajustes!$B$6, U1094+H1095, U1094-H1095))</f>
        <v/>
      </c>
      <c r="V1095" s="19">
        <f>IF(S1095&lt;&gt;1, V1094, IF(C1095=Ajustes!$B$6, V1094+D1095+N(O1095)+T1095, IF(U1095&lt;=0, 0, V1094-H1095*W1094)))</f>
        <v/>
      </c>
      <c r="W1095" s="21">
        <f>IF(U1095&gt;0, V1095/U1095, 0)</f>
        <v/>
      </c>
      <c r="X1095" s="19">
        <f>IF(AND(S1095=1, C1095=Ajustes!$B$7), D1095-N(O1095)-T1095-H1095*W1094, "")</f>
        <v/>
      </c>
      <c r="Y1095" s="18">
        <f>IF(A1095="", "", TRIM(IF(COUNTIFS($N$2:$N$3000,N1095,$C$2:$C$3000,C1095,$D$2:$D$3000,D1095,$H$2:$H$3000,H1095)&gt;1, "Orden repetida. ", "")&amp;IF(AND(S1095=1, C1095=Ajustes!$B$7, U1094+0.000001&lt;H1095), "Vendes más de lo registrado. ", "")&amp;IF(Q1095="texto", "Fecha en texto. ", "")&amp;IF(OR(NOT(ISNUMBER(D1095)), NOT(ISNUMBER(H1095))), "Número en texto. ", "")&amp;IF(AND(ISNUMBER(Q1095), ISNUMBER(Q1094), Q1095&lt;Q1094), "Fuera de orden de fecha. ", "")))</f>
        <v/>
      </c>
      <c r="Z1095" s="18">
        <f>IF(AND(S1095=1, ISNUMBER(R1095)), ROW(), 0)</f>
        <v/>
      </c>
      <c r="AA1095" s="18">
        <f>IF(ISNUMBER(R1095), R1095, 0)</f>
        <v/>
      </c>
    </row>
    <row r="1096">
      <c r="A1096" s="13" t="n"/>
      <c r="B1096" s="13" t="n"/>
      <c r="C1096" s="13" t="n"/>
      <c r="D1096" s="13" t="n"/>
      <c r="E1096" s="13" t="n"/>
      <c r="F1096" s="13" t="n"/>
      <c r="G1096" s="13" t="n"/>
      <c r="H1096" s="13" t="n"/>
      <c r="I1096" s="13" t="n"/>
      <c r="J1096" s="13" t="n"/>
      <c r="K1096" s="13" t="n"/>
      <c r="L1096" s="13" t="n"/>
      <c r="M1096" s="13" t="n"/>
      <c r="N1096" s="13" t="n"/>
      <c r="O1096" s="14" t="n"/>
      <c r="P1096" s="15" t="n"/>
      <c r="Q1096" s="16">
        <f>IF(N1096="", "", IF(ISNUMBER(N1096), N1096, IFERROR(DATEVALUE(LEFT(N1096,10))+TIMEVALUE(MID(N1096,12,8)), "texto")))</f>
        <v/>
      </c>
      <c r="R1096" s="17">
        <f>IF(ISNUMBER(Q1096), DATE(YEAR(Q1096),MONTH(Q1096),1), "")</f>
        <v/>
      </c>
      <c r="S1096" s="18">
        <f>IF(A1096="", 0, IF(AND(M1096=Ajustes!$B$8, E1096=Ajustes!$B$5, I1096=Ajustes!$B$4, OR(C1096=Ajustes!$B$6, C1096=Ajustes!$B$7), ISNUMBER(D1096), ISNUMBER(H1096)), 1, 0))</f>
        <v/>
      </c>
      <c r="T1096" s="19">
        <f>IF(S1096&lt;&gt;1, 0, IF(N(J1096)=0, 0, IF(K1096=Ajustes!$B$5, J1096, J1096*F1096)))</f>
        <v/>
      </c>
      <c r="U1096" s="20">
        <f>IF(S1096&lt;&gt;1, U1095, IF(C1096=Ajustes!$B$6, U1095+H1096, U1095-H1096))</f>
        <v/>
      </c>
      <c r="V1096" s="19">
        <f>IF(S1096&lt;&gt;1, V1095, IF(C1096=Ajustes!$B$6, V1095+D1096+N(O1096)+T1096, IF(U1096&lt;=0, 0, V1095-H1096*W1095)))</f>
        <v/>
      </c>
      <c r="W1096" s="21">
        <f>IF(U1096&gt;0, V1096/U1096, 0)</f>
        <v/>
      </c>
      <c r="X1096" s="19">
        <f>IF(AND(S1096=1, C1096=Ajustes!$B$7), D1096-N(O1096)-T1096-H1096*W1095, "")</f>
        <v/>
      </c>
      <c r="Y1096" s="18">
        <f>IF(A1096="", "", TRIM(IF(COUNTIFS($N$2:$N$3000,N1096,$C$2:$C$3000,C1096,$D$2:$D$3000,D1096,$H$2:$H$3000,H1096)&gt;1, "Orden repetida. ", "")&amp;IF(AND(S1096=1, C1096=Ajustes!$B$7, U1095+0.000001&lt;H1096), "Vendes más de lo registrado. ", "")&amp;IF(Q1096="texto", "Fecha en texto. ", "")&amp;IF(OR(NOT(ISNUMBER(D1096)), NOT(ISNUMBER(H1096))), "Número en texto. ", "")&amp;IF(AND(ISNUMBER(Q1096), ISNUMBER(Q1095), Q1096&lt;Q1095), "Fuera de orden de fecha. ", "")))</f>
        <v/>
      </c>
      <c r="Z1096" s="18">
        <f>IF(AND(S1096=1, ISNUMBER(R1096)), ROW(), 0)</f>
        <v/>
      </c>
      <c r="AA1096" s="18">
        <f>IF(ISNUMBER(R1096), R1096, 0)</f>
        <v/>
      </c>
    </row>
    <row r="1097">
      <c r="A1097" s="13" t="n"/>
      <c r="B1097" s="13" t="n"/>
      <c r="C1097" s="13" t="n"/>
      <c r="D1097" s="13" t="n"/>
      <c r="E1097" s="13" t="n"/>
      <c r="F1097" s="13" t="n"/>
      <c r="G1097" s="13" t="n"/>
      <c r="H1097" s="13" t="n"/>
      <c r="I1097" s="13" t="n"/>
      <c r="J1097" s="13" t="n"/>
      <c r="K1097" s="13" t="n"/>
      <c r="L1097" s="13" t="n"/>
      <c r="M1097" s="13" t="n"/>
      <c r="N1097" s="13" t="n"/>
      <c r="O1097" s="14" t="n"/>
      <c r="P1097" s="15" t="n"/>
      <c r="Q1097" s="16">
        <f>IF(N1097="", "", IF(ISNUMBER(N1097), N1097, IFERROR(DATEVALUE(LEFT(N1097,10))+TIMEVALUE(MID(N1097,12,8)), "texto")))</f>
        <v/>
      </c>
      <c r="R1097" s="17">
        <f>IF(ISNUMBER(Q1097), DATE(YEAR(Q1097),MONTH(Q1097),1), "")</f>
        <v/>
      </c>
      <c r="S1097" s="18">
        <f>IF(A1097="", 0, IF(AND(M1097=Ajustes!$B$8, E1097=Ajustes!$B$5, I1097=Ajustes!$B$4, OR(C1097=Ajustes!$B$6, C1097=Ajustes!$B$7), ISNUMBER(D1097), ISNUMBER(H1097)), 1, 0))</f>
        <v/>
      </c>
      <c r="T1097" s="19">
        <f>IF(S1097&lt;&gt;1, 0, IF(N(J1097)=0, 0, IF(K1097=Ajustes!$B$5, J1097, J1097*F1097)))</f>
        <v/>
      </c>
      <c r="U1097" s="20">
        <f>IF(S1097&lt;&gt;1, U1096, IF(C1097=Ajustes!$B$6, U1096+H1097, U1096-H1097))</f>
        <v/>
      </c>
      <c r="V1097" s="19">
        <f>IF(S1097&lt;&gt;1, V1096, IF(C1097=Ajustes!$B$6, V1096+D1097+N(O1097)+T1097, IF(U1097&lt;=0, 0, V1096-H1097*W1096)))</f>
        <v/>
      </c>
      <c r="W1097" s="21">
        <f>IF(U1097&gt;0, V1097/U1097, 0)</f>
        <v/>
      </c>
      <c r="X1097" s="19">
        <f>IF(AND(S1097=1, C1097=Ajustes!$B$7), D1097-N(O1097)-T1097-H1097*W1096, "")</f>
        <v/>
      </c>
      <c r="Y1097" s="18">
        <f>IF(A1097="", "", TRIM(IF(COUNTIFS($N$2:$N$3000,N1097,$C$2:$C$3000,C1097,$D$2:$D$3000,D1097,$H$2:$H$3000,H1097)&gt;1, "Orden repetida. ", "")&amp;IF(AND(S1097=1, C1097=Ajustes!$B$7, U1096+0.000001&lt;H1097), "Vendes más de lo registrado. ", "")&amp;IF(Q1097="texto", "Fecha en texto. ", "")&amp;IF(OR(NOT(ISNUMBER(D1097)), NOT(ISNUMBER(H1097))), "Número en texto. ", "")&amp;IF(AND(ISNUMBER(Q1097), ISNUMBER(Q1096), Q1097&lt;Q1096), "Fuera de orden de fecha. ", "")))</f>
        <v/>
      </c>
      <c r="Z1097" s="18">
        <f>IF(AND(S1097=1, ISNUMBER(R1097)), ROW(), 0)</f>
        <v/>
      </c>
      <c r="AA1097" s="18">
        <f>IF(ISNUMBER(R1097), R1097, 0)</f>
        <v/>
      </c>
    </row>
    <row r="1098">
      <c r="A1098" s="13" t="n"/>
      <c r="B1098" s="13" t="n"/>
      <c r="C1098" s="13" t="n"/>
      <c r="D1098" s="13" t="n"/>
      <c r="E1098" s="13" t="n"/>
      <c r="F1098" s="13" t="n"/>
      <c r="G1098" s="13" t="n"/>
      <c r="H1098" s="13" t="n"/>
      <c r="I1098" s="13" t="n"/>
      <c r="J1098" s="13" t="n"/>
      <c r="K1098" s="13" t="n"/>
      <c r="L1098" s="13" t="n"/>
      <c r="M1098" s="13" t="n"/>
      <c r="N1098" s="13" t="n"/>
      <c r="O1098" s="14" t="n"/>
      <c r="P1098" s="15" t="n"/>
      <c r="Q1098" s="16">
        <f>IF(N1098="", "", IF(ISNUMBER(N1098), N1098, IFERROR(DATEVALUE(LEFT(N1098,10))+TIMEVALUE(MID(N1098,12,8)), "texto")))</f>
        <v/>
      </c>
      <c r="R1098" s="17">
        <f>IF(ISNUMBER(Q1098), DATE(YEAR(Q1098),MONTH(Q1098),1), "")</f>
        <v/>
      </c>
      <c r="S1098" s="18">
        <f>IF(A1098="", 0, IF(AND(M1098=Ajustes!$B$8, E1098=Ajustes!$B$5, I1098=Ajustes!$B$4, OR(C1098=Ajustes!$B$6, C1098=Ajustes!$B$7), ISNUMBER(D1098), ISNUMBER(H1098)), 1, 0))</f>
        <v/>
      </c>
      <c r="T1098" s="19">
        <f>IF(S1098&lt;&gt;1, 0, IF(N(J1098)=0, 0, IF(K1098=Ajustes!$B$5, J1098, J1098*F1098)))</f>
        <v/>
      </c>
      <c r="U1098" s="20">
        <f>IF(S1098&lt;&gt;1, U1097, IF(C1098=Ajustes!$B$6, U1097+H1098, U1097-H1098))</f>
        <v/>
      </c>
      <c r="V1098" s="19">
        <f>IF(S1098&lt;&gt;1, V1097, IF(C1098=Ajustes!$B$6, V1097+D1098+N(O1098)+T1098, IF(U1098&lt;=0, 0, V1097-H1098*W1097)))</f>
        <v/>
      </c>
      <c r="W1098" s="21">
        <f>IF(U1098&gt;0, V1098/U1098, 0)</f>
        <v/>
      </c>
      <c r="X1098" s="19">
        <f>IF(AND(S1098=1, C1098=Ajustes!$B$7), D1098-N(O1098)-T1098-H1098*W1097, "")</f>
        <v/>
      </c>
      <c r="Y1098" s="18">
        <f>IF(A1098="", "", TRIM(IF(COUNTIFS($N$2:$N$3000,N1098,$C$2:$C$3000,C1098,$D$2:$D$3000,D1098,$H$2:$H$3000,H1098)&gt;1, "Orden repetida. ", "")&amp;IF(AND(S1098=1, C1098=Ajustes!$B$7, U1097+0.000001&lt;H1098), "Vendes más de lo registrado. ", "")&amp;IF(Q1098="texto", "Fecha en texto. ", "")&amp;IF(OR(NOT(ISNUMBER(D1098)), NOT(ISNUMBER(H1098))), "Número en texto. ", "")&amp;IF(AND(ISNUMBER(Q1098), ISNUMBER(Q1097), Q1098&lt;Q1097), "Fuera de orden de fecha. ", "")))</f>
        <v/>
      </c>
      <c r="Z1098" s="18">
        <f>IF(AND(S1098=1, ISNUMBER(R1098)), ROW(), 0)</f>
        <v/>
      </c>
      <c r="AA1098" s="18">
        <f>IF(ISNUMBER(R1098), R1098, 0)</f>
        <v/>
      </c>
    </row>
    <row r="1099">
      <c r="A1099" s="13" t="n"/>
      <c r="B1099" s="13" t="n"/>
      <c r="C1099" s="13" t="n"/>
      <c r="D1099" s="13" t="n"/>
      <c r="E1099" s="13" t="n"/>
      <c r="F1099" s="13" t="n"/>
      <c r="G1099" s="13" t="n"/>
      <c r="H1099" s="13" t="n"/>
      <c r="I1099" s="13" t="n"/>
      <c r="J1099" s="13" t="n"/>
      <c r="K1099" s="13" t="n"/>
      <c r="L1099" s="13" t="n"/>
      <c r="M1099" s="13" t="n"/>
      <c r="N1099" s="13" t="n"/>
      <c r="O1099" s="14" t="n"/>
      <c r="P1099" s="15" t="n"/>
      <c r="Q1099" s="16">
        <f>IF(N1099="", "", IF(ISNUMBER(N1099), N1099, IFERROR(DATEVALUE(LEFT(N1099,10))+TIMEVALUE(MID(N1099,12,8)), "texto")))</f>
        <v/>
      </c>
      <c r="R1099" s="17">
        <f>IF(ISNUMBER(Q1099), DATE(YEAR(Q1099),MONTH(Q1099),1), "")</f>
        <v/>
      </c>
      <c r="S1099" s="18">
        <f>IF(A1099="", 0, IF(AND(M1099=Ajustes!$B$8, E1099=Ajustes!$B$5, I1099=Ajustes!$B$4, OR(C1099=Ajustes!$B$6, C1099=Ajustes!$B$7), ISNUMBER(D1099), ISNUMBER(H1099)), 1, 0))</f>
        <v/>
      </c>
      <c r="T1099" s="19">
        <f>IF(S1099&lt;&gt;1, 0, IF(N(J1099)=0, 0, IF(K1099=Ajustes!$B$5, J1099, J1099*F1099)))</f>
        <v/>
      </c>
      <c r="U1099" s="20">
        <f>IF(S1099&lt;&gt;1, U1098, IF(C1099=Ajustes!$B$6, U1098+H1099, U1098-H1099))</f>
        <v/>
      </c>
      <c r="V1099" s="19">
        <f>IF(S1099&lt;&gt;1, V1098, IF(C1099=Ajustes!$B$6, V1098+D1099+N(O1099)+T1099, IF(U1099&lt;=0, 0, V1098-H1099*W1098)))</f>
        <v/>
      </c>
      <c r="W1099" s="21">
        <f>IF(U1099&gt;0, V1099/U1099, 0)</f>
        <v/>
      </c>
      <c r="X1099" s="19">
        <f>IF(AND(S1099=1, C1099=Ajustes!$B$7), D1099-N(O1099)-T1099-H1099*W1098, "")</f>
        <v/>
      </c>
      <c r="Y1099" s="18">
        <f>IF(A1099="", "", TRIM(IF(COUNTIFS($N$2:$N$3000,N1099,$C$2:$C$3000,C1099,$D$2:$D$3000,D1099,$H$2:$H$3000,H1099)&gt;1, "Orden repetida. ", "")&amp;IF(AND(S1099=1, C1099=Ajustes!$B$7, U1098+0.000001&lt;H1099), "Vendes más de lo registrado. ", "")&amp;IF(Q1099="texto", "Fecha en texto. ", "")&amp;IF(OR(NOT(ISNUMBER(D1099)), NOT(ISNUMBER(H1099))), "Número en texto. ", "")&amp;IF(AND(ISNUMBER(Q1099), ISNUMBER(Q1098), Q1099&lt;Q1098), "Fuera de orden de fecha. ", "")))</f>
        <v/>
      </c>
      <c r="Z1099" s="18">
        <f>IF(AND(S1099=1, ISNUMBER(R1099)), ROW(), 0)</f>
        <v/>
      </c>
      <c r="AA1099" s="18">
        <f>IF(ISNUMBER(R1099), R1099, 0)</f>
        <v/>
      </c>
    </row>
    <row r="1100">
      <c r="A1100" s="13" t="n"/>
      <c r="B1100" s="13" t="n"/>
      <c r="C1100" s="13" t="n"/>
      <c r="D1100" s="13" t="n"/>
      <c r="E1100" s="13" t="n"/>
      <c r="F1100" s="13" t="n"/>
      <c r="G1100" s="13" t="n"/>
      <c r="H1100" s="13" t="n"/>
      <c r="I1100" s="13" t="n"/>
      <c r="J1100" s="13" t="n"/>
      <c r="K1100" s="13" t="n"/>
      <c r="L1100" s="13" t="n"/>
      <c r="M1100" s="13" t="n"/>
      <c r="N1100" s="13" t="n"/>
      <c r="O1100" s="14" t="n"/>
      <c r="P1100" s="15" t="n"/>
      <c r="Q1100" s="16">
        <f>IF(N1100="", "", IF(ISNUMBER(N1100), N1100, IFERROR(DATEVALUE(LEFT(N1100,10))+TIMEVALUE(MID(N1100,12,8)), "texto")))</f>
        <v/>
      </c>
      <c r="R1100" s="17">
        <f>IF(ISNUMBER(Q1100), DATE(YEAR(Q1100),MONTH(Q1100),1), "")</f>
        <v/>
      </c>
      <c r="S1100" s="18">
        <f>IF(A1100="", 0, IF(AND(M1100=Ajustes!$B$8, E1100=Ajustes!$B$5, I1100=Ajustes!$B$4, OR(C1100=Ajustes!$B$6, C1100=Ajustes!$B$7), ISNUMBER(D1100), ISNUMBER(H1100)), 1, 0))</f>
        <v/>
      </c>
      <c r="T1100" s="19">
        <f>IF(S1100&lt;&gt;1, 0, IF(N(J1100)=0, 0, IF(K1100=Ajustes!$B$5, J1100, J1100*F1100)))</f>
        <v/>
      </c>
      <c r="U1100" s="20">
        <f>IF(S1100&lt;&gt;1, U1099, IF(C1100=Ajustes!$B$6, U1099+H1100, U1099-H1100))</f>
        <v/>
      </c>
      <c r="V1100" s="19">
        <f>IF(S1100&lt;&gt;1, V1099, IF(C1100=Ajustes!$B$6, V1099+D1100+N(O1100)+T1100, IF(U1100&lt;=0, 0, V1099-H1100*W1099)))</f>
        <v/>
      </c>
      <c r="W1100" s="21">
        <f>IF(U1100&gt;0, V1100/U1100, 0)</f>
        <v/>
      </c>
      <c r="X1100" s="19">
        <f>IF(AND(S1100=1, C1100=Ajustes!$B$7), D1100-N(O1100)-T1100-H1100*W1099, "")</f>
        <v/>
      </c>
      <c r="Y1100" s="18">
        <f>IF(A1100="", "", TRIM(IF(COUNTIFS($N$2:$N$3000,N1100,$C$2:$C$3000,C1100,$D$2:$D$3000,D1100,$H$2:$H$3000,H1100)&gt;1, "Orden repetida. ", "")&amp;IF(AND(S1100=1, C1100=Ajustes!$B$7, U1099+0.000001&lt;H1100), "Vendes más de lo registrado. ", "")&amp;IF(Q1100="texto", "Fecha en texto. ", "")&amp;IF(OR(NOT(ISNUMBER(D1100)), NOT(ISNUMBER(H1100))), "Número en texto. ", "")&amp;IF(AND(ISNUMBER(Q1100), ISNUMBER(Q1099), Q1100&lt;Q1099), "Fuera de orden de fecha. ", "")))</f>
        <v/>
      </c>
      <c r="Z1100" s="18">
        <f>IF(AND(S1100=1, ISNUMBER(R1100)), ROW(), 0)</f>
        <v/>
      </c>
      <c r="AA1100" s="18">
        <f>IF(ISNUMBER(R1100), R1100, 0)</f>
        <v/>
      </c>
    </row>
    <row r="1101">
      <c r="A1101" s="13" t="n"/>
      <c r="B1101" s="13" t="n"/>
      <c r="C1101" s="13" t="n"/>
      <c r="D1101" s="13" t="n"/>
      <c r="E1101" s="13" t="n"/>
      <c r="F1101" s="13" t="n"/>
      <c r="G1101" s="13" t="n"/>
      <c r="H1101" s="13" t="n"/>
      <c r="I1101" s="13" t="n"/>
      <c r="J1101" s="13" t="n"/>
      <c r="K1101" s="13" t="n"/>
      <c r="L1101" s="13" t="n"/>
      <c r="M1101" s="13" t="n"/>
      <c r="N1101" s="13" t="n"/>
      <c r="O1101" s="14" t="n"/>
      <c r="P1101" s="15" t="n"/>
      <c r="Q1101" s="16">
        <f>IF(N1101="", "", IF(ISNUMBER(N1101), N1101, IFERROR(DATEVALUE(LEFT(N1101,10))+TIMEVALUE(MID(N1101,12,8)), "texto")))</f>
        <v/>
      </c>
      <c r="R1101" s="17">
        <f>IF(ISNUMBER(Q1101), DATE(YEAR(Q1101),MONTH(Q1101),1), "")</f>
        <v/>
      </c>
      <c r="S1101" s="18">
        <f>IF(A1101="", 0, IF(AND(M1101=Ajustes!$B$8, E1101=Ajustes!$B$5, I1101=Ajustes!$B$4, OR(C1101=Ajustes!$B$6, C1101=Ajustes!$B$7), ISNUMBER(D1101), ISNUMBER(H1101)), 1, 0))</f>
        <v/>
      </c>
      <c r="T1101" s="19">
        <f>IF(S1101&lt;&gt;1, 0, IF(N(J1101)=0, 0, IF(K1101=Ajustes!$B$5, J1101, J1101*F1101)))</f>
        <v/>
      </c>
      <c r="U1101" s="20">
        <f>IF(S1101&lt;&gt;1, U1100, IF(C1101=Ajustes!$B$6, U1100+H1101, U1100-H1101))</f>
        <v/>
      </c>
      <c r="V1101" s="19">
        <f>IF(S1101&lt;&gt;1, V1100, IF(C1101=Ajustes!$B$6, V1100+D1101+N(O1101)+T1101, IF(U1101&lt;=0, 0, V1100-H1101*W1100)))</f>
        <v/>
      </c>
      <c r="W1101" s="21">
        <f>IF(U1101&gt;0, V1101/U1101, 0)</f>
        <v/>
      </c>
      <c r="X1101" s="19">
        <f>IF(AND(S1101=1, C1101=Ajustes!$B$7), D1101-N(O1101)-T1101-H1101*W1100, "")</f>
        <v/>
      </c>
      <c r="Y1101" s="18">
        <f>IF(A1101="", "", TRIM(IF(COUNTIFS($N$2:$N$3000,N1101,$C$2:$C$3000,C1101,$D$2:$D$3000,D1101,$H$2:$H$3000,H1101)&gt;1, "Orden repetida. ", "")&amp;IF(AND(S1101=1, C1101=Ajustes!$B$7, U1100+0.000001&lt;H1101), "Vendes más de lo registrado. ", "")&amp;IF(Q1101="texto", "Fecha en texto. ", "")&amp;IF(OR(NOT(ISNUMBER(D1101)), NOT(ISNUMBER(H1101))), "Número en texto. ", "")&amp;IF(AND(ISNUMBER(Q1101), ISNUMBER(Q1100), Q1101&lt;Q1100), "Fuera de orden de fecha. ", "")))</f>
        <v/>
      </c>
      <c r="Z1101" s="18">
        <f>IF(AND(S1101=1, ISNUMBER(R1101)), ROW(), 0)</f>
        <v/>
      </c>
      <c r="AA1101" s="18">
        <f>IF(ISNUMBER(R1101), R1101, 0)</f>
        <v/>
      </c>
    </row>
    <row r="1102">
      <c r="A1102" s="13" t="n"/>
      <c r="B1102" s="13" t="n"/>
      <c r="C1102" s="13" t="n"/>
      <c r="D1102" s="13" t="n"/>
      <c r="E1102" s="13" t="n"/>
      <c r="F1102" s="13" t="n"/>
      <c r="G1102" s="13" t="n"/>
      <c r="H1102" s="13" t="n"/>
      <c r="I1102" s="13" t="n"/>
      <c r="J1102" s="13" t="n"/>
      <c r="K1102" s="13" t="n"/>
      <c r="L1102" s="13" t="n"/>
      <c r="M1102" s="13" t="n"/>
      <c r="N1102" s="13" t="n"/>
      <c r="O1102" s="14" t="n"/>
      <c r="P1102" s="15" t="n"/>
      <c r="Q1102" s="16">
        <f>IF(N1102="", "", IF(ISNUMBER(N1102), N1102, IFERROR(DATEVALUE(LEFT(N1102,10))+TIMEVALUE(MID(N1102,12,8)), "texto")))</f>
        <v/>
      </c>
      <c r="R1102" s="17">
        <f>IF(ISNUMBER(Q1102), DATE(YEAR(Q1102),MONTH(Q1102),1), "")</f>
        <v/>
      </c>
      <c r="S1102" s="18">
        <f>IF(A1102="", 0, IF(AND(M1102=Ajustes!$B$8, E1102=Ajustes!$B$5, I1102=Ajustes!$B$4, OR(C1102=Ajustes!$B$6, C1102=Ajustes!$B$7), ISNUMBER(D1102), ISNUMBER(H1102)), 1, 0))</f>
        <v/>
      </c>
      <c r="T1102" s="19">
        <f>IF(S1102&lt;&gt;1, 0, IF(N(J1102)=0, 0, IF(K1102=Ajustes!$B$5, J1102, J1102*F1102)))</f>
        <v/>
      </c>
      <c r="U1102" s="20">
        <f>IF(S1102&lt;&gt;1, U1101, IF(C1102=Ajustes!$B$6, U1101+H1102, U1101-H1102))</f>
        <v/>
      </c>
      <c r="V1102" s="19">
        <f>IF(S1102&lt;&gt;1, V1101, IF(C1102=Ajustes!$B$6, V1101+D1102+N(O1102)+T1102, IF(U1102&lt;=0, 0, V1101-H1102*W1101)))</f>
        <v/>
      </c>
      <c r="W1102" s="21">
        <f>IF(U1102&gt;0, V1102/U1102, 0)</f>
        <v/>
      </c>
      <c r="X1102" s="19">
        <f>IF(AND(S1102=1, C1102=Ajustes!$B$7), D1102-N(O1102)-T1102-H1102*W1101, "")</f>
        <v/>
      </c>
      <c r="Y1102" s="18">
        <f>IF(A1102="", "", TRIM(IF(COUNTIFS($N$2:$N$3000,N1102,$C$2:$C$3000,C1102,$D$2:$D$3000,D1102,$H$2:$H$3000,H1102)&gt;1, "Orden repetida. ", "")&amp;IF(AND(S1102=1, C1102=Ajustes!$B$7, U1101+0.000001&lt;H1102), "Vendes más de lo registrado. ", "")&amp;IF(Q1102="texto", "Fecha en texto. ", "")&amp;IF(OR(NOT(ISNUMBER(D1102)), NOT(ISNUMBER(H1102))), "Número en texto. ", "")&amp;IF(AND(ISNUMBER(Q1102), ISNUMBER(Q1101), Q1102&lt;Q1101), "Fuera de orden de fecha. ", "")))</f>
        <v/>
      </c>
      <c r="Z1102" s="18">
        <f>IF(AND(S1102=1, ISNUMBER(R1102)), ROW(), 0)</f>
        <v/>
      </c>
      <c r="AA1102" s="18">
        <f>IF(ISNUMBER(R1102), R1102, 0)</f>
        <v/>
      </c>
    </row>
    <row r="1103">
      <c r="A1103" s="13" t="n"/>
      <c r="B1103" s="13" t="n"/>
      <c r="C1103" s="13" t="n"/>
      <c r="D1103" s="13" t="n"/>
      <c r="E1103" s="13" t="n"/>
      <c r="F1103" s="13" t="n"/>
      <c r="G1103" s="13" t="n"/>
      <c r="H1103" s="13" t="n"/>
      <c r="I1103" s="13" t="n"/>
      <c r="J1103" s="13" t="n"/>
      <c r="K1103" s="13" t="n"/>
      <c r="L1103" s="13" t="n"/>
      <c r="M1103" s="13" t="n"/>
      <c r="N1103" s="13" t="n"/>
      <c r="O1103" s="14" t="n"/>
      <c r="P1103" s="15" t="n"/>
      <c r="Q1103" s="16">
        <f>IF(N1103="", "", IF(ISNUMBER(N1103), N1103, IFERROR(DATEVALUE(LEFT(N1103,10))+TIMEVALUE(MID(N1103,12,8)), "texto")))</f>
        <v/>
      </c>
      <c r="R1103" s="17">
        <f>IF(ISNUMBER(Q1103), DATE(YEAR(Q1103),MONTH(Q1103),1), "")</f>
        <v/>
      </c>
      <c r="S1103" s="18">
        <f>IF(A1103="", 0, IF(AND(M1103=Ajustes!$B$8, E1103=Ajustes!$B$5, I1103=Ajustes!$B$4, OR(C1103=Ajustes!$B$6, C1103=Ajustes!$B$7), ISNUMBER(D1103), ISNUMBER(H1103)), 1, 0))</f>
        <v/>
      </c>
      <c r="T1103" s="19">
        <f>IF(S1103&lt;&gt;1, 0, IF(N(J1103)=0, 0, IF(K1103=Ajustes!$B$5, J1103, J1103*F1103)))</f>
        <v/>
      </c>
      <c r="U1103" s="20">
        <f>IF(S1103&lt;&gt;1, U1102, IF(C1103=Ajustes!$B$6, U1102+H1103, U1102-H1103))</f>
        <v/>
      </c>
      <c r="V1103" s="19">
        <f>IF(S1103&lt;&gt;1, V1102, IF(C1103=Ajustes!$B$6, V1102+D1103+N(O1103)+T1103, IF(U1103&lt;=0, 0, V1102-H1103*W1102)))</f>
        <v/>
      </c>
      <c r="W1103" s="21">
        <f>IF(U1103&gt;0, V1103/U1103, 0)</f>
        <v/>
      </c>
      <c r="X1103" s="19">
        <f>IF(AND(S1103=1, C1103=Ajustes!$B$7), D1103-N(O1103)-T1103-H1103*W1102, "")</f>
        <v/>
      </c>
      <c r="Y1103" s="18">
        <f>IF(A1103="", "", TRIM(IF(COUNTIFS($N$2:$N$3000,N1103,$C$2:$C$3000,C1103,$D$2:$D$3000,D1103,$H$2:$H$3000,H1103)&gt;1, "Orden repetida. ", "")&amp;IF(AND(S1103=1, C1103=Ajustes!$B$7, U1102+0.000001&lt;H1103), "Vendes más de lo registrado. ", "")&amp;IF(Q1103="texto", "Fecha en texto. ", "")&amp;IF(OR(NOT(ISNUMBER(D1103)), NOT(ISNUMBER(H1103))), "Número en texto. ", "")&amp;IF(AND(ISNUMBER(Q1103), ISNUMBER(Q1102), Q1103&lt;Q1102), "Fuera de orden de fecha. ", "")))</f>
        <v/>
      </c>
      <c r="Z1103" s="18">
        <f>IF(AND(S1103=1, ISNUMBER(R1103)), ROW(), 0)</f>
        <v/>
      </c>
      <c r="AA1103" s="18">
        <f>IF(ISNUMBER(R1103), R1103, 0)</f>
        <v/>
      </c>
    </row>
    <row r="1104">
      <c r="A1104" s="13" t="n"/>
      <c r="B1104" s="13" t="n"/>
      <c r="C1104" s="13" t="n"/>
      <c r="D1104" s="13" t="n"/>
      <c r="E1104" s="13" t="n"/>
      <c r="F1104" s="13" t="n"/>
      <c r="G1104" s="13" t="n"/>
      <c r="H1104" s="13" t="n"/>
      <c r="I1104" s="13" t="n"/>
      <c r="J1104" s="13" t="n"/>
      <c r="K1104" s="13" t="n"/>
      <c r="L1104" s="13" t="n"/>
      <c r="M1104" s="13" t="n"/>
      <c r="N1104" s="13" t="n"/>
      <c r="O1104" s="14" t="n"/>
      <c r="P1104" s="15" t="n"/>
      <c r="Q1104" s="16">
        <f>IF(N1104="", "", IF(ISNUMBER(N1104), N1104, IFERROR(DATEVALUE(LEFT(N1104,10))+TIMEVALUE(MID(N1104,12,8)), "texto")))</f>
        <v/>
      </c>
      <c r="R1104" s="17">
        <f>IF(ISNUMBER(Q1104), DATE(YEAR(Q1104),MONTH(Q1104),1), "")</f>
        <v/>
      </c>
      <c r="S1104" s="18">
        <f>IF(A1104="", 0, IF(AND(M1104=Ajustes!$B$8, E1104=Ajustes!$B$5, I1104=Ajustes!$B$4, OR(C1104=Ajustes!$B$6, C1104=Ajustes!$B$7), ISNUMBER(D1104), ISNUMBER(H1104)), 1, 0))</f>
        <v/>
      </c>
      <c r="T1104" s="19">
        <f>IF(S1104&lt;&gt;1, 0, IF(N(J1104)=0, 0, IF(K1104=Ajustes!$B$5, J1104, J1104*F1104)))</f>
        <v/>
      </c>
      <c r="U1104" s="20">
        <f>IF(S1104&lt;&gt;1, U1103, IF(C1104=Ajustes!$B$6, U1103+H1104, U1103-H1104))</f>
        <v/>
      </c>
      <c r="V1104" s="19">
        <f>IF(S1104&lt;&gt;1, V1103, IF(C1104=Ajustes!$B$6, V1103+D1104+N(O1104)+T1104, IF(U1104&lt;=0, 0, V1103-H1104*W1103)))</f>
        <v/>
      </c>
      <c r="W1104" s="21">
        <f>IF(U1104&gt;0, V1104/U1104, 0)</f>
        <v/>
      </c>
      <c r="X1104" s="19">
        <f>IF(AND(S1104=1, C1104=Ajustes!$B$7), D1104-N(O1104)-T1104-H1104*W1103, "")</f>
        <v/>
      </c>
      <c r="Y1104" s="18">
        <f>IF(A1104="", "", TRIM(IF(COUNTIFS($N$2:$N$3000,N1104,$C$2:$C$3000,C1104,$D$2:$D$3000,D1104,$H$2:$H$3000,H1104)&gt;1, "Orden repetida. ", "")&amp;IF(AND(S1104=1, C1104=Ajustes!$B$7, U1103+0.000001&lt;H1104), "Vendes más de lo registrado. ", "")&amp;IF(Q1104="texto", "Fecha en texto. ", "")&amp;IF(OR(NOT(ISNUMBER(D1104)), NOT(ISNUMBER(H1104))), "Número en texto. ", "")&amp;IF(AND(ISNUMBER(Q1104), ISNUMBER(Q1103), Q1104&lt;Q1103), "Fuera de orden de fecha. ", "")))</f>
        <v/>
      </c>
      <c r="Z1104" s="18">
        <f>IF(AND(S1104=1, ISNUMBER(R1104)), ROW(), 0)</f>
        <v/>
      </c>
      <c r="AA1104" s="18">
        <f>IF(ISNUMBER(R1104), R1104, 0)</f>
        <v/>
      </c>
    </row>
    <row r="1105">
      <c r="A1105" s="13" t="n"/>
      <c r="B1105" s="13" t="n"/>
      <c r="C1105" s="13" t="n"/>
      <c r="D1105" s="13" t="n"/>
      <c r="E1105" s="13" t="n"/>
      <c r="F1105" s="13" t="n"/>
      <c r="G1105" s="13" t="n"/>
      <c r="H1105" s="13" t="n"/>
      <c r="I1105" s="13" t="n"/>
      <c r="J1105" s="13" t="n"/>
      <c r="K1105" s="13" t="n"/>
      <c r="L1105" s="13" t="n"/>
      <c r="M1105" s="13" t="n"/>
      <c r="N1105" s="13" t="n"/>
      <c r="O1105" s="14" t="n"/>
      <c r="P1105" s="15" t="n"/>
      <c r="Q1105" s="16">
        <f>IF(N1105="", "", IF(ISNUMBER(N1105), N1105, IFERROR(DATEVALUE(LEFT(N1105,10))+TIMEVALUE(MID(N1105,12,8)), "texto")))</f>
        <v/>
      </c>
      <c r="R1105" s="17">
        <f>IF(ISNUMBER(Q1105), DATE(YEAR(Q1105),MONTH(Q1105),1), "")</f>
        <v/>
      </c>
      <c r="S1105" s="18">
        <f>IF(A1105="", 0, IF(AND(M1105=Ajustes!$B$8, E1105=Ajustes!$B$5, I1105=Ajustes!$B$4, OR(C1105=Ajustes!$B$6, C1105=Ajustes!$B$7), ISNUMBER(D1105), ISNUMBER(H1105)), 1, 0))</f>
        <v/>
      </c>
      <c r="T1105" s="19">
        <f>IF(S1105&lt;&gt;1, 0, IF(N(J1105)=0, 0, IF(K1105=Ajustes!$B$5, J1105, J1105*F1105)))</f>
        <v/>
      </c>
      <c r="U1105" s="20">
        <f>IF(S1105&lt;&gt;1, U1104, IF(C1105=Ajustes!$B$6, U1104+H1105, U1104-H1105))</f>
        <v/>
      </c>
      <c r="V1105" s="19">
        <f>IF(S1105&lt;&gt;1, V1104, IF(C1105=Ajustes!$B$6, V1104+D1105+N(O1105)+T1105, IF(U1105&lt;=0, 0, V1104-H1105*W1104)))</f>
        <v/>
      </c>
      <c r="W1105" s="21">
        <f>IF(U1105&gt;0, V1105/U1105, 0)</f>
        <v/>
      </c>
      <c r="X1105" s="19">
        <f>IF(AND(S1105=1, C1105=Ajustes!$B$7), D1105-N(O1105)-T1105-H1105*W1104, "")</f>
        <v/>
      </c>
      <c r="Y1105" s="18">
        <f>IF(A1105="", "", TRIM(IF(COUNTIFS($N$2:$N$3000,N1105,$C$2:$C$3000,C1105,$D$2:$D$3000,D1105,$H$2:$H$3000,H1105)&gt;1, "Orden repetida. ", "")&amp;IF(AND(S1105=1, C1105=Ajustes!$B$7, U1104+0.000001&lt;H1105), "Vendes más de lo registrado. ", "")&amp;IF(Q1105="texto", "Fecha en texto. ", "")&amp;IF(OR(NOT(ISNUMBER(D1105)), NOT(ISNUMBER(H1105))), "Número en texto. ", "")&amp;IF(AND(ISNUMBER(Q1105), ISNUMBER(Q1104), Q1105&lt;Q1104), "Fuera de orden de fecha. ", "")))</f>
        <v/>
      </c>
      <c r="Z1105" s="18">
        <f>IF(AND(S1105=1, ISNUMBER(R1105)), ROW(), 0)</f>
        <v/>
      </c>
      <c r="AA1105" s="18">
        <f>IF(ISNUMBER(R1105), R1105, 0)</f>
        <v/>
      </c>
    </row>
    <row r="1106">
      <c r="A1106" s="13" t="n"/>
      <c r="B1106" s="13" t="n"/>
      <c r="C1106" s="13" t="n"/>
      <c r="D1106" s="13" t="n"/>
      <c r="E1106" s="13" t="n"/>
      <c r="F1106" s="13" t="n"/>
      <c r="G1106" s="13" t="n"/>
      <c r="H1106" s="13" t="n"/>
      <c r="I1106" s="13" t="n"/>
      <c r="J1106" s="13" t="n"/>
      <c r="K1106" s="13" t="n"/>
      <c r="L1106" s="13" t="n"/>
      <c r="M1106" s="13" t="n"/>
      <c r="N1106" s="13" t="n"/>
      <c r="O1106" s="14" t="n"/>
      <c r="P1106" s="15" t="n"/>
      <c r="Q1106" s="16">
        <f>IF(N1106="", "", IF(ISNUMBER(N1106), N1106, IFERROR(DATEVALUE(LEFT(N1106,10))+TIMEVALUE(MID(N1106,12,8)), "texto")))</f>
        <v/>
      </c>
      <c r="R1106" s="17">
        <f>IF(ISNUMBER(Q1106), DATE(YEAR(Q1106),MONTH(Q1106),1), "")</f>
        <v/>
      </c>
      <c r="S1106" s="18">
        <f>IF(A1106="", 0, IF(AND(M1106=Ajustes!$B$8, E1106=Ajustes!$B$5, I1106=Ajustes!$B$4, OR(C1106=Ajustes!$B$6, C1106=Ajustes!$B$7), ISNUMBER(D1106), ISNUMBER(H1106)), 1, 0))</f>
        <v/>
      </c>
      <c r="T1106" s="19">
        <f>IF(S1106&lt;&gt;1, 0, IF(N(J1106)=0, 0, IF(K1106=Ajustes!$B$5, J1106, J1106*F1106)))</f>
        <v/>
      </c>
      <c r="U1106" s="20">
        <f>IF(S1106&lt;&gt;1, U1105, IF(C1106=Ajustes!$B$6, U1105+H1106, U1105-H1106))</f>
        <v/>
      </c>
      <c r="V1106" s="19">
        <f>IF(S1106&lt;&gt;1, V1105, IF(C1106=Ajustes!$B$6, V1105+D1106+N(O1106)+T1106, IF(U1106&lt;=0, 0, V1105-H1106*W1105)))</f>
        <v/>
      </c>
      <c r="W1106" s="21">
        <f>IF(U1106&gt;0, V1106/U1106, 0)</f>
        <v/>
      </c>
      <c r="X1106" s="19">
        <f>IF(AND(S1106=1, C1106=Ajustes!$B$7), D1106-N(O1106)-T1106-H1106*W1105, "")</f>
        <v/>
      </c>
      <c r="Y1106" s="18">
        <f>IF(A1106="", "", TRIM(IF(COUNTIFS($N$2:$N$3000,N1106,$C$2:$C$3000,C1106,$D$2:$D$3000,D1106,$H$2:$H$3000,H1106)&gt;1, "Orden repetida. ", "")&amp;IF(AND(S1106=1, C1106=Ajustes!$B$7, U1105+0.000001&lt;H1106), "Vendes más de lo registrado. ", "")&amp;IF(Q1106="texto", "Fecha en texto. ", "")&amp;IF(OR(NOT(ISNUMBER(D1106)), NOT(ISNUMBER(H1106))), "Número en texto. ", "")&amp;IF(AND(ISNUMBER(Q1106), ISNUMBER(Q1105), Q1106&lt;Q1105), "Fuera de orden de fecha. ", "")))</f>
        <v/>
      </c>
      <c r="Z1106" s="18">
        <f>IF(AND(S1106=1, ISNUMBER(R1106)), ROW(), 0)</f>
        <v/>
      </c>
      <c r="AA1106" s="18">
        <f>IF(ISNUMBER(R1106), R1106, 0)</f>
        <v/>
      </c>
    </row>
    <row r="1107">
      <c r="A1107" s="13" t="n"/>
      <c r="B1107" s="13" t="n"/>
      <c r="C1107" s="13" t="n"/>
      <c r="D1107" s="13" t="n"/>
      <c r="E1107" s="13" t="n"/>
      <c r="F1107" s="13" t="n"/>
      <c r="G1107" s="13" t="n"/>
      <c r="H1107" s="13" t="n"/>
      <c r="I1107" s="13" t="n"/>
      <c r="J1107" s="13" t="n"/>
      <c r="K1107" s="13" t="n"/>
      <c r="L1107" s="13" t="n"/>
      <c r="M1107" s="13" t="n"/>
      <c r="N1107" s="13" t="n"/>
      <c r="O1107" s="14" t="n"/>
      <c r="P1107" s="15" t="n"/>
      <c r="Q1107" s="16">
        <f>IF(N1107="", "", IF(ISNUMBER(N1107), N1107, IFERROR(DATEVALUE(LEFT(N1107,10))+TIMEVALUE(MID(N1107,12,8)), "texto")))</f>
        <v/>
      </c>
      <c r="R1107" s="17">
        <f>IF(ISNUMBER(Q1107), DATE(YEAR(Q1107),MONTH(Q1107),1), "")</f>
        <v/>
      </c>
      <c r="S1107" s="18">
        <f>IF(A1107="", 0, IF(AND(M1107=Ajustes!$B$8, E1107=Ajustes!$B$5, I1107=Ajustes!$B$4, OR(C1107=Ajustes!$B$6, C1107=Ajustes!$B$7), ISNUMBER(D1107), ISNUMBER(H1107)), 1, 0))</f>
        <v/>
      </c>
      <c r="T1107" s="19">
        <f>IF(S1107&lt;&gt;1, 0, IF(N(J1107)=0, 0, IF(K1107=Ajustes!$B$5, J1107, J1107*F1107)))</f>
        <v/>
      </c>
      <c r="U1107" s="20">
        <f>IF(S1107&lt;&gt;1, U1106, IF(C1107=Ajustes!$B$6, U1106+H1107, U1106-H1107))</f>
        <v/>
      </c>
      <c r="V1107" s="19">
        <f>IF(S1107&lt;&gt;1, V1106, IF(C1107=Ajustes!$B$6, V1106+D1107+N(O1107)+T1107, IF(U1107&lt;=0, 0, V1106-H1107*W1106)))</f>
        <v/>
      </c>
      <c r="W1107" s="21">
        <f>IF(U1107&gt;0, V1107/U1107, 0)</f>
        <v/>
      </c>
      <c r="X1107" s="19">
        <f>IF(AND(S1107=1, C1107=Ajustes!$B$7), D1107-N(O1107)-T1107-H1107*W1106, "")</f>
        <v/>
      </c>
      <c r="Y1107" s="18">
        <f>IF(A1107="", "", TRIM(IF(COUNTIFS($N$2:$N$3000,N1107,$C$2:$C$3000,C1107,$D$2:$D$3000,D1107,$H$2:$H$3000,H1107)&gt;1, "Orden repetida. ", "")&amp;IF(AND(S1107=1, C1107=Ajustes!$B$7, U1106+0.000001&lt;H1107), "Vendes más de lo registrado. ", "")&amp;IF(Q1107="texto", "Fecha en texto. ", "")&amp;IF(OR(NOT(ISNUMBER(D1107)), NOT(ISNUMBER(H1107))), "Número en texto. ", "")&amp;IF(AND(ISNUMBER(Q1107), ISNUMBER(Q1106), Q1107&lt;Q1106), "Fuera de orden de fecha. ", "")))</f>
        <v/>
      </c>
      <c r="Z1107" s="18">
        <f>IF(AND(S1107=1, ISNUMBER(R1107)), ROW(), 0)</f>
        <v/>
      </c>
      <c r="AA1107" s="18">
        <f>IF(ISNUMBER(R1107), R1107, 0)</f>
        <v/>
      </c>
    </row>
    <row r="1108">
      <c r="A1108" s="13" t="n"/>
      <c r="B1108" s="13" t="n"/>
      <c r="C1108" s="13" t="n"/>
      <c r="D1108" s="13" t="n"/>
      <c r="E1108" s="13" t="n"/>
      <c r="F1108" s="13" t="n"/>
      <c r="G1108" s="13" t="n"/>
      <c r="H1108" s="13" t="n"/>
      <c r="I1108" s="13" t="n"/>
      <c r="J1108" s="13" t="n"/>
      <c r="K1108" s="13" t="n"/>
      <c r="L1108" s="13" t="n"/>
      <c r="M1108" s="13" t="n"/>
      <c r="N1108" s="13" t="n"/>
      <c r="O1108" s="14" t="n"/>
      <c r="P1108" s="15" t="n"/>
      <c r="Q1108" s="16">
        <f>IF(N1108="", "", IF(ISNUMBER(N1108), N1108, IFERROR(DATEVALUE(LEFT(N1108,10))+TIMEVALUE(MID(N1108,12,8)), "texto")))</f>
        <v/>
      </c>
      <c r="R1108" s="17">
        <f>IF(ISNUMBER(Q1108), DATE(YEAR(Q1108),MONTH(Q1108),1), "")</f>
        <v/>
      </c>
      <c r="S1108" s="18">
        <f>IF(A1108="", 0, IF(AND(M1108=Ajustes!$B$8, E1108=Ajustes!$B$5, I1108=Ajustes!$B$4, OR(C1108=Ajustes!$B$6, C1108=Ajustes!$B$7), ISNUMBER(D1108), ISNUMBER(H1108)), 1, 0))</f>
        <v/>
      </c>
      <c r="T1108" s="19">
        <f>IF(S1108&lt;&gt;1, 0, IF(N(J1108)=0, 0, IF(K1108=Ajustes!$B$5, J1108, J1108*F1108)))</f>
        <v/>
      </c>
      <c r="U1108" s="20">
        <f>IF(S1108&lt;&gt;1, U1107, IF(C1108=Ajustes!$B$6, U1107+H1108, U1107-H1108))</f>
        <v/>
      </c>
      <c r="V1108" s="19">
        <f>IF(S1108&lt;&gt;1, V1107, IF(C1108=Ajustes!$B$6, V1107+D1108+N(O1108)+T1108, IF(U1108&lt;=0, 0, V1107-H1108*W1107)))</f>
        <v/>
      </c>
      <c r="W1108" s="21">
        <f>IF(U1108&gt;0, V1108/U1108, 0)</f>
        <v/>
      </c>
      <c r="X1108" s="19">
        <f>IF(AND(S1108=1, C1108=Ajustes!$B$7), D1108-N(O1108)-T1108-H1108*W1107, "")</f>
        <v/>
      </c>
      <c r="Y1108" s="18">
        <f>IF(A1108="", "", TRIM(IF(COUNTIFS($N$2:$N$3000,N1108,$C$2:$C$3000,C1108,$D$2:$D$3000,D1108,$H$2:$H$3000,H1108)&gt;1, "Orden repetida. ", "")&amp;IF(AND(S1108=1, C1108=Ajustes!$B$7, U1107+0.000001&lt;H1108), "Vendes más de lo registrado. ", "")&amp;IF(Q1108="texto", "Fecha en texto. ", "")&amp;IF(OR(NOT(ISNUMBER(D1108)), NOT(ISNUMBER(H1108))), "Número en texto. ", "")&amp;IF(AND(ISNUMBER(Q1108), ISNUMBER(Q1107), Q1108&lt;Q1107), "Fuera de orden de fecha. ", "")))</f>
        <v/>
      </c>
      <c r="Z1108" s="18">
        <f>IF(AND(S1108=1, ISNUMBER(R1108)), ROW(), 0)</f>
        <v/>
      </c>
      <c r="AA1108" s="18">
        <f>IF(ISNUMBER(R1108), R1108, 0)</f>
        <v/>
      </c>
    </row>
    <row r="1109">
      <c r="A1109" s="13" t="n"/>
      <c r="B1109" s="13" t="n"/>
      <c r="C1109" s="13" t="n"/>
      <c r="D1109" s="13" t="n"/>
      <c r="E1109" s="13" t="n"/>
      <c r="F1109" s="13" t="n"/>
      <c r="G1109" s="13" t="n"/>
      <c r="H1109" s="13" t="n"/>
      <c r="I1109" s="13" t="n"/>
      <c r="J1109" s="13" t="n"/>
      <c r="K1109" s="13" t="n"/>
      <c r="L1109" s="13" t="n"/>
      <c r="M1109" s="13" t="n"/>
      <c r="N1109" s="13" t="n"/>
      <c r="O1109" s="14" t="n"/>
      <c r="P1109" s="15" t="n"/>
      <c r="Q1109" s="16">
        <f>IF(N1109="", "", IF(ISNUMBER(N1109), N1109, IFERROR(DATEVALUE(LEFT(N1109,10))+TIMEVALUE(MID(N1109,12,8)), "texto")))</f>
        <v/>
      </c>
      <c r="R1109" s="17">
        <f>IF(ISNUMBER(Q1109), DATE(YEAR(Q1109),MONTH(Q1109),1), "")</f>
        <v/>
      </c>
      <c r="S1109" s="18">
        <f>IF(A1109="", 0, IF(AND(M1109=Ajustes!$B$8, E1109=Ajustes!$B$5, I1109=Ajustes!$B$4, OR(C1109=Ajustes!$B$6, C1109=Ajustes!$B$7), ISNUMBER(D1109), ISNUMBER(H1109)), 1, 0))</f>
        <v/>
      </c>
      <c r="T1109" s="19">
        <f>IF(S1109&lt;&gt;1, 0, IF(N(J1109)=0, 0, IF(K1109=Ajustes!$B$5, J1109, J1109*F1109)))</f>
        <v/>
      </c>
      <c r="U1109" s="20">
        <f>IF(S1109&lt;&gt;1, U1108, IF(C1109=Ajustes!$B$6, U1108+H1109, U1108-H1109))</f>
        <v/>
      </c>
      <c r="V1109" s="19">
        <f>IF(S1109&lt;&gt;1, V1108, IF(C1109=Ajustes!$B$6, V1108+D1109+N(O1109)+T1109, IF(U1109&lt;=0, 0, V1108-H1109*W1108)))</f>
        <v/>
      </c>
      <c r="W1109" s="21">
        <f>IF(U1109&gt;0, V1109/U1109, 0)</f>
        <v/>
      </c>
      <c r="X1109" s="19">
        <f>IF(AND(S1109=1, C1109=Ajustes!$B$7), D1109-N(O1109)-T1109-H1109*W1108, "")</f>
        <v/>
      </c>
      <c r="Y1109" s="18">
        <f>IF(A1109="", "", TRIM(IF(COUNTIFS($N$2:$N$3000,N1109,$C$2:$C$3000,C1109,$D$2:$D$3000,D1109,$H$2:$H$3000,H1109)&gt;1, "Orden repetida. ", "")&amp;IF(AND(S1109=1, C1109=Ajustes!$B$7, U1108+0.000001&lt;H1109), "Vendes más de lo registrado. ", "")&amp;IF(Q1109="texto", "Fecha en texto. ", "")&amp;IF(OR(NOT(ISNUMBER(D1109)), NOT(ISNUMBER(H1109))), "Número en texto. ", "")&amp;IF(AND(ISNUMBER(Q1109), ISNUMBER(Q1108), Q1109&lt;Q1108), "Fuera de orden de fecha. ", "")))</f>
        <v/>
      </c>
      <c r="Z1109" s="18">
        <f>IF(AND(S1109=1, ISNUMBER(R1109)), ROW(), 0)</f>
        <v/>
      </c>
      <c r="AA1109" s="18">
        <f>IF(ISNUMBER(R1109), R1109, 0)</f>
        <v/>
      </c>
    </row>
    <row r="1110">
      <c r="A1110" s="13" t="n"/>
      <c r="B1110" s="13" t="n"/>
      <c r="C1110" s="13" t="n"/>
      <c r="D1110" s="13" t="n"/>
      <c r="E1110" s="13" t="n"/>
      <c r="F1110" s="13" t="n"/>
      <c r="G1110" s="13" t="n"/>
      <c r="H1110" s="13" t="n"/>
      <c r="I1110" s="13" t="n"/>
      <c r="J1110" s="13" t="n"/>
      <c r="K1110" s="13" t="n"/>
      <c r="L1110" s="13" t="n"/>
      <c r="M1110" s="13" t="n"/>
      <c r="N1110" s="13" t="n"/>
      <c r="O1110" s="14" t="n"/>
      <c r="P1110" s="15" t="n"/>
      <c r="Q1110" s="16">
        <f>IF(N1110="", "", IF(ISNUMBER(N1110), N1110, IFERROR(DATEVALUE(LEFT(N1110,10))+TIMEVALUE(MID(N1110,12,8)), "texto")))</f>
        <v/>
      </c>
      <c r="R1110" s="17">
        <f>IF(ISNUMBER(Q1110), DATE(YEAR(Q1110),MONTH(Q1110),1), "")</f>
        <v/>
      </c>
      <c r="S1110" s="18">
        <f>IF(A1110="", 0, IF(AND(M1110=Ajustes!$B$8, E1110=Ajustes!$B$5, I1110=Ajustes!$B$4, OR(C1110=Ajustes!$B$6, C1110=Ajustes!$B$7), ISNUMBER(D1110), ISNUMBER(H1110)), 1, 0))</f>
        <v/>
      </c>
      <c r="T1110" s="19">
        <f>IF(S1110&lt;&gt;1, 0, IF(N(J1110)=0, 0, IF(K1110=Ajustes!$B$5, J1110, J1110*F1110)))</f>
        <v/>
      </c>
      <c r="U1110" s="20">
        <f>IF(S1110&lt;&gt;1, U1109, IF(C1110=Ajustes!$B$6, U1109+H1110, U1109-H1110))</f>
        <v/>
      </c>
      <c r="V1110" s="19">
        <f>IF(S1110&lt;&gt;1, V1109, IF(C1110=Ajustes!$B$6, V1109+D1110+N(O1110)+T1110, IF(U1110&lt;=0, 0, V1109-H1110*W1109)))</f>
        <v/>
      </c>
      <c r="W1110" s="21">
        <f>IF(U1110&gt;0, V1110/U1110, 0)</f>
        <v/>
      </c>
      <c r="X1110" s="19">
        <f>IF(AND(S1110=1, C1110=Ajustes!$B$7), D1110-N(O1110)-T1110-H1110*W1109, "")</f>
        <v/>
      </c>
      <c r="Y1110" s="18">
        <f>IF(A1110="", "", TRIM(IF(COUNTIFS($N$2:$N$3000,N1110,$C$2:$C$3000,C1110,$D$2:$D$3000,D1110,$H$2:$H$3000,H1110)&gt;1, "Orden repetida. ", "")&amp;IF(AND(S1110=1, C1110=Ajustes!$B$7, U1109+0.000001&lt;H1110), "Vendes más de lo registrado. ", "")&amp;IF(Q1110="texto", "Fecha en texto. ", "")&amp;IF(OR(NOT(ISNUMBER(D1110)), NOT(ISNUMBER(H1110))), "Número en texto. ", "")&amp;IF(AND(ISNUMBER(Q1110), ISNUMBER(Q1109), Q1110&lt;Q1109), "Fuera de orden de fecha. ", "")))</f>
        <v/>
      </c>
      <c r="Z1110" s="18">
        <f>IF(AND(S1110=1, ISNUMBER(R1110)), ROW(), 0)</f>
        <v/>
      </c>
      <c r="AA1110" s="18">
        <f>IF(ISNUMBER(R1110), R1110, 0)</f>
        <v/>
      </c>
    </row>
    <row r="1111">
      <c r="A1111" s="13" t="n"/>
      <c r="B1111" s="13" t="n"/>
      <c r="C1111" s="13" t="n"/>
      <c r="D1111" s="13" t="n"/>
      <c r="E1111" s="13" t="n"/>
      <c r="F1111" s="13" t="n"/>
      <c r="G1111" s="13" t="n"/>
      <c r="H1111" s="13" t="n"/>
      <c r="I1111" s="13" t="n"/>
      <c r="J1111" s="13" t="n"/>
      <c r="K1111" s="13" t="n"/>
      <c r="L1111" s="13" t="n"/>
      <c r="M1111" s="13" t="n"/>
      <c r="N1111" s="13" t="n"/>
      <c r="O1111" s="14" t="n"/>
      <c r="P1111" s="15" t="n"/>
      <c r="Q1111" s="16">
        <f>IF(N1111="", "", IF(ISNUMBER(N1111), N1111, IFERROR(DATEVALUE(LEFT(N1111,10))+TIMEVALUE(MID(N1111,12,8)), "texto")))</f>
        <v/>
      </c>
      <c r="R1111" s="17">
        <f>IF(ISNUMBER(Q1111), DATE(YEAR(Q1111),MONTH(Q1111),1), "")</f>
        <v/>
      </c>
      <c r="S1111" s="18">
        <f>IF(A1111="", 0, IF(AND(M1111=Ajustes!$B$8, E1111=Ajustes!$B$5, I1111=Ajustes!$B$4, OR(C1111=Ajustes!$B$6, C1111=Ajustes!$B$7), ISNUMBER(D1111), ISNUMBER(H1111)), 1, 0))</f>
        <v/>
      </c>
      <c r="T1111" s="19">
        <f>IF(S1111&lt;&gt;1, 0, IF(N(J1111)=0, 0, IF(K1111=Ajustes!$B$5, J1111, J1111*F1111)))</f>
        <v/>
      </c>
      <c r="U1111" s="20">
        <f>IF(S1111&lt;&gt;1, U1110, IF(C1111=Ajustes!$B$6, U1110+H1111, U1110-H1111))</f>
        <v/>
      </c>
      <c r="V1111" s="19">
        <f>IF(S1111&lt;&gt;1, V1110, IF(C1111=Ajustes!$B$6, V1110+D1111+N(O1111)+T1111, IF(U1111&lt;=0, 0, V1110-H1111*W1110)))</f>
        <v/>
      </c>
      <c r="W1111" s="21">
        <f>IF(U1111&gt;0, V1111/U1111, 0)</f>
        <v/>
      </c>
      <c r="X1111" s="19">
        <f>IF(AND(S1111=1, C1111=Ajustes!$B$7), D1111-N(O1111)-T1111-H1111*W1110, "")</f>
        <v/>
      </c>
      <c r="Y1111" s="18">
        <f>IF(A1111="", "", TRIM(IF(COUNTIFS($N$2:$N$3000,N1111,$C$2:$C$3000,C1111,$D$2:$D$3000,D1111,$H$2:$H$3000,H1111)&gt;1, "Orden repetida. ", "")&amp;IF(AND(S1111=1, C1111=Ajustes!$B$7, U1110+0.000001&lt;H1111), "Vendes más de lo registrado. ", "")&amp;IF(Q1111="texto", "Fecha en texto. ", "")&amp;IF(OR(NOT(ISNUMBER(D1111)), NOT(ISNUMBER(H1111))), "Número en texto. ", "")&amp;IF(AND(ISNUMBER(Q1111), ISNUMBER(Q1110), Q1111&lt;Q1110), "Fuera de orden de fecha. ", "")))</f>
        <v/>
      </c>
      <c r="Z1111" s="18">
        <f>IF(AND(S1111=1, ISNUMBER(R1111)), ROW(), 0)</f>
        <v/>
      </c>
      <c r="AA1111" s="18">
        <f>IF(ISNUMBER(R1111), R1111, 0)</f>
        <v/>
      </c>
    </row>
    <row r="1112">
      <c r="A1112" s="13" t="n"/>
      <c r="B1112" s="13" t="n"/>
      <c r="C1112" s="13" t="n"/>
      <c r="D1112" s="13" t="n"/>
      <c r="E1112" s="13" t="n"/>
      <c r="F1112" s="13" t="n"/>
      <c r="G1112" s="13" t="n"/>
      <c r="H1112" s="13" t="n"/>
      <c r="I1112" s="13" t="n"/>
      <c r="J1112" s="13" t="n"/>
      <c r="K1112" s="13" t="n"/>
      <c r="L1112" s="13" t="n"/>
      <c r="M1112" s="13" t="n"/>
      <c r="N1112" s="13" t="n"/>
      <c r="O1112" s="14" t="n"/>
      <c r="P1112" s="15" t="n"/>
      <c r="Q1112" s="16">
        <f>IF(N1112="", "", IF(ISNUMBER(N1112), N1112, IFERROR(DATEVALUE(LEFT(N1112,10))+TIMEVALUE(MID(N1112,12,8)), "texto")))</f>
        <v/>
      </c>
      <c r="R1112" s="17">
        <f>IF(ISNUMBER(Q1112), DATE(YEAR(Q1112),MONTH(Q1112),1), "")</f>
        <v/>
      </c>
      <c r="S1112" s="18">
        <f>IF(A1112="", 0, IF(AND(M1112=Ajustes!$B$8, E1112=Ajustes!$B$5, I1112=Ajustes!$B$4, OR(C1112=Ajustes!$B$6, C1112=Ajustes!$B$7), ISNUMBER(D1112), ISNUMBER(H1112)), 1, 0))</f>
        <v/>
      </c>
      <c r="T1112" s="19">
        <f>IF(S1112&lt;&gt;1, 0, IF(N(J1112)=0, 0, IF(K1112=Ajustes!$B$5, J1112, J1112*F1112)))</f>
        <v/>
      </c>
      <c r="U1112" s="20">
        <f>IF(S1112&lt;&gt;1, U1111, IF(C1112=Ajustes!$B$6, U1111+H1112, U1111-H1112))</f>
        <v/>
      </c>
      <c r="V1112" s="19">
        <f>IF(S1112&lt;&gt;1, V1111, IF(C1112=Ajustes!$B$6, V1111+D1112+N(O1112)+T1112, IF(U1112&lt;=0, 0, V1111-H1112*W1111)))</f>
        <v/>
      </c>
      <c r="W1112" s="21">
        <f>IF(U1112&gt;0, V1112/U1112, 0)</f>
        <v/>
      </c>
      <c r="X1112" s="19">
        <f>IF(AND(S1112=1, C1112=Ajustes!$B$7), D1112-N(O1112)-T1112-H1112*W1111, "")</f>
        <v/>
      </c>
      <c r="Y1112" s="18">
        <f>IF(A1112="", "", TRIM(IF(COUNTIFS($N$2:$N$3000,N1112,$C$2:$C$3000,C1112,$D$2:$D$3000,D1112,$H$2:$H$3000,H1112)&gt;1, "Orden repetida. ", "")&amp;IF(AND(S1112=1, C1112=Ajustes!$B$7, U1111+0.000001&lt;H1112), "Vendes más de lo registrado. ", "")&amp;IF(Q1112="texto", "Fecha en texto. ", "")&amp;IF(OR(NOT(ISNUMBER(D1112)), NOT(ISNUMBER(H1112))), "Número en texto. ", "")&amp;IF(AND(ISNUMBER(Q1112), ISNUMBER(Q1111), Q1112&lt;Q1111), "Fuera de orden de fecha. ", "")))</f>
        <v/>
      </c>
      <c r="Z1112" s="18">
        <f>IF(AND(S1112=1, ISNUMBER(R1112)), ROW(), 0)</f>
        <v/>
      </c>
      <c r="AA1112" s="18">
        <f>IF(ISNUMBER(R1112), R1112, 0)</f>
        <v/>
      </c>
    </row>
    <row r="1113">
      <c r="A1113" s="13" t="n"/>
      <c r="B1113" s="13" t="n"/>
      <c r="C1113" s="13" t="n"/>
      <c r="D1113" s="13" t="n"/>
      <c r="E1113" s="13" t="n"/>
      <c r="F1113" s="13" t="n"/>
      <c r="G1113" s="13" t="n"/>
      <c r="H1113" s="13" t="n"/>
      <c r="I1113" s="13" t="n"/>
      <c r="J1113" s="13" t="n"/>
      <c r="K1113" s="13" t="n"/>
      <c r="L1113" s="13" t="n"/>
      <c r="M1113" s="13" t="n"/>
      <c r="N1113" s="13" t="n"/>
      <c r="O1113" s="14" t="n"/>
      <c r="P1113" s="15" t="n"/>
      <c r="Q1113" s="16">
        <f>IF(N1113="", "", IF(ISNUMBER(N1113), N1113, IFERROR(DATEVALUE(LEFT(N1113,10))+TIMEVALUE(MID(N1113,12,8)), "texto")))</f>
        <v/>
      </c>
      <c r="R1113" s="17">
        <f>IF(ISNUMBER(Q1113), DATE(YEAR(Q1113),MONTH(Q1113),1), "")</f>
        <v/>
      </c>
      <c r="S1113" s="18">
        <f>IF(A1113="", 0, IF(AND(M1113=Ajustes!$B$8, E1113=Ajustes!$B$5, I1113=Ajustes!$B$4, OR(C1113=Ajustes!$B$6, C1113=Ajustes!$B$7), ISNUMBER(D1113), ISNUMBER(H1113)), 1, 0))</f>
        <v/>
      </c>
      <c r="T1113" s="19">
        <f>IF(S1113&lt;&gt;1, 0, IF(N(J1113)=0, 0, IF(K1113=Ajustes!$B$5, J1113, J1113*F1113)))</f>
        <v/>
      </c>
      <c r="U1113" s="20">
        <f>IF(S1113&lt;&gt;1, U1112, IF(C1113=Ajustes!$B$6, U1112+H1113, U1112-H1113))</f>
        <v/>
      </c>
      <c r="V1113" s="19">
        <f>IF(S1113&lt;&gt;1, V1112, IF(C1113=Ajustes!$B$6, V1112+D1113+N(O1113)+T1113, IF(U1113&lt;=0, 0, V1112-H1113*W1112)))</f>
        <v/>
      </c>
      <c r="W1113" s="21">
        <f>IF(U1113&gt;0, V1113/U1113, 0)</f>
        <v/>
      </c>
      <c r="X1113" s="19">
        <f>IF(AND(S1113=1, C1113=Ajustes!$B$7), D1113-N(O1113)-T1113-H1113*W1112, "")</f>
        <v/>
      </c>
      <c r="Y1113" s="18">
        <f>IF(A1113="", "", TRIM(IF(COUNTIFS($N$2:$N$3000,N1113,$C$2:$C$3000,C1113,$D$2:$D$3000,D1113,$H$2:$H$3000,H1113)&gt;1, "Orden repetida. ", "")&amp;IF(AND(S1113=1, C1113=Ajustes!$B$7, U1112+0.000001&lt;H1113), "Vendes más de lo registrado. ", "")&amp;IF(Q1113="texto", "Fecha en texto. ", "")&amp;IF(OR(NOT(ISNUMBER(D1113)), NOT(ISNUMBER(H1113))), "Número en texto. ", "")&amp;IF(AND(ISNUMBER(Q1113), ISNUMBER(Q1112), Q1113&lt;Q1112), "Fuera de orden de fecha. ", "")))</f>
        <v/>
      </c>
      <c r="Z1113" s="18">
        <f>IF(AND(S1113=1, ISNUMBER(R1113)), ROW(), 0)</f>
        <v/>
      </c>
      <c r="AA1113" s="18">
        <f>IF(ISNUMBER(R1113), R1113, 0)</f>
        <v/>
      </c>
    </row>
    <row r="1114">
      <c r="A1114" s="13" t="n"/>
      <c r="B1114" s="13" t="n"/>
      <c r="C1114" s="13" t="n"/>
      <c r="D1114" s="13" t="n"/>
      <c r="E1114" s="13" t="n"/>
      <c r="F1114" s="13" t="n"/>
      <c r="G1114" s="13" t="n"/>
      <c r="H1114" s="13" t="n"/>
      <c r="I1114" s="13" t="n"/>
      <c r="J1114" s="13" t="n"/>
      <c r="K1114" s="13" t="n"/>
      <c r="L1114" s="13" t="n"/>
      <c r="M1114" s="13" t="n"/>
      <c r="N1114" s="13" t="n"/>
      <c r="O1114" s="14" t="n"/>
      <c r="P1114" s="15" t="n"/>
      <c r="Q1114" s="16">
        <f>IF(N1114="", "", IF(ISNUMBER(N1114), N1114, IFERROR(DATEVALUE(LEFT(N1114,10))+TIMEVALUE(MID(N1114,12,8)), "texto")))</f>
        <v/>
      </c>
      <c r="R1114" s="17">
        <f>IF(ISNUMBER(Q1114), DATE(YEAR(Q1114),MONTH(Q1114),1), "")</f>
        <v/>
      </c>
      <c r="S1114" s="18">
        <f>IF(A1114="", 0, IF(AND(M1114=Ajustes!$B$8, E1114=Ajustes!$B$5, I1114=Ajustes!$B$4, OR(C1114=Ajustes!$B$6, C1114=Ajustes!$B$7), ISNUMBER(D1114), ISNUMBER(H1114)), 1, 0))</f>
        <v/>
      </c>
      <c r="T1114" s="19">
        <f>IF(S1114&lt;&gt;1, 0, IF(N(J1114)=0, 0, IF(K1114=Ajustes!$B$5, J1114, J1114*F1114)))</f>
        <v/>
      </c>
      <c r="U1114" s="20">
        <f>IF(S1114&lt;&gt;1, U1113, IF(C1114=Ajustes!$B$6, U1113+H1114, U1113-H1114))</f>
        <v/>
      </c>
      <c r="V1114" s="19">
        <f>IF(S1114&lt;&gt;1, V1113, IF(C1114=Ajustes!$B$6, V1113+D1114+N(O1114)+T1114, IF(U1114&lt;=0, 0, V1113-H1114*W1113)))</f>
        <v/>
      </c>
      <c r="W1114" s="21">
        <f>IF(U1114&gt;0, V1114/U1114, 0)</f>
        <v/>
      </c>
      <c r="X1114" s="19">
        <f>IF(AND(S1114=1, C1114=Ajustes!$B$7), D1114-N(O1114)-T1114-H1114*W1113, "")</f>
        <v/>
      </c>
      <c r="Y1114" s="18">
        <f>IF(A1114="", "", TRIM(IF(COUNTIFS($N$2:$N$3000,N1114,$C$2:$C$3000,C1114,$D$2:$D$3000,D1114,$H$2:$H$3000,H1114)&gt;1, "Orden repetida. ", "")&amp;IF(AND(S1114=1, C1114=Ajustes!$B$7, U1113+0.000001&lt;H1114), "Vendes más de lo registrado. ", "")&amp;IF(Q1114="texto", "Fecha en texto. ", "")&amp;IF(OR(NOT(ISNUMBER(D1114)), NOT(ISNUMBER(H1114))), "Número en texto. ", "")&amp;IF(AND(ISNUMBER(Q1114), ISNUMBER(Q1113), Q1114&lt;Q1113), "Fuera de orden de fecha. ", "")))</f>
        <v/>
      </c>
      <c r="Z1114" s="18">
        <f>IF(AND(S1114=1, ISNUMBER(R1114)), ROW(), 0)</f>
        <v/>
      </c>
      <c r="AA1114" s="18">
        <f>IF(ISNUMBER(R1114), R1114, 0)</f>
        <v/>
      </c>
    </row>
    <row r="1115">
      <c r="A1115" s="13" t="n"/>
      <c r="B1115" s="13" t="n"/>
      <c r="C1115" s="13" t="n"/>
      <c r="D1115" s="13" t="n"/>
      <c r="E1115" s="13" t="n"/>
      <c r="F1115" s="13" t="n"/>
      <c r="G1115" s="13" t="n"/>
      <c r="H1115" s="13" t="n"/>
      <c r="I1115" s="13" t="n"/>
      <c r="J1115" s="13" t="n"/>
      <c r="K1115" s="13" t="n"/>
      <c r="L1115" s="13" t="n"/>
      <c r="M1115" s="13" t="n"/>
      <c r="N1115" s="13" t="n"/>
      <c r="O1115" s="14" t="n"/>
      <c r="P1115" s="15" t="n"/>
      <c r="Q1115" s="16">
        <f>IF(N1115="", "", IF(ISNUMBER(N1115), N1115, IFERROR(DATEVALUE(LEFT(N1115,10))+TIMEVALUE(MID(N1115,12,8)), "texto")))</f>
        <v/>
      </c>
      <c r="R1115" s="17">
        <f>IF(ISNUMBER(Q1115), DATE(YEAR(Q1115),MONTH(Q1115),1), "")</f>
        <v/>
      </c>
      <c r="S1115" s="18">
        <f>IF(A1115="", 0, IF(AND(M1115=Ajustes!$B$8, E1115=Ajustes!$B$5, I1115=Ajustes!$B$4, OR(C1115=Ajustes!$B$6, C1115=Ajustes!$B$7), ISNUMBER(D1115), ISNUMBER(H1115)), 1, 0))</f>
        <v/>
      </c>
      <c r="T1115" s="19">
        <f>IF(S1115&lt;&gt;1, 0, IF(N(J1115)=0, 0, IF(K1115=Ajustes!$B$5, J1115, J1115*F1115)))</f>
        <v/>
      </c>
      <c r="U1115" s="20">
        <f>IF(S1115&lt;&gt;1, U1114, IF(C1115=Ajustes!$B$6, U1114+H1115, U1114-H1115))</f>
        <v/>
      </c>
      <c r="V1115" s="19">
        <f>IF(S1115&lt;&gt;1, V1114, IF(C1115=Ajustes!$B$6, V1114+D1115+N(O1115)+T1115, IF(U1115&lt;=0, 0, V1114-H1115*W1114)))</f>
        <v/>
      </c>
      <c r="W1115" s="21">
        <f>IF(U1115&gt;0, V1115/U1115, 0)</f>
        <v/>
      </c>
      <c r="X1115" s="19">
        <f>IF(AND(S1115=1, C1115=Ajustes!$B$7), D1115-N(O1115)-T1115-H1115*W1114, "")</f>
        <v/>
      </c>
      <c r="Y1115" s="18">
        <f>IF(A1115="", "", TRIM(IF(COUNTIFS($N$2:$N$3000,N1115,$C$2:$C$3000,C1115,$D$2:$D$3000,D1115,$H$2:$H$3000,H1115)&gt;1, "Orden repetida. ", "")&amp;IF(AND(S1115=1, C1115=Ajustes!$B$7, U1114+0.000001&lt;H1115), "Vendes más de lo registrado. ", "")&amp;IF(Q1115="texto", "Fecha en texto. ", "")&amp;IF(OR(NOT(ISNUMBER(D1115)), NOT(ISNUMBER(H1115))), "Número en texto. ", "")&amp;IF(AND(ISNUMBER(Q1115), ISNUMBER(Q1114), Q1115&lt;Q1114), "Fuera de orden de fecha. ", "")))</f>
        <v/>
      </c>
      <c r="Z1115" s="18">
        <f>IF(AND(S1115=1, ISNUMBER(R1115)), ROW(), 0)</f>
        <v/>
      </c>
      <c r="AA1115" s="18">
        <f>IF(ISNUMBER(R1115), R1115, 0)</f>
        <v/>
      </c>
    </row>
    <row r="1116">
      <c r="A1116" s="13" t="n"/>
      <c r="B1116" s="13" t="n"/>
      <c r="C1116" s="13" t="n"/>
      <c r="D1116" s="13" t="n"/>
      <c r="E1116" s="13" t="n"/>
      <c r="F1116" s="13" t="n"/>
      <c r="G1116" s="13" t="n"/>
      <c r="H1116" s="13" t="n"/>
      <c r="I1116" s="13" t="n"/>
      <c r="J1116" s="13" t="n"/>
      <c r="K1116" s="13" t="n"/>
      <c r="L1116" s="13" t="n"/>
      <c r="M1116" s="13" t="n"/>
      <c r="N1116" s="13" t="n"/>
      <c r="O1116" s="14" t="n"/>
      <c r="P1116" s="15" t="n"/>
      <c r="Q1116" s="16">
        <f>IF(N1116="", "", IF(ISNUMBER(N1116), N1116, IFERROR(DATEVALUE(LEFT(N1116,10))+TIMEVALUE(MID(N1116,12,8)), "texto")))</f>
        <v/>
      </c>
      <c r="R1116" s="17">
        <f>IF(ISNUMBER(Q1116), DATE(YEAR(Q1116),MONTH(Q1116),1), "")</f>
        <v/>
      </c>
      <c r="S1116" s="18">
        <f>IF(A1116="", 0, IF(AND(M1116=Ajustes!$B$8, E1116=Ajustes!$B$5, I1116=Ajustes!$B$4, OR(C1116=Ajustes!$B$6, C1116=Ajustes!$B$7), ISNUMBER(D1116), ISNUMBER(H1116)), 1, 0))</f>
        <v/>
      </c>
      <c r="T1116" s="19">
        <f>IF(S1116&lt;&gt;1, 0, IF(N(J1116)=0, 0, IF(K1116=Ajustes!$B$5, J1116, J1116*F1116)))</f>
        <v/>
      </c>
      <c r="U1116" s="20">
        <f>IF(S1116&lt;&gt;1, U1115, IF(C1116=Ajustes!$B$6, U1115+H1116, U1115-H1116))</f>
        <v/>
      </c>
      <c r="V1116" s="19">
        <f>IF(S1116&lt;&gt;1, V1115, IF(C1116=Ajustes!$B$6, V1115+D1116+N(O1116)+T1116, IF(U1116&lt;=0, 0, V1115-H1116*W1115)))</f>
        <v/>
      </c>
      <c r="W1116" s="21">
        <f>IF(U1116&gt;0, V1116/U1116, 0)</f>
        <v/>
      </c>
      <c r="X1116" s="19">
        <f>IF(AND(S1116=1, C1116=Ajustes!$B$7), D1116-N(O1116)-T1116-H1116*W1115, "")</f>
        <v/>
      </c>
      <c r="Y1116" s="18">
        <f>IF(A1116="", "", TRIM(IF(COUNTIFS($N$2:$N$3000,N1116,$C$2:$C$3000,C1116,$D$2:$D$3000,D1116,$H$2:$H$3000,H1116)&gt;1, "Orden repetida. ", "")&amp;IF(AND(S1116=1, C1116=Ajustes!$B$7, U1115+0.000001&lt;H1116), "Vendes más de lo registrado. ", "")&amp;IF(Q1116="texto", "Fecha en texto. ", "")&amp;IF(OR(NOT(ISNUMBER(D1116)), NOT(ISNUMBER(H1116))), "Número en texto. ", "")&amp;IF(AND(ISNUMBER(Q1116), ISNUMBER(Q1115), Q1116&lt;Q1115), "Fuera de orden de fecha. ", "")))</f>
        <v/>
      </c>
      <c r="Z1116" s="18">
        <f>IF(AND(S1116=1, ISNUMBER(R1116)), ROW(), 0)</f>
        <v/>
      </c>
      <c r="AA1116" s="18">
        <f>IF(ISNUMBER(R1116), R1116, 0)</f>
        <v/>
      </c>
    </row>
    <row r="1117">
      <c r="A1117" s="13" t="n"/>
      <c r="B1117" s="13" t="n"/>
      <c r="C1117" s="13" t="n"/>
      <c r="D1117" s="13" t="n"/>
      <c r="E1117" s="13" t="n"/>
      <c r="F1117" s="13" t="n"/>
      <c r="G1117" s="13" t="n"/>
      <c r="H1117" s="13" t="n"/>
      <c r="I1117" s="13" t="n"/>
      <c r="J1117" s="13" t="n"/>
      <c r="K1117" s="13" t="n"/>
      <c r="L1117" s="13" t="n"/>
      <c r="M1117" s="13" t="n"/>
      <c r="N1117" s="13" t="n"/>
      <c r="O1117" s="14" t="n"/>
      <c r="P1117" s="15" t="n"/>
      <c r="Q1117" s="16">
        <f>IF(N1117="", "", IF(ISNUMBER(N1117), N1117, IFERROR(DATEVALUE(LEFT(N1117,10))+TIMEVALUE(MID(N1117,12,8)), "texto")))</f>
        <v/>
      </c>
      <c r="R1117" s="17">
        <f>IF(ISNUMBER(Q1117), DATE(YEAR(Q1117),MONTH(Q1117),1), "")</f>
        <v/>
      </c>
      <c r="S1117" s="18">
        <f>IF(A1117="", 0, IF(AND(M1117=Ajustes!$B$8, E1117=Ajustes!$B$5, I1117=Ajustes!$B$4, OR(C1117=Ajustes!$B$6, C1117=Ajustes!$B$7), ISNUMBER(D1117), ISNUMBER(H1117)), 1, 0))</f>
        <v/>
      </c>
      <c r="T1117" s="19">
        <f>IF(S1117&lt;&gt;1, 0, IF(N(J1117)=0, 0, IF(K1117=Ajustes!$B$5, J1117, J1117*F1117)))</f>
        <v/>
      </c>
      <c r="U1117" s="20">
        <f>IF(S1117&lt;&gt;1, U1116, IF(C1117=Ajustes!$B$6, U1116+H1117, U1116-H1117))</f>
        <v/>
      </c>
      <c r="V1117" s="19">
        <f>IF(S1117&lt;&gt;1, V1116, IF(C1117=Ajustes!$B$6, V1116+D1117+N(O1117)+T1117, IF(U1117&lt;=0, 0, V1116-H1117*W1116)))</f>
        <v/>
      </c>
      <c r="W1117" s="21">
        <f>IF(U1117&gt;0, V1117/U1117, 0)</f>
        <v/>
      </c>
      <c r="X1117" s="19">
        <f>IF(AND(S1117=1, C1117=Ajustes!$B$7), D1117-N(O1117)-T1117-H1117*W1116, "")</f>
        <v/>
      </c>
      <c r="Y1117" s="18">
        <f>IF(A1117="", "", TRIM(IF(COUNTIFS($N$2:$N$3000,N1117,$C$2:$C$3000,C1117,$D$2:$D$3000,D1117,$H$2:$H$3000,H1117)&gt;1, "Orden repetida. ", "")&amp;IF(AND(S1117=1, C1117=Ajustes!$B$7, U1116+0.000001&lt;H1117), "Vendes más de lo registrado. ", "")&amp;IF(Q1117="texto", "Fecha en texto. ", "")&amp;IF(OR(NOT(ISNUMBER(D1117)), NOT(ISNUMBER(H1117))), "Número en texto. ", "")&amp;IF(AND(ISNUMBER(Q1117), ISNUMBER(Q1116), Q1117&lt;Q1116), "Fuera de orden de fecha. ", "")))</f>
        <v/>
      </c>
      <c r="Z1117" s="18">
        <f>IF(AND(S1117=1, ISNUMBER(R1117)), ROW(), 0)</f>
        <v/>
      </c>
      <c r="AA1117" s="18">
        <f>IF(ISNUMBER(R1117), R1117, 0)</f>
        <v/>
      </c>
    </row>
    <row r="1118">
      <c r="A1118" s="13" t="n"/>
      <c r="B1118" s="13" t="n"/>
      <c r="C1118" s="13" t="n"/>
      <c r="D1118" s="13" t="n"/>
      <c r="E1118" s="13" t="n"/>
      <c r="F1118" s="13" t="n"/>
      <c r="G1118" s="13" t="n"/>
      <c r="H1118" s="13" t="n"/>
      <c r="I1118" s="13" t="n"/>
      <c r="J1118" s="13" t="n"/>
      <c r="K1118" s="13" t="n"/>
      <c r="L1118" s="13" t="n"/>
      <c r="M1118" s="13" t="n"/>
      <c r="N1118" s="13" t="n"/>
      <c r="O1118" s="14" t="n"/>
      <c r="P1118" s="15" t="n"/>
      <c r="Q1118" s="16">
        <f>IF(N1118="", "", IF(ISNUMBER(N1118), N1118, IFERROR(DATEVALUE(LEFT(N1118,10))+TIMEVALUE(MID(N1118,12,8)), "texto")))</f>
        <v/>
      </c>
      <c r="R1118" s="17">
        <f>IF(ISNUMBER(Q1118), DATE(YEAR(Q1118),MONTH(Q1118),1), "")</f>
        <v/>
      </c>
      <c r="S1118" s="18">
        <f>IF(A1118="", 0, IF(AND(M1118=Ajustes!$B$8, E1118=Ajustes!$B$5, I1118=Ajustes!$B$4, OR(C1118=Ajustes!$B$6, C1118=Ajustes!$B$7), ISNUMBER(D1118), ISNUMBER(H1118)), 1, 0))</f>
        <v/>
      </c>
      <c r="T1118" s="19">
        <f>IF(S1118&lt;&gt;1, 0, IF(N(J1118)=0, 0, IF(K1118=Ajustes!$B$5, J1118, J1118*F1118)))</f>
        <v/>
      </c>
      <c r="U1118" s="20">
        <f>IF(S1118&lt;&gt;1, U1117, IF(C1118=Ajustes!$B$6, U1117+H1118, U1117-H1118))</f>
        <v/>
      </c>
      <c r="V1118" s="19">
        <f>IF(S1118&lt;&gt;1, V1117, IF(C1118=Ajustes!$B$6, V1117+D1118+N(O1118)+T1118, IF(U1118&lt;=0, 0, V1117-H1118*W1117)))</f>
        <v/>
      </c>
      <c r="W1118" s="21">
        <f>IF(U1118&gt;0, V1118/U1118, 0)</f>
        <v/>
      </c>
      <c r="X1118" s="19">
        <f>IF(AND(S1118=1, C1118=Ajustes!$B$7), D1118-N(O1118)-T1118-H1118*W1117, "")</f>
        <v/>
      </c>
      <c r="Y1118" s="18">
        <f>IF(A1118="", "", TRIM(IF(COUNTIFS($N$2:$N$3000,N1118,$C$2:$C$3000,C1118,$D$2:$D$3000,D1118,$H$2:$H$3000,H1118)&gt;1, "Orden repetida. ", "")&amp;IF(AND(S1118=1, C1118=Ajustes!$B$7, U1117+0.000001&lt;H1118), "Vendes más de lo registrado. ", "")&amp;IF(Q1118="texto", "Fecha en texto. ", "")&amp;IF(OR(NOT(ISNUMBER(D1118)), NOT(ISNUMBER(H1118))), "Número en texto. ", "")&amp;IF(AND(ISNUMBER(Q1118), ISNUMBER(Q1117), Q1118&lt;Q1117), "Fuera de orden de fecha. ", "")))</f>
        <v/>
      </c>
      <c r="Z1118" s="18">
        <f>IF(AND(S1118=1, ISNUMBER(R1118)), ROW(), 0)</f>
        <v/>
      </c>
      <c r="AA1118" s="18">
        <f>IF(ISNUMBER(R1118), R1118, 0)</f>
        <v/>
      </c>
    </row>
    <row r="1119">
      <c r="A1119" s="13" t="n"/>
      <c r="B1119" s="13" t="n"/>
      <c r="C1119" s="13" t="n"/>
      <c r="D1119" s="13" t="n"/>
      <c r="E1119" s="13" t="n"/>
      <c r="F1119" s="13" t="n"/>
      <c r="G1119" s="13" t="n"/>
      <c r="H1119" s="13" t="n"/>
      <c r="I1119" s="13" t="n"/>
      <c r="J1119" s="13" t="n"/>
      <c r="K1119" s="13" t="n"/>
      <c r="L1119" s="13" t="n"/>
      <c r="M1119" s="13" t="n"/>
      <c r="N1119" s="13" t="n"/>
      <c r="O1119" s="14" t="n"/>
      <c r="P1119" s="15" t="n"/>
      <c r="Q1119" s="16">
        <f>IF(N1119="", "", IF(ISNUMBER(N1119), N1119, IFERROR(DATEVALUE(LEFT(N1119,10))+TIMEVALUE(MID(N1119,12,8)), "texto")))</f>
        <v/>
      </c>
      <c r="R1119" s="17">
        <f>IF(ISNUMBER(Q1119), DATE(YEAR(Q1119),MONTH(Q1119),1), "")</f>
        <v/>
      </c>
      <c r="S1119" s="18">
        <f>IF(A1119="", 0, IF(AND(M1119=Ajustes!$B$8, E1119=Ajustes!$B$5, I1119=Ajustes!$B$4, OR(C1119=Ajustes!$B$6, C1119=Ajustes!$B$7), ISNUMBER(D1119), ISNUMBER(H1119)), 1, 0))</f>
        <v/>
      </c>
      <c r="T1119" s="19">
        <f>IF(S1119&lt;&gt;1, 0, IF(N(J1119)=0, 0, IF(K1119=Ajustes!$B$5, J1119, J1119*F1119)))</f>
        <v/>
      </c>
      <c r="U1119" s="20">
        <f>IF(S1119&lt;&gt;1, U1118, IF(C1119=Ajustes!$B$6, U1118+H1119, U1118-H1119))</f>
        <v/>
      </c>
      <c r="V1119" s="19">
        <f>IF(S1119&lt;&gt;1, V1118, IF(C1119=Ajustes!$B$6, V1118+D1119+N(O1119)+T1119, IF(U1119&lt;=0, 0, V1118-H1119*W1118)))</f>
        <v/>
      </c>
      <c r="W1119" s="21">
        <f>IF(U1119&gt;0, V1119/U1119, 0)</f>
        <v/>
      </c>
      <c r="X1119" s="19">
        <f>IF(AND(S1119=1, C1119=Ajustes!$B$7), D1119-N(O1119)-T1119-H1119*W1118, "")</f>
        <v/>
      </c>
      <c r="Y1119" s="18">
        <f>IF(A1119="", "", TRIM(IF(COUNTIFS($N$2:$N$3000,N1119,$C$2:$C$3000,C1119,$D$2:$D$3000,D1119,$H$2:$H$3000,H1119)&gt;1, "Orden repetida. ", "")&amp;IF(AND(S1119=1, C1119=Ajustes!$B$7, U1118+0.000001&lt;H1119), "Vendes más de lo registrado. ", "")&amp;IF(Q1119="texto", "Fecha en texto. ", "")&amp;IF(OR(NOT(ISNUMBER(D1119)), NOT(ISNUMBER(H1119))), "Número en texto. ", "")&amp;IF(AND(ISNUMBER(Q1119), ISNUMBER(Q1118), Q1119&lt;Q1118), "Fuera de orden de fecha. ", "")))</f>
        <v/>
      </c>
      <c r="Z1119" s="18">
        <f>IF(AND(S1119=1, ISNUMBER(R1119)), ROW(), 0)</f>
        <v/>
      </c>
      <c r="AA1119" s="18">
        <f>IF(ISNUMBER(R1119), R1119, 0)</f>
        <v/>
      </c>
    </row>
    <row r="1120">
      <c r="A1120" s="13" t="n"/>
      <c r="B1120" s="13" t="n"/>
      <c r="C1120" s="13" t="n"/>
      <c r="D1120" s="13" t="n"/>
      <c r="E1120" s="13" t="n"/>
      <c r="F1120" s="13" t="n"/>
      <c r="G1120" s="13" t="n"/>
      <c r="H1120" s="13" t="n"/>
      <c r="I1120" s="13" t="n"/>
      <c r="J1120" s="13" t="n"/>
      <c r="K1120" s="13" t="n"/>
      <c r="L1120" s="13" t="n"/>
      <c r="M1120" s="13" t="n"/>
      <c r="N1120" s="13" t="n"/>
      <c r="O1120" s="14" t="n"/>
      <c r="P1120" s="15" t="n"/>
      <c r="Q1120" s="16">
        <f>IF(N1120="", "", IF(ISNUMBER(N1120), N1120, IFERROR(DATEVALUE(LEFT(N1120,10))+TIMEVALUE(MID(N1120,12,8)), "texto")))</f>
        <v/>
      </c>
      <c r="R1120" s="17">
        <f>IF(ISNUMBER(Q1120), DATE(YEAR(Q1120),MONTH(Q1120),1), "")</f>
        <v/>
      </c>
      <c r="S1120" s="18">
        <f>IF(A1120="", 0, IF(AND(M1120=Ajustes!$B$8, E1120=Ajustes!$B$5, I1120=Ajustes!$B$4, OR(C1120=Ajustes!$B$6, C1120=Ajustes!$B$7), ISNUMBER(D1120), ISNUMBER(H1120)), 1, 0))</f>
        <v/>
      </c>
      <c r="T1120" s="19">
        <f>IF(S1120&lt;&gt;1, 0, IF(N(J1120)=0, 0, IF(K1120=Ajustes!$B$5, J1120, J1120*F1120)))</f>
        <v/>
      </c>
      <c r="U1120" s="20">
        <f>IF(S1120&lt;&gt;1, U1119, IF(C1120=Ajustes!$B$6, U1119+H1120, U1119-H1120))</f>
        <v/>
      </c>
      <c r="V1120" s="19">
        <f>IF(S1120&lt;&gt;1, V1119, IF(C1120=Ajustes!$B$6, V1119+D1120+N(O1120)+T1120, IF(U1120&lt;=0, 0, V1119-H1120*W1119)))</f>
        <v/>
      </c>
      <c r="W1120" s="21">
        <f>IF(U1120&gt;0, V1120/U1120, 0)</f>
        <v/>
      </c>
      <c r="X1120" s="19">
        <f>IF(AND(S1120=1, C1120=Ajustes!$B$7), D1120-N(O1120)-T1120-H1120*W1119, "")</f>
        <v/>
      </c>
      <c r="Y1120" s="18">
        <f>IF(A1120="", "", TRIM(IF(COUNTIFS($N$2:$N$3000,N1120,$C$2:$C$3000,C1120,$D$2:$D$3000,D1120,$H$2:$H$3000,H1120)&gt;1, "Orden repetida. ", "")&amp;IF(AND(S1120=1, C1120=Ajustes!$B$7, U1119+0.000001&lt;H1120), "Vendes más de lo registrado. ", "")&amp;IF(Q1120="texto", "Fecha en texto. ", "")&amp;IF(OR(NOT(ISNUMBER(D1120)), NOT(ISNUMBER(H1120))), "Número en texto. ", "")&amp;IF(AND(ISNUMBER(Q1120), ISNUMBER(Q1119), Q1120&lt;Q1119), "Fuera de orden de fecha. ", "")))</f>
        <v/>
      </c>
      <c r="Z1120" s="18">
        <f>IF(AND(S1120=1, ISNUMBER(R1120)), ROW(), 0)</f>
        <v/>
      </c>
      <c r="AA1120" s="18">
        <f>IF(ISNUMBER(R1120), R1120, 0)</f>
        <v/>
      </c>
    </row>
    <row r="1121">
      <c r="A1121" s="13" t="n"/>
      <c r="B1121" s="13" t="n"/>
      <c r="C1121" s="13" t="n"/>
      <c r="D1121" s="13" t="n"/>
      <c r="E1121" s="13" t="n"/>
      <c r="F1121" s="13" t="n"/>
      <c r="G1121" s="13" t="n"/>
      <c r="H1121" s="13" t="n"/>
      <c r="I1121" s="13" t="n"/>
      <c r="J1121" s="13" t="n"/>
      <c r="K1121" s="13" t="n"/>
      <c r="L1121" s="13" t="n"/>
      <c r="M1121" s="13" t="n"/>
      <c r="N1121" s="13" t="n"/>
      <c r="O1121" s="14" t="n"/>
      <c r="P1121" s="15" t="n"/>
      <c r="Q1121" s="16">
        <f>IF(N1121="", "", IF(ISNUMBER(N1121), N1121, IFERROR(DATEVALUE(LEFT(N1121,10))+TIMEVALUE(MID(N1121,12,8)), "texto")))</f>
        <v/>
      </c>
      <c r="R1121" s="17">
        <f>IF(ISNUMBER(Q1121), DATE(YEAR(Q1121),MONTH(Q1121),1), "")</f>
        <v/>
      </c>
      <c r="S1121" s="18">
        <f>IF(A1121="", 0, IF(AND(M1121=Ajustes!$B$8, E1121=Ajustes!$B$5, I1121=Ajustes!$B$4, OR(C1121=Ajustes!$B$6, C1121=Ajustes!$B$7), ISNUMBER(D1121), ISNUMBER(H1121)), 1, 0))</f>
        <v/>
      </c>
      <c r="T1121" s="19">
        <f>IF(S1121&lt;&gt;1, 0, IF(N(J1121)=0, 0, IF(K1121=Ajustes!$B$5, J1121, J1121*F1121)))</f>
        <v/>
      </c>
      <c r="U1121" s="20">
        <f>IF(S1121&lt;&gt;1, U1120, IF(C1121=Ajustes!$B$6, U1120+H1121, U1120-H1121))</f>
        <v/>
      </c>
      <c r="V1121" s="19">
        <f>IF(S1121&lt;&gt;1, V1120, IF(C1121=Ajustes!$B$6, V1120+D1121+N(O1121)+T1121, IF(U1121&lt;=0, 0, V1120-H1121*W1120)))</f>
        <v/>
      </c>
      <c r="W1121" s="21">
        <f>IF(U1121&gt;0, V1121/U1121, 0)</f>
        <v/>
      </c>
      <c r="X1121" s="19">
        <f>IF(AND(S1121=1, C1121=Ajustes!$B$7), D1121-N(O1121)-T1121-H1121*W1120, "")</f>
        <v/>
      </c>
      <c r="Y1121" s="18">
        <f>IF(A1121="", "", TRIM(IF(COUNTIFS($N$2:$N$3000,N1121,$C$2:$C$3000,C1121,$D$2:$D$3000,D1121,$H$2:$H$3000,H1121)&gt;1, "Orden repetida. ", "")&amp;IF(AND(S1121=1, C1121=Ajustes!$B$7, U1120+0.000001&lt;H1121), "Vendes más de lo registrado. ", "")&amp;IF(Q1121="texto", "Fecha en texto. ", "")&amp;IF(OR(NOT(ISNUMBER(D1121)), NOT(ISNUMBER(H1121))), "Número en texto. ", "")&amp;IF(AND(ISNUMBER(Q1121), ISNUMBER(Q1120), Q1121&lt;Q1120), "Fuera de orden de fecha. ", "")))</f>
        <v/>
      </c>
      <c r="Z1121" s="18">
        <f>IF(AND(S1121=1, ISNUMBER(R1121)), ROW(), 0)</f>
        <v/>
      </c>
      <c r="AA1121" s="18">
        <f>IF(ISNUMBER(R1121), R1121, 0)</f>
        <v/>
      </c>
    </row>
    <row r="1122">
      <c r="A1122" s="13" t="n"/>
      <c r="B1122" s="13" t="n"/>
      <c r="C1122" s="13" t="n"/>
      <c r="D1122" s="13" t="n"/>
      <c r="E1122" s="13" t="n"/>
      <c r="F1122" s="13" t="n"/>
      <c r="G1122" s="13" t="n"/>
      <c r="H1122" s="13" t="n"/>
      <c r="I1122" s="13" t="n"/>
      <c r="J1122" s="13" t="n"/>
      <c r="K1122" s="13" t="n"/>
      <c r="L1122" s="13" t="n"/>
      <c r="M1122" s="13" t="n"/>
      <c r="N1122" s="13" t="n"/>
      <c r="O1122" s="14" t="n"/>
      <c r="P1122" s="15" t="n"/>
      <c r="Q1122" s="16">
        <f>IF(N1122="", "", IF(ISNUMBER(N1122), N1122, IFERROR(DATEVALUE(LEFT(N1122,10))+TIMEVALUE(MID(N1122,12,8)), "texto")))</f>
        <v/>
      </c>
      <c r="R1122" s="17">
        <f>IF(ISNUMBER(Q1122), DATE(YEAR(Q1122),MONTH(Q1122),1), "")</f>
        <v/>
      </c>
      <c r="S1122" s="18">
        <f>IF(A1122="", 0, IF(AND(M1122=Ajustes!$B$8, E1122=Ajustes!$B$5, I1122=Ajustes!$B$4, OR(C1122=Ajustes!$B$6, C1122=Ajustes!$B$7), ISNUMBER(D1122), ISNUMBER(H1122)), 1, 0))</f>
        <v/>
      </c>
      <c r="T1122" s="19">
        <f>IF(S1122&lt;&gt;1, 0, IF(N(J1122)=0, 0, IF(K1122=Ajustes!$B$5, J1122, J1122*F1122)))</f>
        <v/>
      </c>
      <c r="U1122" s="20">
        <f>IF(S1122&lt;&gt;1, U1121, IF(C1122=Ajustes!$B$6, U1121+H1122, U1121-H1122))</f>
        <v/>
      </c>
      <c r="V1122" s="19">
        <f>IF(S1122&lt;&gt;1, V1121, IF(C1122=Ajustes!$B$6, V1121+D1122+N(O1122)+T1122, IF(U1122&lt;=0, 0, V1121-H1122*W1121)))</f>
        <v/>
      </c>
      <c r="W1122" s="21">
        <f>IF(U1122&gt;0, V1122/U1122, 0)</f>
        <v/>
      </c>
      <c r="X1122" s="19">
        <f>IF(AND(S1122=1, C1122=Ajustes!$B$7), D1122-N(O1122)-T1122-H1122*W1121, "")</f>
        <v/>
      </c>
      <c r="Y1122" s="18">
        <f>IF(A1122="", "", TRIM(IF(COUNTIFS($N$2:$N$3000,N1122,$C$2:$C$3000,C1122,$D$2:$D$3000,D1122,$H$2:$H$3000,H1122)&gt;1, "Orden repetida. ", "")&amp;IF(AND(S1122=1, C1122=Ajustes!$B$7, U1121+0.000001&lt;H1122), "Vendes más de lo registrado. ", "")&amp;IF(Q1122="texto", "Fecha en texto. ", "")&amp;IF(OR(NOT(ISNUMBER(D1122)), NOT(ISNUMBER(H1122))), "Número en texto. ", "")&amp;IF(AND(ISNUMBER(Q1122), ISNUMBER(Q1121), Q1122&lt;Q1121), "Fuera de orden de fecha. ", "")))</f>
        <v/>
      </c>
      <c r="Z1122" s="18">
        <f>IF(AND(S1122=1, ISNUMBER(R1122)), ROW(), 0)</f>
        <v/>
      </c>
      <c r="AA1122" s="18">
        <f>IF(ISNUMBER(R1122), R1122, 0)</f>
        <v/>
      </c>
    </row>
    <row r="1123">
      <c r="A1123" s="13" t="n"/>
      <c r="B1123" s="13" t="n"/>
      <c r="C1123" s="13" t="n"/>
      <c r="D1123" s="13" t="n"/>
      <c r="E1123" s="13" t="n"/>
      <c r="F1123" s="13" t="n"/>
      <c r="G1123" s="13" t="n"/>
      <c r="H1123" s="13" t="n"/>
      <c r="I1123" s="13" t="n"/>
      <c r="J1123" s="13" t="n"/>
      <c r="K1123" s="13" t="n"/>
      <c r="L1123" s="13" t="n"/>
      <c r="M1123" s="13" t="n"/>
      <c r="N1123" s="13" t="n"/>
      <c r="O1123" s="14" t="n"/>
      <c r="P1123" s="15" t="n"/>
      <c r="Q1123" s="16">
        <f>IF(N1123="", "", IF(ISNUMBER(N1123), N1123, IFERROR(DATEVALUE(LEFT(N1123,10))+TIMEVALUE(MID(N1123,12,8)), "texto")))</f>
        <v/>
      </c>
      <c r="R1123" s="17">
        <f>IF(ISNUMBER(Q1123), DATE(YEAR(Q1123),MONTH(Q1123),1), "")</f>
        <v/>
      </c>
      <c r="S1123" s="18">
        <f>IF(A1123="", 0, IF(AND(M1123=Ajustes!$B$8, E1123=Ajustes!$B$5, I1123=Ajustes!$B$4, OR(C1123=Ajustes!$B$6, C1123=Ajustes!$B$7), ISNUMBER(D1123), ISNUMBER(H1123)), 1, 0))</f>
        <v/>
      </c>
      <c r="T1123" s="19">
        <f>IF(S1123&lt;&gt;1, 0, IF(N(J1123)=0, 0, IF(K1123=Ajustes!$B$5, J1123, J1123*F1123)))</f>
        <v/>
      </c>
      <c r="U1123" s="20">
        <f>IF(S1123&lt;&gt;1, U1122, IF(C1123=Ajustes!$B$6, U1122+H1123, U1122-H1123))</f>
        <v/>
      </c>
      <c r="V1123" s="19">
        <f>IF(S1123&lt;&gt;1, V1122, IF(C1123=Ajustes!$B$6, V1122+D1123+N(O1123)+T1123, IF(U1123&lt;=0, 0, V1122-H1123*W1122)))</f>
        <v/>
      </c>
      <c r="W1123" s="21">
        <f>IF(U1123&gt;0, V1123/U1123, 0)</f>
        <v/>
      </c>
      <c r="X1123" s="19">
        <f>IF(AND(S1123=1, C1123=Ajustes!$B$7), D1123-N(O1123)-T1123-H1123*W1122, "")</f>
        <v/>
      </c>
      <c r="Y1123" s="18">
        <f>IF(A1123="", "", TRIM(IF(COUNTIFS($N$2:$N$3000,N1123,$C$2:$C$3000,C1123,$D$2:$D$3000,D1123,$H$2:$H$3000,H1123)&gt;1, "Orden repetida. ", "")&amp;IF(AND(S1123=1, C1123=Ajustes!$B$7, U1122+0.000001&lt;H1123), "Vendes más de lo registrado. ", "")&amp;IF(Q1123="texto", "Fecha en texto. ", "")&amp;IF(OR(NOT(ISNUMBER(D1123)), NOT(ISNUMBER(H1123))), "Número en texto. ", "")&amp;IF(AND(ISNUMBER(Q1123), ISNUMBER(Q1122), Q1123&lt;Q1122), "Fuera de orden de fecha. ", "")))</f>
        <v/>
      </c>
      <c r="Z1123" s="18">
        <f>IF(AND(S1123=1, ISNUMBER(R1123)), ROW(), 0)</f>
        <v/>
      </c>
      <c r="AA1123" s="18">
        <f>IF(ISNUMBER(R1123), R1123, 0)</f>
        <v/>
      </c>
    </row>
    <row r="1124">
      <c r="A1124" s="13" t="n"/>
      <c r="B1124" s="13" t="n"/>
      <c r="C1124" s="13" t="n"/>
      <c r="D1124" s="13" t="n"/>
      <c r="E1124" s="13" t="n"/>
      <c r="F1124" s="13" t="n"/>
      <c r="G1124" s="13" t="n"/>
      <c r="H1124" s="13" t="n"/>
      <c r="I1124" s="13" t="n"/>
      <c r="J1124" s="13" t="n"/>
      <c r="K1124" s="13" t="n"/>
      <c r="L1124" s="13" t="n"/>
      <c r="M1124" s="13" t="n"/>
      <c r="N1124" s="13" t="n"/>
      <c r="O1124" s="14" t="n"/>
      <c r="P1124" s="15" t="n"/>
      <c r="Q1124" s="16">
        <f>IF(N1124="", "", IF(ISNUMBER(N1124), N1124, IFERROR(DATEVALUE(LEFT(N1124,10))+TIMEVALUE(MID(N1124,12,8)), "texto")))</f>
        <v/>
      </c>
      <c r="R1124" s="17">
        <f>IF(ISNUMBER(Q1124), DATE(YEAR(Q1124),MONTH(Q1124),1), "")</f>
        <v/>
      </c>
      <c r="S1124" s="18">
        <f>IF(A1124="", 0, IF(AND(M1124=Ajustes!$B$8, E1124=Ajustes!$B$5, I1124=Ajustes!$B$4, OR(C1124=Ajustes!$B$6, C1124=Ajustes!$B$7), ISNUMBER(D1124), ISNUMBER(H1124)), 1, 0))</f>
        <v/>
      </c>
      <c r="T1124" s="19">
        <f>IF(S1124&lt;&gt;1, 0, IF(N(J1124)=0, 0, IF(K1124=Ajustes!$B$5, J1124, J1124*F1124)))</f>
        <v/>
      </c>
      <c r="U1124" s="20">
        <f>IF(S1124&lt;&gt;1, U1123, IF(C1124=Ajustes!$B$6, U1123+H1124, U1123-H1124))</f>
        <v/>
      </c>
      <c r="V1124" s="19">
        <f>IF(S1124&lt;&gt;1, V1123, IF(C1124=Ajustes!$B$6, V1123+D1124+N(O1124)+T1124, IF(U1124&lt;=0, 0, V1123-H1124*W1123)))</f>
        <v/>
      </c>
      <c r="W1124" s="21">
        <f>IF(U1124&gt;0, V1124/U1124, 0)</f>
        <v/>
      </c>
      <c r="X1124" s="19">
        <f>IF(AND(S1124=1, C1124=Ajustes!$B$7), D1124-N(O1124)-T1124-H1124*W1123, "")</f>
        <v/>
      </c>
      <c r="Y1124" s="18">
        <f>IF(A1124="", "", TRIM(IF(COUNTIFS($N$2:$N$3000,N1124,$C$2:$C$3000,C1124,$D$2:$D$3000,D1124,$H$2:$H$3000,H1124)&gt;1, "Orden repetida. ", "")&amp;IF(AND(S1124=1, C1124=Ajustes!$B$7, U1123+0.000001&lt;H1124), "Vendes más de lo registrado. ", "")&amp;IF(Q1124="texto", "Fecha en texto. ", "")&amp;IF(OR(NOT(ISNUMBER(D1124)), NOT(ISNUMBER(H1124))), "Número en texto. ", "")&amp;IF(AND(ISNUMBER(Q1124), ISNUMBER(Q1123), Q1124&lt;Q1123), "Fuera de orden de fecha. ", "")))</f>
        <v/>
      </c>
      <c r="Z1124" s="18">
        <f>IF(AND(S1124=1, ISNUMBER(R1124)), ROW(), 0)</f>
        <v/>
      </c>
      <c r="AA1124" s="18">
        <f>IF(ISNUMBER(R1124), R1124, 0)</f>
        <v/>
      </c>
    </row>
    <row r="1125">
      <c r="A1125" s="13" t="n"/>
      <c r="B1125" s="13" t="n"/>
      <c r="C1125" s="13" t="n"/>
      <c r="D1125" s="13" t="n"/>
      <c r="E1125" s="13" t="n"/>
      <c r="F1125" s="13" t="n"/>
      <c r="G1125" s="13" t="n"/>
      <c r="H1125" s="13" t="n"/>
      <c r="I1125" s="13" t="n"/>
      <c r="J1125" s="13" t="n"/>
      <c r="K1125" s="13" t="n"/>
      <c r="L1125" s="13" t="n"/>
      <c r="M1125" s="13" t="n"/>
      <c r="N1125" s="13" t="n"/>
      <c r="O1125" s="14" t="n"/>
      <c r="P1125" s="15" t="n"/>
      <c r="Q1125" s="16">
        <f>IF(N1125="", "", IF(ISNUMBER(N1125), N1125, IFERROR(DATEVALUE(LEFT(N1125,10))+TIMEVALUE(MID(N1125,12,8)), "texto")))</f>
        <v/>
      </c>
      <c r="R1125" s="17">
        <f>IF(ISNUMBER(Q1125), DATE(YEAR(Q1125),MONTH(Q1125),1), "")</f>
        <v/>
      </c>
      <c r="S1125" s="18">
        <f>IF(A1125="", 0, IF(AND(M1125=Ajustes!$B$8, E1125=Ajustes!$B$5, I1125=Ajustes!$B$4, OR(C1125=Ajustes!$B$6, C1125=Ajustes!$B$7), ISNUMBER(D1125), ISNUMBER(H1125)), 1, 0))</f>
        <v/>
      </c>
      <c r="T1125" s="19">
        <f>IF(S1125&lt;&gt;1, 0, IF(N(J1125)=0, 0, IF(K1125=Ajustes!$B$5, J1125, J1125*F1125)))</f>
        <v/>
      </c>
      <c r="U1125" s="20">
        <f>IF(S1125&lt;&gt;1, U1124, IF(C1125=Ajustes!$B$6, U1124+H1125, U1124-H1125))</f>
        <v/>
      </c>
      <c r="V1125" s="19">
        <f>IF(S1125&lt;&gt;1, V1124, IF(C1125=Ajustes!$B$6, V1124+D1125+N(O1125)+T1125, IF(U1125&lt;=0, 0, V1124-H1125*W1124)))</f>
        <v/>
      </c>
      <c r="W1125" s="21">
        <f>IF(U1125&gt;0, V1125/U1125, 0)</f>
        <v/>
      </c>
      <c r="X1125" s="19">
        <f>IF(AND(S1125=1, C1125=Ajustes!$B$7), D1125-N(O1125)-T1125-H1125*W1124, "")</f>
        <v/>
      </c>
      <c r="Y1125" s="18">
        <f>IF(A1125="", "", TRIM(IF(COUNTIFS($N$2:$N$3000,N1125,$C$2:$C$3000,C1125,$D$2:$D$3000,D1125,$H$2:$H$3000,H1125)&gt;1, "Orden repetida. ", "")&amp;IF(AND(S1125=1, C1125=Ajustes!$B$7, U1124+0.000001&lt;H1125), "Vendes más de lo registrado. ", "")&amp;IF(Q1125="texto", "Fecha en texto. ", "")&amp;IF(OR(NOT(ISNUMBER(D1125)), NOT(ISNUMBER(H1125))), "Número en texto. ", "")&amp;IF(AND(ISNUMBER(Q1125), ISNUMBER(Q1124), Q1125&lt;Q1124), "Fuera de orden de fecha. ", "")))</f>
        <v/>
      </c>
      <c r="Z1125" s="18">
        <f>IF(AND(S1125=1, ISNUMBER(R1125)), ROW(), 0)</f>
        <v/>
      </c>
      <c r="AA1125" s="18">
        <f>IF(ISNUMBER(R1125), R1125, 0)</f>
        <v/>
      </c>
    </row>
    <row r="1126">
      <c r="A1126" s="13" t="n"/>
      <c r="B1126" s="13" t="n"/>
      <c r="C1126" s="13" t="n"/>
      <c r="D1126" s="13" t="n"/>
      <c r="E1126" s="13" t="n"/>
      <c r="F1126" s="13" t="n"/>
      <c r="G1126" s="13" t="n"/>
      <c r="H1126" s="13" t="n"/>
      <c r="I1126" s="13" t="n"/>
      <c r="J1126" s="13" t="n"/>
      <c r="K1126" s="13" t="n"/>
      <c r="L1126" s="13" t="n"/>
      <c r="M1126" s="13" t="n"/>
      <c r="N1126" s="13" t="n"/>
      <c r="O1126" s="14" t="n"/>
      <c r="P1126" s="15" t="n"/>
      <c r="Q1126" s="16">
        <f>IF(N1126="", "", IF(ISNUMBER(N1126), N1126, IFERROR(DATEVALUE(LEFT(N1126,10))+TIMEVALUE(MID(N1126,12,8)), "texto")))</f>
        <v/>
      </c>
      <c r="R1126" s="17">
        <f>IF(ISNUMBER(Q1126), DATE(YEAR(Q1126),MONTH(Q1126),1), "")</f>
        <v/>
      </c>
      <c r="S1126" s="18">
        <f>IF(A1126="", 0, IF(AND(M1126=Ajustes!$B$8, E1126=Ajustes!$B$5, I1126=Ajustes!$B$4, OR(C1126=Ajustes!$B$6, C1126=Ajustes!$B$7), ISNUMBER(D1126), ISNUMBER(H1126)), 1, 0))</f>
        <v/>
      </c>
      <c r="T1126" s="19">
        <f>IF(S1126&lt;&gt;1, 0, IF(N(J1126)=0, 0, IF(K1126=Ajustes!$B$5, J1126, J1126*F1126)))</f>
        <v/>
      </c>
      <c r="U1126" s="20">
        <f>IF(S1126&lt;&gt;1, U1125, IF(C1126=Ajustes!$B$6, U1125+H1126, U1125-H1126))</f>
        <v/>
      </c>
      <c r="V1126" s="19">
        <f>IF(S1126&lt;&gt;1, V1125, IF(C1126=Ajustes!$B$6, V1125+D1126+N(O1126)+T1126, IF(U1126&lt;=0, 0, V1125-H1126*W1125)))</f>
        <v/>
      </c>
      <c r="W1126" s="21">
        <f>IF(U1126&gt;0, V1126/U1126, 0)</f>
        <v/>
      </c>
      <c r="X1126" s="19">
        <f>IF(AND(S1126=1, C1126=Ajustes!$B$7), D1126-N(O1126)-T1126-H1126*W1125, "")</f>
        <v/>
      </c>
      <c r="Y1126" s="18">
        <f>IF(A1126="", "", TRIM(IF(COUNTIFS($N$2:$N$3000,N1126,$C$2:$C$3000,C1126,$D$2:$D$3000,D1126,$H$2:$H$3000,H1126)&gt;1, "Orden repetida. ", "")&amp;IF(AND(S1126=1, C1126=Ajustes!$B$7, U1125+0.000001&lt;H1126), "Vendes más de lo registrado. ", "")&amp;IF(Q1126="texto", "Fecha en texto. ", "")&amp;IF(OR(NOT(ISNUMBER(D1126)), NOT(ISNUMBER(H1126))), "Número en texto. ", "")&amp;IF(AND(ISNUMBER(Q1126), ISNUMBER(Q1125), Q1126&lt;Q1125), "Fuera de orden de fecha. ", "")))</f>
        <v/>
      </c>
      <c r="Z1126" s="18">
        <f>IF(AND(S1126=1, ISNUMBER(R1126)), ROW(), 0)</f>
        <v/>
      </c>
      <c r="AA1126" s="18">
        <f>IF(ISNUMBER(R1126), R1126, 0)</f>
        <v/>
      </c>
    </row>
    <row r="1127">
      <c r="A1127" s="13" t="n"/>
      <c r="B1127" s="13" t="n"/>
      <c r="C1127" s="13" t="n"/>
      <c r="D1127" s="13" t="n"/>
      <c r="E1127" s="13" t="n"/>
      <c r="F1127" s="13" t="n"/>
      <c r="G1127" s="13" t="n"/>
      <c r="H1127" s="13" t="n"/>
      <c r="I1127" s="13" t="n"/>
      <c r="J1127" s="13" t="n"/>
      <c r="K1127" s="13" t="n"/>
      <c r="L1127" s="13" t="n"/>
      <c r="M1127" s="13" t="n"/>
      <c r="N1127" s="13" t="n"/>
      <c r="O1127" s="14" t="n"/>
      <c r="P1127" s="15" t="n"/>
      <c r="Q1127" s="16">
        <f>IF(N1127="", "", IF(ISNUMBER(N1127), N1127, IFERROR(DATEVALUE(LEFT(N1127,10))+TIMEVALUE(MID(N1127,12,8)), "texto")))</f>
        <v/>
      </c>
      <c r="R1127" s="17">
        <f>IF(ISNUMBER(Q1127), DATE(YEAR(Q1127),MONTH(Q1127),1), "")</f>
        <v/>
      </c>
      <c r="S1127" s="18">
        <f>IF(A1127="", 0, IF(AND(M1127=Ajustes!$B$8, E1127=Ajustes!$B$5, I1127=Ajustes!$B$4, OR(C1127=Ajustes!$B$6, C1127=Ajustes!$B$7), ISNUMBER(D1127), ISNUMBER(H1127)), 1, 0))</f>
        <v/>
      </c>
      <c r="T1127" s="19">
        <f>IF(S1127&lt;&gt;1, 0, IF(N(J1127)=0, 0, IF(K1127=Ajustes!$B$5, J1127, J1127*F1127)))</f>
        <v/>
      </c>
      <c r="U1127" s="20">
        <f>IF(S1127&lt;&gt;1, U1126, IF(C1127=Ajustes!$B$6, U1126+H1127, U1126-H1127))</f>
        <v/>
      </c>
      <c r="V1127" s="19">
        <f>IF(S1127&lt;&gt;1, V1126, IF(C1127=Ajustes!$B$6, V1126+D1127+N(O1127)+T1127, IF(U1127&lt;=0, 0, V1126-H1127*W1126)))</f>
        <v/>
      </c>
      <c r="W1127" s="21">
        <f>IF(U1127&gt;0, V1127/U1127, 0)</f>
        <v/>
      </c>
      <c r="X1127" s="19">
        <f>IF(AND(S1127=1, C1127=Ajustes!$B$7), D1127-N(O1127)-T1127-H1127*W1126, "")</f>
        <v/>
      </c>
      <c r="Y1127" s="18">
        <f>IF(A1127="", "", TRIM(IF(COUNTIFS($N$2:$N$3000,N1127,$C$2:$C$3000,C1127,$D$2:$D$3000,D1127,$H$2:$H$3000,H1127)&gt;1, "Orden repetida. ", "")&amp;IF(AND(S1127=1, C1127=Ajustes!$B$7, U1126+0.000001&lt;H1127), "Vendes más de lo registrado. ", "")&amp;IF(Q1127="texto", "Fecha en texto. ", "")&amp;IF(OR(NOT(ISNUMBER(D1127)), NOT(ISNUMBER(H1127))), "Número en texto. ", "")&amp;IF(AND(ISNUMBER(Q1127), ISNUMBER(Q1126), Q1127&lt;Q1126), "Fuera de orden de fecha. ", "")))</f>
        <v/>
      </c>
      <c r="Z1127" s="18">
        <f>IF(AND(S1127=1, ISNUMBER(R1127)), ROW(), 0)</f>
        <v/>
      </c>
      <c r="AA1127" s="18">
        <f>IF(ISNUMBER(R1127), R1127, 0)</f>
        <v/>
      </c>
    </row>
    <row r="1128">
      <c r="A1128" s="13" t="n"/>
      <c r="B1128" s="13" t="n"/>
      <c r="C1128" s="13" t="n"/>
      <c r="D1128" s="13" t="n"/>
      <c r="E1128" s="13" t="n"/>
      <c r="F1128" s="13" t="n"/>
      <c r="G1128" s="13" t="n"/>
      <c r="H1128" s="13" t="n"/>
      <c r="I1128" s="13" t="n"/>
      <c r="J1128" s="13" t="n"/>
      <c r="K1128" s="13" t="n"/>
      <c r="L1128" s="13" t="n"/>
      <c r="M1128" s="13" t="n"/>
      <c r="N1128" s="13" t="n"/>
      <c r="O1128" s="14" t="n"/>
      <c r="P1128" s="15" t="n"/>
      <c r="Q1128" s="16">
        <f>IF(N1128="", "", IF(ISNUMBER(N1128), N1128, IFERROR(DATEVALUE(LEFT(N1128,10))+TIMEVALUE(MID(N1128,12,8)), "texto")))</f>
        <v/>
      </c>
      <c r="R1128" s="17">
        <f>IF(ISNUMBER(Q1128), DATE(YEAR(Q1128),MONTH(Q1128),1), "")</f>
        <v/>
      </c>
      <c r="S1128" s="18">
        <f>IF(A1128="", 0, IF(AND(M1128=Ajustes!$B$8, E1128=Ajustes!$B$5, I1128=Ajustes!$B$4, OR(C1128=Ajustes!$B$6, C1128=Ajustes!$B$7), ISNUMBER(D1128), ISNUMBER(H1128)), 1, 0))</f>
        <v/>
      </c>
      <c r="T1128" s="19">
        <f>IF(S1128&lt;&gt;1, 0, IF(N(J1128)=0, 0, IF(K1128=Ajustes!$B$5, J1128, J1128*F1128)))</f>
        <v/>
      </c>
      <c r="U1128" s="20">
        <f>IF(S1128&lt;&gt;1, U1127, IF(C1128=Ajustes!$B$6, U1127+H1128, U1127-H1128))</f>
        <v/>
      </c>
      <c r="V1128" s="19">
        <f>IF(S1128&lt;&gt;1, V1127, IF(C1128=Ajustes!$B$6, V1127+D1128+N(O1128)+T1128, IF(U1128&lt;=0, 0, V1127-H1128*W1127)))</f>
        <v/>
      </c>
      <c r="W1128" s="21">
        <f>IF(U1128&gt;0, V1128/U1128, 0)</f>
        <v/>
      </c>
      <c r="X1128" s="19">
        <f>IF(AND(S1128=1, C1128=Ajustes!$B$7), D1128-N(O1128)-T1128-H1128*W1127, "")</f>
        <v/>
      </c>
      <c r="Y1128" s="18">
        <f>IF(A1128="", "", TRIM(IF(COUNTIFS($N$2:$N$3000,N1128,$C$2:$C$3000,C1128,$D$2:$D$3000,D1128,$H$2:$H$3000,H1128)&gt;1, "Orden repetida. ", "")&amp;IF(AND(S1128=1, C1128=Ajustes!$B$7, U1127+0.000001&lt;H1128), "Vendes más de lo registrado. ", "")&amp;IF(Q1128="texto", "Fecha en texto. ", "")&amp;IF(OR(NOT(ISNUMBER(D1128)), NOT(ISNUMBER(H1128))), "Número en texto. ", "")&amp;IF(AND(ISNUMBER(Q1128), ISNUMBER(Q1127), Q1128&lt;Q1127), "Fuera de orden de fecha. ", "")))</f>
        <v/>
      </c>
      <c r="Z1128" s="18">
        <f>IF(AND(S1128=1, ISNUMBER(R1128)), ROW(), 0)</f>
        <v/>
      </c>
      <c r="AA1128" s="18">
        <f>IF(ISNUMBER(R1128), R1128, 0)</f>
        <v/>
      </c>
    </row>
    <row r="1129">
      <c r="A1129" s="13" t="n"/>
      <c r="B1129" s="13" t="n"/>
      <c r="C1129" s="13" t="n"/>
      <c r="D1129" s="13" t="n"/>
      <c r="E1129" s="13" t="n"/>
      <c r="F1129" s="13" t="n"/>
      <c r="G1129" s="13" t="n"/>
      <c r="H1129" s="13" t="n"/>
      <c r="I1129" s="13" t="n"/>
      <c r="J1129" s="13" t="n"/>
      <c r="K1129" s="13" t="n"/>
      <c r="L1129" s="13" t="n"/>
      <c r="M1129" s="13" t="n"/>
      <c r="N1129" s="13" t="n"/>
      <c r="O1129" s="14" t="n"/>
      <c r="P1129" s="15" t="n"/>
      <c r="Q1129" s="16">
        <f>IF(N1129="", "", IF(ISNUMBER(N1129), N1129, IFERROR(DATEVALUE(LEFT(N1129,10))+TIMEVALUE(MID(N1129,12,8)), "texto")))</f>
        <v/>
      </c>
      <c r="R1129" s="17">
        <f>IF(ISNUMBER(Q1129), DATE(YEAR(Q1129),MONTH(Q1129),1), "")</f>
        <v/>
      </c>
      <c r="S1129" s="18">
        <f>IF(A1129="", 0, IF(AND(M1129=Ajustes!$B$8, E1129=Ajustes!$B$5, I1129=Ajustes!$B$4, OR(C1129=Ajustes!$B$6, C1129=Ajustes!$B$7), ISNUMBER(D1129), ISNUMBER(H1129)), 1, 0))</f>
        <v/>
      </c>
      <c r="T1129" s="19">
        <f>IF(S1129&lt;&gt;1, 0, IF(N(J1129)=0, 0, IF(K1129=Ajustes!$B$5, J1129, J1129*F1129)))</f>
        <v/>
      </c>
      <c r="U1129" s="20">
        <f>IF(S1129&lt;&gt;1, U1128, IF(C1129=Ajustes!$B$6, U1128+H1129, U1128-H1129))</f>
        <v/>
      </c>
      <c r="V1129" s="19">
        <f>IF(S1129&lt;&gt;1, V1128, IF(C1129=Ajustes!$B$6, V1128+D1129+N(O1129)+T1129, IF(U1129&lt;=0, 0, V1128-H1129*W1128)))</f>
        <v/>
      </c>
      <c r="W1129" s="21">
        <f>IF(U1129&gt;0, V1129/U1129, 0)</f>
        <v/>
      </c>
      <c r="X1129" s="19">
        <f>IF(AND(S1129=1, C1129=Ajustes!$B$7), D1129-N(O1129)-T1129-H1129*W1128, "")</f>
        <v/>
      </c>
      <c r="Y1129" s="18">
        <f>IF(A1129="", "", TRIM(IF(COUNTIFS($N$2:$N$3000,N1129,$C$2:$C$3000,C1129,$D$2:$D$3000,D1129,$H$2:$H$3000,H1129)&gt;1, "Orden repetida. ", "")&amp;IF(AND(S1129=1, C1129=Ajustes!$B$7, U1128+0.000001&lt;H1129), "Vendes más de lo registrado. ", "")&amp;IF(Q1129="texto", "Fecha en texto. ", "")&amp;IF(OR(NOT(ISNUMBER(D1129)), NOT(ISNUMBER(H1129))), "Número en texto. ", "")&amp;IF(AND(ISNUMBER(Q1129), ISNUMBER(Q1128), Q1129&lt;Q1128), "Fuera de orden de fecha. ", "")))</f>
        <v/>
      </c>
      <c r="Z1129" s="18">
        <f>IF(AND(S1129=1, ISNUMBER(R1129)), ROW(), 0)</f>
        <v/>
      </c>
      <c r="AA1129" s="18">
        <f>IF(ISNUMBER(R1129), R1129, 0)</f>
        <v/>
      </c>
    </row>
    <row r="1130">
      <c r="A1130" s="13" t="n"/>
      <c r="B1130" s="13" t="n"/>
      <c r="C1130" s="13" t="n"/>
      <c r="D1130" s="13" t="n"/>
      <c r="E1130" s="13" t="n"/>
      <c r="F1130" s="13" t="n"/>
      <c r="G1130" s="13" t="n"/>
      <c r="H1130" s="13" t="n"/>
      <c r="I1130" s="13" t="n"/>
      <c r="J1130" s="13" t="n"/>
      <c r="K1130" s="13" t="n"/>
      <c r="L1130" s="13" t="n"/>
      <c r="M1130" s="13" t="n"/>
      <c r="N1130" s="13" t="n"/>
      <c r="O1130" s="14" t="n"/>
      <c r="P1130" s="15" t="n"/>
      <c r="Q1130" s="16">
        <f>IF(N1130="", "", IF(ISNUMBER(N1130), N1130, IFERROR(DATEVALUE(LEFT(N1130,10))+TIMEVALUE(MID(N1130,12,8)), "texto")))</f>
        <v/>
      </c>
      <c r="R1130" s="17">
        <f>IF(ISNUMBER(Q1130), DATE(YEAR(Q1130),MONTH(Q1130),1), "")</f>
        <v/>
      </c>
      <c r="S1130" s="18">
        <f>IF(A1130="", 0, IF(AND(M1130=Ajustes!$B$8, E1130=Ajustes!$B$5, I1130=Ajustes!$B$4, OR(C1130=Ajustes!$B$6, C1130=Ajustes!$B$7), ISNUMBER(D1130), ISNUMBER(H1130)), 1, 0))</f>
        <v/>
      </c>
      <c r="T1130" s="19">
        <f>IF(S1130&lt;&gt;1, 0, IF(N(J1130)=0, 0, IF(K1130=Ajustes!$B$5, J1130, J1130*F1130)))</f>
        <v/>
      </c>
      <c r="U1130" s="20">
        <f>IF(S1130&lt;&gt;1, U1129, IF(C1130=Ajustes!$B$6, U1129+H1130, U1129-H1130))</f>
        <v/>
      </c>
      <c r="V1130" s="19">
        <f>IF(S1130&lt;&gt;1, V1129, IF(C1130=Ajustes!$B$6, V1129+D1130+N(O1130)+T1130, IF(U1130&lt;=0, 0, V1129-H1130*W1129)))</f>
        <v/>
      </c>
      <c r="W1130" s="21">
        <f>IF(U1130&gt;0, V1130/U1130, 0)</f>
        <v/>
      </c>
      <c r="X1130" s="19">
        <f>IF(AND(S1130=1, C1130=Ajustes!$B$7), D1130-N(O1130)-T1130-H1130*W1129, "")</f>
        <v/>
      </c>
      <c r="Y1130" s="18">
        <f>IF(A1130="", "", TRIM(IF(COUNTIFS($N$2:$N$3000,N1130,$C$2:$C$3000,C1130,$D$2:$D$3000,D1130,$H$2:$H$3000,H1130)&gt;1, "Orden repetida. ", "")&amp;IF(AND(S1130=1, C1130=Ajustes!$B$7, U1129+0.000001&lt;H1130), "Vendes más de lo registrado. ", "")&amp;IF(Q1130="texto", "Fecha en texto. ", "")&amp;IF(OR(NOT(ISNUMBER(D1130)), NOT(ISNUMBER(H1130))), "Número en texto. ", "")&amp;IF(AND(ISNUMBER(Q1130), ISNUMBER(Q1129), Q1130&lt;Q1129), "Fuera de orden de fecha. ", "")))</f>
        <v/>
      </c>
      <c r="Z1130" s="18">
        <f>IF(AND(S1130=1, ISNUMBER(R1130)), ROW(), 0)</f>
        <v/>
      </c>
      <c r="AA1130" s="18">
        <f>IF(ISNUMBER(R1130), R1130, 0)</f>
        <v/>
      </c>
    </row>
    <row r="1131">
      <c r="A1131" s="13" t="n"/>
      <c r="B1131" s="13" t="n"/>
      <c r="C1131" s="13" t="n"/>
      <c r="D1131" s="13" t="n"/>
      <c r="E1131" s="13" t="n"/>
      <c r="F1131" s="13" t="n"/>
      <c r="G1131" s="13" t="n"/>
      <c r="H1131" s="13" t="n"/>
      <c r="I1131" s="13" t="n"/>
      <c r="J1131" s="13" t="n"/>
      <c r="K1131" s="13" t="n"/>
      <c r="L1131" s="13" t="n"/>
      <c r="M1131" s="13" t="n"/>
      <c r="N1131" s="13" t="n"/>
      <c r="O1131" s="14" t="n"/>
      <c r="P1131" s="15" t="n"/>
      <c r="Q1131" s="16">
        <f>IF(N1131="", "", IF(ISNUMBER(N1131), N1131, IFERROR(DATEVALUE(LEFT(N1131,10))+TIMEVALUE(MID(N1131,12,8)), "texto")))</f>
        <v/>
      </c>
      <c r="R1131" s="17">
        <f>IF(ISNUMBER(Q1131), DATE(YEAR(Q1131),MONTH(Q1131),1), "")</f>
        <v/>
      </c>
      <c r="S1131" s="18">
        <f>IF(A1131="", 0, IF(AND(M1131=Ajustes!$B$8, E1131=Ajustes!$B$5, I1131=Ajustes!$B$4, OR(C1131=Ajustes!$B$6, C1131=Ajustes!$B$7), ISNUMBER(D1131), ISNUMBER(H1131)), 1, 0))</f>
        <v/>
      </c>
      <c r="T1131" s="19">
        <f>IF(S1131&lt;&gt;1, 0, IF(N(J1131)=0, 0, IF(K1131=Ajustes!$B$5, J1131, J1131*F1131)))</f>
        <v/>
      </c>
      <c r="U1131" s="20">
        <f>IF(S1131&lt;&gt;1, U1130, IF(C1131=Ajustes!$B$6, U1130+H1131, U1130-H1131))</f>
        <v/>
      </c>
      <c r="V1131" s="19">
        <f>IF(S1131&lt;&gt;1, V1130, IF(C1131=Ajustes!$B$6, V1130+D1131+N(O1131)+T1131, IF(U1131&lt;=0, 0, V1130-H1131*W1130)))</f>
        <v/>
      </c>
      <c r="W1131" s="21">
        <f>IF(U1131&gt;0, V1131/U1131, 0)</f>
        <v/>
      </c>
      <c r="X1131" s="19">
        <f>IF(AND(S1131=1, C1131=Ajustes!$B$7), D1131-N(O1131)-T1131-H1131*W1130, "")</f>
        <v/>
      </c>
      <c r="Y1131" s="18">
        <f>IF(A1131="", "", TRIM(IF(COUNTIFS($N$2:$N$3000,N1131,$C$2:$C$3000,C1131,$D$2:$D$3000,D1131,$H$2:$H$3000,H1131)&gt;1, "Orden repetida. ", "")&amp;IF(AND(S1131=1, C1131=Ajustes!$B$7, U1130+0.000001&lt;H1131), "Vendes más de lo registrado. ", "")&amp;IF(Q1131="texto", "Fecha en texto. ", "")&amp;IF(OR(NOT(ISNUMBER(D1131)), NOT(ISNUMBER(H1131))), "Número en texto. ", "")&amp;IF(AND(ISNUMBER(Q1131), ISNUMBER(Q1130), Q1131&lt;Q1130), "Fuera de orden de fecha. ", "")))</f>
        <v/>
      </c>
      <c r="Z1131" s="18">
        <f>IF(AND(S1131=1, ISNUMBER(R1131)), ROW(), 0)</f>
        <v/>
      </c>
      <c r="AA1131" s="18">
        <f>IF(ISNUMBER(R1131), R1131, 0)</f>
        <v/>
      </c>
    </row>
    <row r="1132">
      <c r="A1132" s="13" t="n"/>
      <c r="B1132" s="13" t="n"/>
      <c r="C1132" s="13" t="n"/>
      <c r="D1132" s="13" t="n"/>
      <c r="E1132" s="13" t="n"/>
      <c r="F1132" s="13" t="n"/>
      <c r="G1132" s="13" t="n"/>
      <c r="H1132" s="13" t="n"/>
      <c r="I1132" s="13" t="n"/>
      <c r="J1132" s="13" t="n"/>
      <c r="K1132" s="13" t="n"/>
      <c r="L1132" s="13" t="n"/>
      <c r="M1132" s="13" t="n"/>
      <c r="N1132" s="13" t="n"/>
      <c r="O1132" s="14" t="n"/>
      <c r="P1132" s="15" t="n"/>
      <c r="Q1132" s="16">
        <f>IF(N1132="", "", IF(ISNUMBER(N1132), N1132, IFERROR(DATEVALUE(LEFT(N1132,10))+TIMEVALUE(MID(N1132,12,8)), "texto")))</f>
        <v/>
      </c>
      <c r="R1132" s="17">
        <f>IF(ISNUMBER(Q1132), DATE(YEAR(Q1132),MONTH(Q1132),1), "")</f>
        <v/>
      </c>
      <c r="S1132" s="18">
        <f>IF(A1132="", 0, IF(AND(M1132=Ajustes!$B$8, E1132=Ajustes!$B$5, I1132=Ajustes!$B$4, OR(C1132=Ajustes!$B$6, C1132=Ajustes!$B$7), ISNUMBER(D1132), ISNUMBER(H1132)), 1, 0))</f>
        <v/>
      </c>
      <c r="T1132" s="19">
        <f>IF(S1132&lt;&gt;1, 0, IF(N(J1132)=0, 0, IF(K1132=Ajustes!$B$5, J1132, J1132*F1132)))</f>
        <v/>
      </c>
      <c r="U1132" s="20">
        <f>IF(S1132&lt;&gt;1, U1131, IF(C1132=Ajustes!$B$6, U1131+H1132, U1131-H1132))</f>
        <v/>
      </c>
      <c r="V1132" s="19">
        <f>IF(S1132&lt;&gt;1, V1131, IF(C1132=Ajustes!$B$6, V1131+D1132+N(O1132)+T1132, IF(U1132&lt;=0, 0, V1131-H1132*W1131)))</f>
        <v/>
      </c>
      <c r="W1132" s="21">
        <f>IF(U1132&gt;0, V1132/U1132, 0)</f>
        <v/>
      </c>
      <c r="X1132" s="19">
        <f>IF(AND(S1132=1, C1132=Ajustes!$B$7), D1132-N(O1132)-T1132-H1132*W1131, "")</f>
        <v/>
      </c>
      <c r="Y1132" s="18">
        <f>IF(A1132="", "", TRIM(IF(COUNTIFS($N$2:$N$3000,N1132,$C$2:$C$3000,C1132,$D$2:$D$3000,D1132,$H$2:$H$3000,H1132)&gt;1, "Orden repetida. ", "")&amp;IF(AND(S1132=1, C1132=Ajustes!$B$7, U1131+0.000001&lt;H1132), "Vendes más de lo registrado. ", "")&amp;IF(Q1132="texto", "Fecha en texto. ", "")&amp;IF(OR(NOT(ISNUMBER(D1132)), NOT(ISNUMBER(H1132))), "Número en texto. ", "")&amp;IF(AND(ISNUMBER(Q1132), ISNUMBER(Q1131), Q1132&lt;Q1131), "Fuera de orden de fecha. ", "")))</f>
        <v/>
      </c>
      <c r="Z1132" s="18">
        <f>IF(AND(S1132=1, ISNUMBER(R1132)), ROW(), 0)</f>
        <v/>
      </c>
      <c r="AA1132" s="18">
        <f>IF(ISNUMBER(R1132), R1132, 0)</f>
        <v/>
      </c>
    </row>
    <row r="1133">
      <c r="A1133" s="13" t="n"/>
      <c r="B1133" s="13" t="n"/>
      <c r="C1133" s="13" t="n"/>
      <c r="D1133" s="13" t="n"/>
      <c r="E1133" s="13" t="n"/>
      <c r="F1133" s="13" t="n"/>
      <c r="G1133" s="13" t="n"/>
      <c r="H1133" s="13" t="n"/>
      <c r="I1133" s="13" t="n"/>
      <c r="J1133" s="13" t="n"/>
      <c r="K1133" s="13" t="n"/>
      <c r="L1133" s="13" t="n"/>
      <c r="M1133" s="13" t="n"/>
      <c r="N1133" s="13" t="n"/>
      <c r="O1133" s="14" t="n"/>
      <c r="P1133" s="15" t="n"/>
      <c r="Q1133" s="16">
        <f>IF(N1133="", "", IF(ISNUMBER(N1133), N1133, IFERROR(DATEVALUE(LEFT(N1133,10))+TIMEVALUE(MID(N1133,12,8)), "texto")))</f>
        <v/>
      </c>
      <c r="R1133" s="17">
        <f>IF(ISNUMBER(Q1133), DATE(YEAR(Q1133),MONTH(Q1133),1), "")</f>
        <v/>
      </c>
      <c r="S1133" s="18">
        <f>IF(A1133="", 0, IF(AND(M1133=Ajustes!$B$8, E1133=Ajustes!$B$5, I1133=Ajustes!$B$4, OR(C1133=Ajustes!$B$6, C1133=Ajustes!$B$7), ISNUMBER(D1133), ISNUMBER(H1133)), 1, 0))</f>
        <v/>
      </c>
      <c r="T1133" s="19">
        <f>IF(S1133&lt;&gt;1, 0, IF(N(J1133)=0, 0, IF(K1133=Ajustes!$B$5, J1133, J1133*F1133)))</f>
        <v/>
      </c>
      <c r="U1133" s="20">
        <f>IF(S1133&lt;&gt;1, U1132, IF(C1133=Ajustes!$B$6, U1132+H1133, U1132-H1133))</f>
        <v/>
      </c>
      <c r="V1133" s="19">
        <f>IF(S1133&lt;&gt;1, V1132, IF(C1133=Ajustes!$B$6, V1132+D1133+N(O1133)+T1133, IF(U1133&lt;=0, 0, V1132-H1133*W1132)))</f>
        <v/>
      </c>
      <c r="W1133" s="21">
        <f>IF(U1133&gt;0, V1133/U1133, 0)</f>
        <v/>
      </c>
      <c r="X1133" s="19">
        <f>IF(AND(S1133=1, C1133=Ajustes!$B$7), D1133-N(O1133)-T1133-H1133*W1132, "")</f>
        <v/>
      </c>
      <c r="Y1133" s="18">
        <f>IF(A1133="", "", TRIM(IF(COUNTIFS($N$2:$N$3000,N1133,$C$2:$C$3000,C1133,$D$2:$D$3000,D1133,$H$2:$H$3000,H1133)&gt;1, "Orden repetida. ", "")&amp;IF(AND(S1133=1, C1133=Ajustes!$B$7, U1132+0.000001&lt;H1133), "Vendes más de lo registrado. ", "")&amp;IF(Q1133="texto", "Fecha en texto. ", "")&amp;IF(OR(NOT(ISNUMBER(D1133)), NOT(ISNUMBER(H1133))), "Número en texto. ", "")&amp;IF(AND(ISNUMBER(Q1133), ISNUMBER(Q1132), Q1133&lt;Q1132), "Fuera de orden de fecha. ", "")))</f>
        <v/>
      </c>
      <c r="Z1133" s="18">
        <f>IF(AND(S1133=1, ISNUMBER(R1133)), ROW(), 0)</f>
        <v/>
      </c>
      <c r="AA1133" s="18">
        <f>IF(ISNUMBER(R1133), R1133, 0)</f>
        <v/>
      </c>
    </row>
    <row r="1134">
      <c r="A1134" s="13" t="n"/>
      <c r="B1134" s="13" t="n"/>
      <c r="C1134" s="13" t="n"/>
      <c r="D1134" s="13" t="n"/>
      <c r="E1134" s="13" t="n"/>
      <c r="F1134" s="13" t="n"/>
      <c r="G1134" s="13" t="n"/>
      <c r="H1134" s="13" t="n"/>
      <c r="I1134" s="13" t="n"/>
      <c r="J1134" s="13" t="n"/>
      <c r="K1134" s="13" t="n"/>
      <c r="L1134" s="13" t="n"/>
      <c r="M1134" s="13" t="n"/>
      <c r="N1134" s="13" t="n"/>
      <c r="O1134" s="14" t="n"/>
      <c r="P1134" s="15" t="n"/>
      <c r="Q1134" s="16">
        <f>IF(N1134="", "", IF(ISNUMBER(N1134), N1134, IFERROR(DATEVALUE(LEFT(N1134,10))+TIMEVALUE(MID(N1134,12,8)), "texto")))</f>
        <v/>
      </c>
      <c r="R1134" s="17">
        <f>IF(ISNUMBER(Q1134), DATE(YEAR(Q1134),MONTH(Q1134),1), "")</f>
        <v/>
      </c>
      <c r="S1134" s="18">
        <f>IF(A1134="", 0, IF(AND(M1134=Ajustes!$B$8, E1134=Ajustes!$B$5, I1134=Ajustes!$B$4, OR(C1134=Ajustes!$B$6, C1134=Ajustes!$B$7), ISNUMBER(D1134), ISNUMBER(H1134)), 1, 0))</f>
        <v/>
      </c>
      <c r="T1134" s="19">
        <f>IF(S1134&lt;&gt;1, 0, IF(N(J1134)=0, 0, IF(K1134=Ajustes!$B$5, J1134, J1134*F1134)))</f>
        <v/>
      </c>
      <c r="U1134" s="20">
        <f>IF(S1134&lt;&gt;1, U1133, IF(C1134=Ajustes!$B$6, U1133+H1134, U1133-H1134))</f>
        <v/>
      </c>
      <c r="V1134" s="19">
        <f>IF(S1134&lt;&gt;1, V1133, IF(C1134=Ajustes!$B$6, V1133+D1134+N(O1134)+T1134, IF(U1134&lt;=0, 0, V1133-H1134*W1133)))</f>
        <v/>
      </c>
      <c r="W1134" s="21">
        <f>IF(U1134&gt;0, V1134/U1134, 0)</f>
        <v/>
      </c>
      <c r="X1134" s="19">
        <f>IF(AND(S1134=1, C1134=Ajustes!$B$7), D1134-N(O1134)-T1134-H1134*W1133, "")</f>
        <v/>
      </c>
      <c r="Y1134" s="18">
        <f>IF(A1134="", "", TRIM(IF(COUNTIFS($N$2:$N$3000,N1134,$C$2:$C$3000,C1134,$D$2:$D$3000,D1134,$H$2:$H$3000,H1134)&gt;1, "Orden repetida. ", "")&amp;IF(AND(S1134=1, C1134=Ajustes!$B$7, U1133+0.000001&lt;H1134), "Vendes más de lo registrado. ", "")&amp;IF(Q1134="texto", "Fecha en texto. ", "")&amp;IF(OR(NOT(ISNUMBER(D1134)), NOT(ISNUMBER(H1134))), "Número en texto. ", "")&amp;IF(AND(ISNUMBER(Q1134), ISNUMBER(Q1133), Q1134&lt;Q1133), "Fuera de orden de fecha. ", "")))</f>
        <v/>
      </c>
      <c r="Z1134" s="18">
        <f>IF(AND(S1134=1, ISNUMBER(R1134)), ROW(), 0)</f>
        <v/>
      </c>
      <c r="AA1134" s="18">
        <f>IF(ISNUMBER(R1134), R1134, 0)</f>
        <v/>
      </c>
    </row>
    <row r="1135">
      <c r="A1135" s="13" t="n"/>
      <c r="B1135" s="13" t="n"/>
      <c r="C1135" s="13" t="n"/>
      <c r="D1135" s="13" t="n"/>
      <c r="E1135" s="13" t="n"/>
      <c r="F1135" s="13" t="n"/>
      <c r="G1135" s="13" t="n"/>
      <c r="H1135" s="13" t="n"/>
      <c r="I1135" s="13" t="n"/>
      <c r="J1135" s="13" t="n"/>
      <c r="K1135" s="13" t="n"/>
      <c r="L1135" s="13" t="n"/>
      <c r="M1135" s="13" t="n"/>
      <c r="N1135" s="13" t="n"/>
      <c r="O1135" s="14" t="n"/>
      <c r="P1135" s="15" t="n"/>
      <c r="Q1135" s="16">
        <f>IF(N1135="", "", IF(ISNUMBER(N1135), N1135, IFERROR(DATEVALUE(LEFT(N1135,10))+TIMEVALUE(MID(N1135,12,8)), "texto")))</f>
        <v/>
      </c>
      <c r="R1135" s="17">
        <f>IF(ISNUMBER(Q1135), DATE(YEAR(Q1135),MONTH(Q1135),1), "")</f>
        <v/>
      </c>
      <c r="S1135" s="18">
        <f>IF(A1135="", 0, IF(AND(M1135=Ajustes!$B$8, E1135=Ajustes!$B$5, I1135=Ajustes!$B$4, OR(C1135=Ajustes!$B$6, C1135=Ajustes!$B$7), ISNUMBER(D1135), ISNUMBER(H1135)), 1, 0))</f>
        <v/>
      </c>
      <c r="T1135" s="19">
        <f>IF(S1135&lt;&gt;1, 0, IF(N(J1135)=0, 0, IF(K1135=Ajustes!$B$5, J1135, J1135*F1135)))</f>
        <v/>
      </c>
      <c r="U1135" s="20">
        <f>IF(S1135&lt;&gt;1, U1134, IF(C1135=Ajustes!$B$6, U1134+H1135, U1134-H1135))</f>
        <v/>
      </c>
      <c r="V1135" s="19">
        <f>IF(S1135&lt;&gt;1, V1134, IF(C1135=Ajustes!$B$6, V1134+D1135+N(O1135)+T1135, IF(U1135&lt;=0, 0, V1134-H1135*W1134)))</f>
        <v/>
      </c>
      <c r="W1135" s="21">
        <f>IF(U1135&gt;0, V1135/U1135, 0)</f>
        <v/>
      </c>
      <c r="X1135" s="19">
        <f>IF(AND(S1135=1, C1135=Ajustes!$B$7), D1135-N(O1135)-T1135-H1135*W1134, "")</f>
        <v/>
      </c>
      <c r="Y1135" s="18">
        <f>IF(A1135="", "", TRIM(IF(COUNTIFS($N$2:$N$3000,N1135,$C$2:$C$3000,C1135,$D$2:$D$3000,D1135,$H$2:$H$3000,H1135)&gt;1, "Orden repetida. ", "")&amp;IF(AND(S1135=1, C1135=Ajustes!$B$7, U1134+0.000001&lt;H1135), "Vendes más de lo registrado. ", "")&amp;IF(Q1135="texto", "Fecha en texto. ", "")&amp;IF(OR(NOT(ISNUMBER(D1135)), NOT(ISNUMBER(H1135))), "Número en texto. ", "")&amp;IF(AND(ISNUMBER(Q1135), ISNUMBER(Q1134), Q1135&lt;Q1134), "Fuera de orden de fecha. ", "")))</f>
        <v/>
      </c>
      <c r="Z1135" s="18">
        <f>IF(AND(S1135=1, ISNUMBER(R1135)), ROW(), 0)</f>
        <v/>
      </c>
      <c r="AA1135" s="18">
        <f>IF(ISNUMBER(R1135), R1135, 0)</f>
        <v/>
      </c>
    </row>
    <row r="1136">
      <c r="A1136" s="13" t="n"/>
      <c r="B1136" s="13" t="n"/>
      <c r="C1136" s="13" t="n"/>
      <c r="D1136" s="13" t="n"/>
      <c r="E1136" s="13" t="n"/>
      <c r="F1136" s="13" t="n"/>
      <c r="G1136" s="13" t="n"/>
      <c r="H1136" s="13" t="n"/>
      <c r="I1136" s="13" t="n"/>
      <c r="J1136" s="13" t="n"/>
      <c r="K1136" s="13" t="n"/>
      <c r="L1136" s="13" t="n"/>
      <c r="M1136" s="13" t="n"/>
      <c r="N1136" s="13" t="n"/>
      <c r="O1136" s="14" t="n"/>
      <c r="P1136" s="15" t="n"/>
      <c r="Q1136" s="16">
        <f>IF(N1136="", "", IF(ISNUMBER(N1136), N1136, IFERROR(DATEVALUE(LEFT(N1136,10))+TIMEVALUE(MID(N1136,12,8)), "texto")))</f>
        <v/>
      </c>
      <c r="R1136" s="17">
        <f>IF(ISNUMBER(Q1136), DATE(YEAR(Q1136),MONTH(Q1136),1), "")</f>
        <v/>
      </c>
      <c r="S1136" s="18">
        <f>IF(A1136="", 0, IF(AND(M1136=Ajustes!$B$8, E1136=Ajustes!$B$5, I1136=Ajustes!$B$4, OR(C1136=Ajustes!$B$6, C1136=Ajustes!$B$7), ISNUMBER(D1136), ISNUMBER(H1136)), 1, 0))</f>
        <v/>
      </c>
      <c r="T1136" s="19">
        <f>IF(S1136&lt;&gt;1, 0, IF(N(J1136)=0, 0, IF(K1136=Ajustes!$B$5, J1136, J1136*F1136)))</f>
        <v/>
      </c>
      <c r="U1136" s="20">
        <f>IF(S1136&lt;&gt;1, U1135, IF(C1136=Ajustes!$B$6, U1135+H1136, U1135-H1136))</f>
        <v/>
      </c>
      <c r="V1136" s="19">
        <f>IF(S1136&lt;&gt;1, V1135, IF(C1136=Ajustes!$B$6, V1135+D1136+N(O1136)+T1136, IF(U1136&lt;=0, 0, V1135-H1136*W1135)))</f>
        <v/>
      </c>
      <c r="W1136" s="21">
        <f>IF(U1136&gt;0, V1136/U1136, 0)</f>
        <v/>
      </c>
      <c r="X1136" s="19">
        <f>IF(AND(S1136=1, C1136=Ajustes!$B$7), D1136-N(O1136)-T1136-H1136*W1135, "")</f>
        <v/>
      </c>
      <c r="Y1136" s="18">
        <f>IF(A1136="", "", TRIM(IF(COUNTIFS($N$2:$N$3000,N1136,$C$2:$C$3000,C1136,$D$2:$D$3000,D1136,$H$2:$H$3000,H1136)&gt;1, "Orden repetida. ", "")&amp;IF(AND(S1136=1, C1136=Ajustes!$B$7, U1135+0.000001&lt;H1136), "Vendes más de lo registrado. ", "")&amp;IF(Q1136="texto", "Fecha en texto. ", "")&amp;IF(OR(NOT(ISNUMBER(D1136)), NOT(ISNUMBER(H1136))), "Número en texto. ", "")&amp;IF(AND(ISNUMBER(Q1136), ISNUMBER(Q1135), Q1136&lt;Q1135), "Fuera de orden de fecha. ", "")))</f>
        <v/>
      </c>
      <c r="Z1136" s="18">
        <f>IF(AND(S1136=1, ISNUMBER(R1136)), ROW(), 0)</f>
        <v/>
      </c>
      <c r="AA1136" s="18">
        <f>IF(ISNUMBER(R1136), R1136, 0)</f>
        <v/>
      </c>
    </row>
    <row r="1137">
      <c r="A1137" s="13" t="n"/>
      <c r="B1137" s="13" t="n"/>
      <c r="C1137" s="13" t="n"/>
      <c r="D1137" s="13" t="n"/>
      <c r="E1137" s="13" t="n"/>
      <c r="F1137" s="13" t="n"/>
      <c r="G1137" s="13" t="n"/>
      <c r="H1137" s="13" t="n"/>
      <c r="I1137" s="13" t="n"/>
      <c r="J1137" s="13" t="n"/>
      <c r="K1137" s="13" t="n"/>
      <c r="L1137" s="13" t="n"/>
      <c r="M1137" s="13" t="n"/>
      <c r="N1137" s="13" t="n"/>
      <c r="O1137" s="14" t="n"/>
      <c r="P1137" s="15" t="n"/>
      <c r="Q1137" s="16">
        <f>IF(N1137="", "", IF(ISNUMBER(N1137), N1137, IFERROR(DATEVALUE(LEFT(N1137,10))+TIMEVALUE(MID(N1137,12,8)), "texto")))</f>
        <v/>
      </c>
      <c r="R1137" s="17">
        <f>IF(ISNUMBER(Q1137), DATE(YEAR(Q1137),MONTH(Q1137),1), "")</f>
        <v/>
      </c>
      <c r="S1137" s="18">
        <f>IF(A1137="", 0, IF(AND(M1137=Ajustes!$B$8, E1137=Ajustes!$B$5, I1137=Ajustes!$B$4, OR(C1137=Ajustes!$B$6, C1137=Ajustes!$B$7), ISNUMBER(D1137), ISNUMBER(H1137)), 1, 0))</f>
        <v/>
      </c>
      <c r="T1137" s="19">
        <f>IF(S1137&lt;&gt;1, 0, IF(N(J1137)=0, 0, IF(K1137=Ajustes!$B$5, J1137, J1137*F1137)))</f>
        <v/>
      </c>
      <c r="U1137" s="20">
        <f>IF(S1137&lt;&gt;1, U1136, IF(C1137=Ajustes!$B$6, U1136+H1137, U1136-H1137))</f>
        <v/>
      </c>
      <c r="V1137" s="19">
        <f>IF(S1137&lt;&gt;1, V1136, IF(C1137=Ajustes!$B$6, V1136+D1137+N(O1137)+T1137, IF(U1137&lt;=0, 0, V1136-H1137*W1136)))</f>
        <v/>
      </c>
      <c r="W1137" s="21">
        <f>IF(U1137&gt;0, V1137/U1137, 0)</f>
        <v/>
      </c>
      <c r="X1137" s="19">
        <f>IF(AND(S1137=1, C1137=Ajustes!$B$7), D1137-N(O1137)-T1137-H1137*W1136, "")</f>
        <v/>
      </c>
      <c r="Y1137" s="18">
        <f>IF(A1137="", "", TRIM(IF(COUNTIFS($N$2:$N$3000,N1137,$C$2:$C$3000,C1137,$D$2:$D$3000,D1137,$H$2:$H$3000,H1137)&gt;1, "Orden repetida. ", "")&amp;IF(AND(S1137=1, C1137=Ajustes!$B$7, U1136+0.000001&lt;H1137), "Vendes más de lo registrado. ", "")&amp;IF(Q1137="texto", "Fecha en texto. ", "")&amp;IF(OR(NOT(ISNUMBER(D1137)), NOT(ISNUMBER(H1137))), "Número en texto. ", "")&amp;IF(AND(ISNUMBER(Q1137), ISNUMBER(Q1136), Q1137&lt;Q1136), "Fuera de orden de fecha. ", "")))</f>
        <v/>
      </c>
      <c r="Z1137" s="18">
        <f>IF(AND(S1137=1, ISNUMBER(R1137)), ROW(), 0)</f>
        <v/>
      </c>
      <c r="AA1137" s="18">
        <f>IF(ISNUMBER(R1137), R1137, 0)</f>
        <v/>
      </c>
    </row>
    <row r="1138">
      <c r="A1138" s="13" t="n"/>
      <c r="B1138" s="13" t="n"/>
      <c r="C1138" s="13" t="n"/>
      <c r="D1138" s="13" t="n"/>
      <c r="E1138" s="13" t="n"/>
      <c r="F1138" s="13" t="n"/>
      <c r="G1138" s="13" t="n"/>
      <c r="H1138" s="13" t="n"/>
      <c r="I1138" s="13" t="n"/>
      <c r="J1138" s="13" t="n"/>
      <c r="K1138" s="13" t="n"/>
      <c r="L1138" s="13" t="n"/>
      <c r="M1138" s="13" t="n"/>
      <c r="N1138" s="13" t="n"/>
      <c r="O1138" s="14" t="n"/>
      <c r="P1138" s="15" t="n"/>
      <c r="Q1138" s="16">
        <f>IF(N1138="", "", IF(ISNUMBER(N1138), N1138, IFERROR(DATEVALUE(LEFT(N1138,10))+TIMEVALUE(MID(N1138,12,8)), "texto")))</f>
        <v/>
      </c>
      <c r="R1138" s="17">
        <f>IF(ISNUMBER(Q1138), DATE(YEAR(Q1138),MONTH(Q1138),1), "")</f>
        <v/>
      </c>
      <c r="S1138" s="18">
        <f>IF(A1138="", 0, IF(AND(M1138=Ajustes!$B$8, E1138=Ajustes!$B$5, I1138=Ajustes!$B$4, OR(C1138=Ajustes!$B$6, C1138=Ajustes!$B$7), ISNUMBER(D1138), ISNUMBER(H1138)), 1, 0))</f>
        <v/>
      </c>
      <c r="T1138" s="19">
        <f>IF(S1138&lt;&gt;1, 0, IF(N(J1138)=0, 0, IF(K1138=Ajustes!$B$5, J1138, J1138*F1138)))</f>
        <v/>
      </c>
      <c r="U1138" s="20">
        <f>IF(S1138&lt;&gt;1, U1137, IF(C1138=Ajustes!$B$6, U1137+H1138, U1137-H1138))</f>
        <v/>
      </c>
      <c r="V1138" s="19">
        <f>IF(S1138&lt;&gt;1, V1137, IF(C1138=Ajustes!$B$6, V1137+D1138+N(O1138)+T1138, IF(U1138&lt;=0, 0, V1137-H1138*W1137)))</f>
        <v/>
      </c>
      <c r="W1138" s="21">
        <f>IF(U1138&gt;0, V1138/U1138, 0)</f>
        <v/>
      </c>
      <c r="X1138" s="19">
        <f>IF(AND(S1138=1, C1138=Ajustes!$B$7), D1138-N(O1138)-T1138-H1138*W1137, "")</f>
        <v/>
      </c>
      <c r="Y1138" s="18">
        <f>IF(A1138="", "", TRIM(IF(COUNTIFS($N$2:$N$3000,N1138,$C$2:$C$3000,C1138,$D$2:$D$3000,D1138,$H$2:$H$3000,H1138)&gt;1, "Orden repetida. ", "")&amp;IF(AND(S1138=1, C1138=Ajustes!$B$7, U1137+0.000001&lt;H1138), "Vendes más de lo registrado. ", "")&amp;IF(Q1138="texto", "Fecha en texto. ", "")&amp;IF(OR(NOT(ISNUMBER(D1138)), NOT(ISNUMBER(H1138))), "Número en texto. ", "")&amp;IF(AND(ISNUMBER(Q1138), ISNUMBER(Q1137), Q1138&lt;Q1137), "Fuera de orden de fecha. ", "")))</f>
        <v/>
      </c>
      <c r="Z1138" s="18">
        <f>IF(AND(S1138=1, ISNUMBER(R1138)), ROW(), 0)</f>
        <v/>
      </c>
      <c r="AA1138" s="18">
        <f>IF(ISNUMBER(R1138), R1138, 0)</f>
        <v/>
      </c>
    </row>
    <row r="1139">
      <c r="A1139" s="13" t="n"/>
      <c r="B1139" s="13" t="n"/>
      <c r="C1139" s="13" t="n"/>
      <c r="D1139" s="13" t="n"/>
      <c r="E1139" s="13" t="n"/>
      <c r="F1139" s="13" t="n"/>
      <c r="G1139" s="13" t="n"/>
      <c r="H1139" s="13" t="n"/>
      <c r="I1139" s="13" t="n"/>
      <c r="J1139" s="13" t="n"/>
      <c r="K1139" s="13" t="n"/>
      <c r="L1139" s="13" t="n"/>
      <c r="M1139" s="13" t="n"/>
      <c r="N1139" s="13" t="n"/>
      <c r="O1139" s="14" t="n"/>
      <c r="P1139" s="15" t="n"/>
      <c r="Q1139" s="16">
        <f>IF(N1139="", "", IF(ISNUMBER(N1139), N1139, IFERROR(DATEVALUE(LEFT(N1139,10))+TIMEVALUE(MID(N1139,12,8)), "texto")))</f>
        <v/>
      </c>
      <c r="R1139" s="17">
        <f>IF(ISNUMBER(Q1139), DATE(YEAR(Q1139),MONTH(Q1139),1), "")</f>
        <v/>
      </c>
      <c r="S1139" s="18">
        <f>IF(A1139="", 0, IF(AND(M1139=Ajustes!$B$8, E1139=Ajustes!$B$5, I1139=Ajustes!$B$4, OR(C1139=Ajustes!$B$6, C1139=Ajustes!$B$7), ISNUMBER(D1139), ISNUMBER(H1139)), 1, 0))</f>
        <v/>
      </c>
      <c r="T1139" s="19">
        <f>IF(S1139&lt;&gt;1, 0, IF(N(J1139)=0, 0, IF(K1139=Ajustes!$B$5, J1139, J1139*F1139)))</f>
        <v/>
      </c>
      <c r="U1139" s="20">
        <f>IF(S1139&lt;&gt;1, U1138, IF(C1139=Ajustes!$B$6, U1138+H1139, U1138-H1139))</f>
        <v/>
      </c>
      <c r="V1139" s="19">
        <f>IF(S1139&lt;&gt;1, V1138, IF(C1139=Ajustes!$B$6, V1138+D1139+N(O1139)+T1139, IF(U1139&lt;=0, 0, V1138-H1139*W1138)))</f>
        <v/>
      </c>
      <c r="W1139" s="21">
        <f>IF(U1139&gt;0, V1139/U1139, 0)</f>
        <v/>
      </c>
      <c r="X1139" s="19">
        <f>IF(AND(S1139=1, C1139=Ajustes!$B$7), D1139-N(O1139)-T1139-H1139*W1138, "")</f>
        <v/>
      </c>
      <c r="Y1139" s="18">
        <f>IF(A1139="", "", TRIM(IF(COUNTIFS($N$2:$N$3000,N1139,$C$2:$C$3000,C1139,$D$2:$D$3000,D1139,$H$2:$H$3000,H1139)&gt;1, "Orden repetida. ", "")&amp;IF(AND(S1139=1, C1139=Ajustes!$B$7, U1138+0.000001&lt;H1139), "Vendes más de lo registrado. ", "")&amp;IF(Q1139="texto", "Fecha en texto. ", "")&amp;IF(OR(NOT(ISNUMBER(D1139)), NOT(ISNUMBER(H1139))), "Número en texto. ", "")&amp;IF(AND(ISNUMBER(Q1139), ISNUMBER(Q1138), Q1139&lt;Q1138), "Fuera de orden de fecha. ", "")))</f>
        <v/>
      </c>
      <c r="Z1139" s="18">
        <f>IF(AND(S1139=1, ISNUMBER(R1139)), ROW(), 0)</f>
        <v/>
      </c>
      <c r="AA1139" s="18">
        <f>IF(ISNUMBER(R1139), R1139, 0)</f>
        <v/>
      </c>
    </row>
    <row r="1140">
      <c r="A1140" s="13" t="n"/>
      <c r="B1140" s="13" t="n"/>
      <c r="C1140" s="13" t="n"/>
      <c r="D1140" s="13" t="n"/>
      <c r="E1140" s="13" t="n"/>
      <c r="F1140" s="13" t="n"/>
      <c r="G1140" s="13" t="n"/>
      <c r="H1140" s="13" t="n"/>
      <c r="I1140" s="13" t="n"/>
      <c r="J1140" s="13" t="n"/>
      <c r="K1140" s="13" t="n"/>
      <c r="L1140" s="13" t="n"/>
      <c r="M1140" s="13" t="n"/>
      <c r="N1140" s="13" t="n"/>
      <c r="O1140" s="14" t="n"/>
      <c r="P1140" s="15" t="n"/>
      <c r="Q1140" s="16">
        <f>IF(N1140="", "", IF(ISNUMBER(N1140), N1140, IFERROR(DATEVALUE(LEFT(N1140,10))+TIMEVALUE(MID(N1140,12,8)), "texto")))</f>
        <v/>
      </c>
      <c r="R1140" s="17">
        <f>IF(ISNUMBER(Q1140), DATE(YEAR(Q1140),MONTH(Q1140),1), "")</f>
        <v/>
      </c>
      <c r="S1140" s="18">
        <f>IF(A1140="", 0, IF(AND(M1140=Ajustes!$B$8, E1140=Ajustes!$B$5, I1140=Ajustes!$B$4, OR(C1140=Ajustes!$B$6, C1140=Ajustes!$B$7), ISNUMBER(D1140), ISNUMBER(H1140)), 1, 0))</f>
        <v/>
      </c>
      <c r="T1140" s="19">
        <f>IF(S1140&lt;&gt;1, 0, IF(N(J1140)=0, 0, IF(K1140=Ajustes!$B$5, J1140, J1140*F1140)))</f>
        <v/>
      </c>
      <c r="U1140" s="20">
        <f>IF(S1140&lt;&gt;1, U1139, IF(C1140=Ajustes!$B$6, U1139+H1140, U1139-H1140))</f>
        <v/>
      </c>
      <c r="V1140" s="19">
        <f>IF(S1140&lt;&gt;1, V1139, IF(C1140=Ajustes!$B$6, V1139+D1140+N(O1140)+T1140, IF(U1140&lt;=0, 0, V1139-H1140*W1139)))</f>
        <v/>
      </c>
      <c r="W1140" s="21">
        <f>IF(U1140&gt;0, V1140/U1140, 0)</f>
        <v/>
      </c>
      <c r="X1140" s="19">
        <f>IF(AND(S1140=1, C1140=Ajustes!$B$7), D1140-N(O1140)-T1140-H1140*W1139, "")</f>
        <v/>
      </c>
      <c r="Y1140" s="18">
        <f>IF(A1140="", "", TRIM(IF(COUNTIFS($N$2:$N$3000,N1140,$C$2:$C$3000,C1140,$D$2:$D$3000,D1140,$H$2:$H$3000,H1140)&gt;1, "Orden repetida. ", "")&amp;IF(AND(S1140=1, C1140=Ajustes!$B$7, U1139+0.000001&lt;H1140), "Vendes más de lo registrado. ", "")&amp;IF(Q1140="texto", "Fecha en texto. ", "")&amp;IF(OR(NOT(ISNUMBER(D1140)), NOT(ISNUMBER(H1140))), "Número en texto. ", "")&amp;IF(AND(ISNUMBER(Q1140), ISNUMBER(Q1139), Q1140&lt;Q1139), "Fuera de orden de fecha. ", "")))</f>
        <v/>
      </c>
      <c r="Z1140" s="18">
        <f>IF(AND(S1140=1, ISNUMBER(R1140)), ROW(), 0)</f>
        <v/>
      </c>
      <c r="AA1140" s="18">
        <f>IF(ISNUMBER(R1140), R1140, 0)</f>
        <v/>
      </c>
    </row>
    <row r="1141">
      <c r="A1141" s="13" t="n"/>
      <c r="B1141" s="13" t="n"/>
      <c r="C1141" s="13" t="n"/>
      <c r="D1141" s="13" t="n"/>
      <c r="E1141" s="13" t="n"/>
      <c r="F1141" s="13" t="n"/>
      <c r="G1141" s="13" t="n"/>
      <c r="H1141" s="13" t="n"/>
      <c r="I1141" s="13" t="n"/>
      <c r="J1141" s="13" t="n"/>
      <c r="K1141" s="13" t="n"/>
      <c r="L1141" s="13" t="n"/>
      <c r="M1141" s="13" t="n"/>
      <c r="N1141" s="13" t="n"/>
      <c r="O1141" s="14" t="n"/>
      <c r="P1141" s="15" t="n"/>
      <c r="Q1141" s="16">
        <f>IF(N1141="", "", IF(ISNUMBER(N1141), N1141, IFERROR(DATEVALUE(LEFT(N1141,10))+TIMEVALUE(MID(N1141,12,8)), "texto")))</f>
        <v/>
      </c>
      <c r="R1141" s="17">
        <f>IF(ISNUMBER(Q1141), DATE(YEAR(Q1141),MONTH(Q1141),1), "")</f>
        <v/>
      </c>
      <c r="S1141" s="18">
        <f>IF(A1141="", 0, IF(AND(M1141=Ajustes!$B$8, E1141=Ajustes!$B$5, I1141=Ajustes!$B$4, OR(C1141=Ajustes!$B$6, C1141=Ajustes!$B$7), ISNUMBER(D1141), ISNUMBER(H1141)), 1, 0))</f>
        <v/>
      </c>
      <c r="T1141" s="19">
        <f>IF(S1141&lt;&gt;1, 0, IF(N(J1141)=0, 0, IF(K1141=Ajustes!$B$5, J1141, J1141*F1141)))</f>
        <v/>
      </c>
      <c r="U1141" s="20">
        <f>IF(S1141&lt;&gt;1, U1140, IF(C1141=Ajustes!$B$6, U1140+H1141, U1140-H1141))</f>
        <v/>
      </c>
      <c r="V1141" s="19">
        <f>IF(S1141&lt;&gt;1, V1140, IF(C1141=Ajustes!$B$6, V1140+D1141+N(O1141)+T1141, IF(U1141&lt;=0, 0, V1140-H1141*W1140)))</f>
        <v/>
      </c>
      <c r="W1141" s="21">
        <f>IF(U1141&gt;0, V1141/U1141, 0)</f>
        <v/>
      </c>
      <c r="X1141" s="19">
        <f>IF(AND(S1141=1, C1141=Ajustes!$B$7), D1141-N(O1141)-T1141-H1141*W1140, "")</f>
        <v/>
      </c>
      <c r="Y1141" s="18">
        <f>IF(A1141="", "", TRIM(IF(COUNTIFS($N$2:$N$3000,N1141,$C$2:$C$3000,C1141,$D$2:$D$3000,D1141,$H$2:$H$3000,H1141)&gt;1, "Orden repetida. ", "")&amp;IF(AND(S1141=1, C1141=Ajustes!$B$7, U1140+0.000001&lt;H1141), "Vendes más de lo registrado. ", "")&amp;IF(Q1141="texto", "Fecha en texto. ", "")&amp;IF(OR(NOT(ISNUMBER(D1141)), NOT(ISNUMBER(H1141))), "Número en texto. ", "")&amp;IF(AND(ISNUMBER(Q1141), ISNUMBER(Q1140), Q1141&lt;Q1140), "Fuera de orden de fecha. ", "")))</f>
        <v/>
      </c>
      <c r="Z1141" s="18">
        <f>IF(AND(S1141=1, ISNUMBER(R1141)), ROW(), 0)</f>
        <v/>
      </c>
      <c r="AA1141" s="18">
        <f>IF(ISNUMBER(R1141), R1141, 0)</f>
        <v/>
      </c>
    </row>
    <row r="1142">
      <c r="A1142" s="13" t="n"/>
      <c r="B1142" s="13" t="n"/>
      <c r="C1142" s="13" t="n"/>
      <c r="D1142" s="13" t="n"/>
      <c r="E1142" s="13" t="n"/>
      <c r="F1142" s="13" t="n"/>
      <c r="G1142" s="13" t="n"/>
      <c r="H1142" s="13" t="n"/>
      <c r="I1142" s="13" t="n"/>
      <c r="J1142" s="13" t="n"/>
      <c r="K1142" s="13" t="n"/>
      <c r="L1142" s="13" t="n"/>
      <c r="M1142" s="13" t="n"/>
      <c r="N1142" s="13" t="n"/>
      <c r="O1142" s="14" t="n"/>
      <c r="P1142" s="15" t="n"/>
      <c r="Q1142" s="16">
        <f>IF(N1142="", "", IF(ISNUMBER(N1142), N1142, IFERROR(DATEVALUE(LEFT(N1142,10))+TIMEVALUE(MID(N1142,12,8)), "texto")))</f>
        <v/>
      </c>
      <c r="R1142" s="17">
        <f>IF(ISNUMBER(Q1142), DATE(YEAR(Q1142),MONTH(Q1142),1), "")</f>
        <v/>
      </c>
      <c r="S1142" s="18">
        <f>IF(A1142="", 0, IF(AND(M1142=Ajustes!$B$8, E1142=Ajustes!$B$5, I1142=Ajustes!$B$4, OR(C1142=Ajustes!$B$6, C1142=Ajustes!$B$7), ISNUMBER(D1142), ISNUMBER(H1142)), 1, 0))</f>
        <v/>
      </c>
      <c r="T1142" s="19">
        <f>IF(S1142&lt;&gt;1, 0, IF(N(J1142)=0, 0, IF(K1142=Ajustes!$B$5, J1142, J1142*F1142)))</f>
        <v/>
      </c>
      <c r="U1142" s="20">
        <f>IF(S1142&lt;&gt;1, U1141, IF(C1142=Ajustes!$B$6, U1141+H1142, U1141-H1142))</f>
        <v/>
      </c>
      <c r="V1142" s="19">
        <f>IF(S1142&lt;&gt;1, V1141, IF(C1142=Ajustes!$B$6, V1141+D1142+N(O1142)+T1142, IF(U1142&lt;=0, 0, V1141-H1142*W1141)))</f>
        <v/>
      </c>
      <c r="W1142" s="21">
        <f>IF(U1142&gt;0, V1142/U1142, 0)</f>
        <v/>
      </c>
      <c r="X1142" s="19">
        <f>IF(AND(S1142=1, C1142=Ajustes!$B$7), D1142-N(O1142)-T1142-H1142*W1141, "")</f>
        <v/>
      </c>
      <c r="Y1142" s="18">
        <f>IF(A1142="", "", TRIM(IF(COUNTIFS($N$2:$N$3000,N1142,$C$2:$C$3000,C1142,$D$2:$D$3000,D1142,$H$2:$H$3000,H1142)&gt;1, "Orden repetida. ", "")&amp;IF(AND(S1142=1, C1142=Ajustes!$B$7, U1141+0.000001&lt;H1142), "Vendes más de lo registrado. ", "")&amp;IF(Q1142="texto", "Fecha en texto. ", "")&amp;IF(OR(NOT(ISNUMBER(D1142)), NOT(ISNUMBER(H1142))), "Número en texto. ", "")&amp;IF(AND(ISNUMBER(Q1142), ISNUMBER(Q1141), Q1142&lt;Q1141), "Fuera de orden de fecha. ", "")))</f>
        <v/>
      </c>
      <c r="Z1142" s="18">
        <f>IF(AND(S1142=1, ISNUMBER(R1142)), ROW(), 0)</f>
        <v/>
      </c>
      <c r="AA1142" s="18">
        <f>IF(ISNUMBER(R1142), R1142, 0)</f>
        <v/>
      </c>
    </row>
    <row r="1143">
      <c r="A1143" s="13" t="n"/>
      <c r="B1143" s="13" t="n"/>
      <c r="C1143" s="13" t="n"/>
      <c r="D1143" s="13" t="n"/>
      <c r="E1143" s="13" t="n"/>
      <c r="F1143" s="13" t="n"/>
      <c r="G1143" s="13" t="n"/>
      <c r="H1143" s="13" t="n"/>
      <c r="I1143" s="13" t="n"/>
      <c r="J1143" s="13" t="n"/>
      <c r="K1143" s="13" t="n"/>
      <c r="L1143" s="13" t="n"/>
      <c r="M1143" s="13" t="n"/>
      <c r="N1143" s="13" t="n"/>
      <c r="O1143" s="14" t="n"/>
      <c r="P1143" s="15" t="n"/>
      <c r="Q1143" s="16">
        <f>IF(N1143="", "", IF(ISNUMBER(N1143), N1143, IFERROR(DATEVALUE(LEFT(N1143,10))+TIMEVALUE(MID(N1143,12,8)), "texto")))</f>
        <v/>
      </c>
      <c r="R1143" s="17">
        <f>IF(ISNUMBER(Q1143), DATE(YEAR(Q1143),MONTH(Q1143),1), "")</f>
        <v/>
      </c>
      <c r="S1143" s="18">
        <f>IF(A1143="", 0, IF(AND(M1143=Ajustes!$B$8, E1143=Ajustes!$B$5, I1143=Ajustes!$B$4, OR(C1143=Ajustes!$B$6, C1143=Ajustes!$B$7), ISNUMBER(D1143), ISNUMBER(H1143)), 1, 0))</f>
        <v/>
      </c>
      <c r="T1143" s="19">
        <f>IF(S1143&lt;&gt;1, 0, IF(N(J1143)=0, 0, IF(K1143=Ajustes!$B$5, J1143, J1143*F1143)))</f>
        <v/>
      </c>
      <c r="U1143" s="20">
        <f>IF(S1143&lt;&gt;1, U1142, IF(C1143=Ajustes!$B$6, U1142+H1143, U1142-H1143))</f>
        <v/>
      </c>
      <c r="V1143" s="19">
        <f>IF(S1143&lt;&gt;1, V1142, IF(C1143=Ajustes!$B$6, V1142+D1143+N(O1143)+T1143, IF(U1143&lt;=0, 0, V1142-H1143*W1142)))</f>
        <v/>
      </c>
      <c r="W1143" s="21">
        <f>IF(U1143&gt;0, V1143/U1143, 0)</f>
        <v/>
      </c>
      <c r="X1143" s="19">
        <f>IF(AND(S1143=1, C1143=Ajustes!$B$7), D1143-N(O1143)-T1143-H1143*W1142, "")</f>
        <v/>
      </c>
      <c r="Y1143" s="18">
        <f>IF(A1143="", "", TRIM(IF(COUNTIFS($N$2:$N$3000,N1143,$C$2:$C$3000,C1143,$D$2:$D$3000,D1143,$H$2:$H$3000,H1143)&gt;1, "Orden repetida. ", "")&amp;IF(AND(S1143=1, C1143=Ajustes!$B$7, U1142+0.000001&lt;H1143), "Vendes más de lo registrado. ", "")&amp;IF(Q1143="texto", "Fecha en texto. ", "")&amp;IF(OR(NOT(ISNUMBER(D1143)), NOT(ISNUMBER(H1143))), "Número en texto. ", "")&amp;IF(AND(ISNUMBER(Q1143), ISNUMBER(Q1142), Q1143&lt;Q1142), "Fuera de orden de fecha. ", "")))</f>
        <v/>
      </c>
      <c r="Z1143" s="18">
        <f>IF(AND(S1143=1, ISNUMBER(R1143)), ROW(), 0)</f>
        <v/>
      </c>
      <c r="AA1143" s="18">
        <f>IF(ISNUMBER(R1143), R1143, 0)</f>
        <v/>
      </c>
    </row>
    <row r="1144">
      <c r="A1144" s="13" t="n"/>
      <c r="B1144" s="13" t="n"/>
      <c r="C1144" s="13" t="n"/>
      <c r="D1144" s="13" t="n"/>
      <c r="E1144" s="13" t="n"/>
      <c r="F1144" s="13" t="n"/>
      <c r="G1144" s="13" t="n"/>
      <c r="H1144" s="13" t="n"/>
      <c r="I1144" s="13" t="n"/>
      <c r="J1144" s="13" t="n"/>
      <c r="K1144" s="13" t="n"/>
      <c r="L1144" s="13" t="n"/>
      <c r="M1144" s="13" t="n"/>
      <c r="N1144" s="13" t="n"/>
      <c r="O1144" s="14" t="n"/>
      <c r="P1144" s="15" t="n"/>
      <c r="Q1144" s="16">
        <f>IF(N1144="", "", IF(ISNUMBER(N1144), N1144, IFERROR(DATEVALUE(LEFT(N1144,10))+TIMEVALUE(MID(N1144,12,8)), "texto")))</f>
        <v/>
      </c>
      <c r="R1144" s="17">
        <f>IF(ISNUMBER(Q1144), DATE(YEAR(Q1144),MONTH(Q1144),1), "")</f>
        <v/>
      </c>
      <c r="S1144" s="18">
        <f>IF(A1144="", 0, IF(AND(M1144=Ajustes!$B$8, E1144=Ajustes!$B$5, I1144=Ajustes!$B$4, OR(C1144=Ajustes!$B$6, C1144=Ajustes!$B$7), ISNUMBER(D1144), ISNUMBER(H1144)), 1, 0))</f>
        <v/>
      </c>
      <c r="T1144" s="19">
        <f>IF(S1144&lt;&gt;1, 0, IF(N(J1144)=0, 0, IF(K1144=Ajustes!$B$5, J1144, J1144*F1144)))</f>
        <v/>
      </c>
      <c r="U1144" s="20">
        <f>IF(S1144&lt;&gt;1, U1143, IF(C1144=Ajustes!$B$6, U1143+H1144, U1143-H1144))</f>
        <v/>
      </c>
      <c r="V1144" s="19">
        <f>IF(S1144&lt;&gt;1, V1143, IF(C1144=Ajustes!$B$6, V1143+D1144+N(O1144)+T1144, IF(U1144&lt;=0, 0, V1143-H1144*W1143)))</f>
        <v/>
      </c>
      <c r="W1144" s="21">
        <f>IF(U1144&gt;0, V1144/U1144, 0)</f>
        <v/>
      </c>
      <c r="X1144" s="19">
        <f>IF(AND(S1144=1, C1144=Ajustes!$B$7), D1144-N(O1144)-T1144-H1144*W1143, "")</f>
        <v/>
      </c>
      <c r="Y1144" s="18">
        <f>IF(A1144="", "", TRIM(IF(COUNTIFS($N$2:$N$3000,N1144,$C$2:$C$3000,C1144,$D$2:$D$3000,D1144,$H$2:$H$3000,H1144)&gt;1, "Orden repetida. ", "")&amp;IF(AND(S1144=1, C1144=Ajustes!$B$7, U1143+0.000001&lt;H1144), "Vendes más de lo registrado. ", "")&amp;IF(Q1144="texto", "Fecha en texto. ", "")&amp;IF(OR(NOT(ISNUMBER(D1144)), NOT(ISNUMBER(H1144))), "Número en texto. ", "")&amp;IF(AND(ISNUMBER(Q1144), ISNUMBER(Q1143), Q1144&lt;Q1143), "Fuera de orden de fecha. ", "")))</f>
        <v/>
      </c>
      <c r="Z1144" s="18">
        <f>IF(AND(S1144=1, ISNUMBER(R1144)), ROW(), 0)</f>
        <v/>
      </c>
      <c r="AA1144" s="18">
        <f>IF(ISNUMBER(R1144), R1144, 0)</f>
        <v/>
      </c>
    </row>
    <row r="1145">
      <c r="A1145" s="13" t="n"/>
      <c r="B1145" s="13" t="n"/>
      <c r="C1145" s="13" t="n"/>
      <c r="D1145" s="13" t="n"/>
      <c r="E1145" s="13" t="n"/>
      <c r="F1145" s="13" t="n"/>
      <c r="G1145" s="13" t="n"/>
      <c r="H1145" s="13" t="n"/>
      <c r="I1145" s="13" t="n"/>
      <c r="J1145" s="13" t="n"/>
      <c r="K1145" s="13" t="n"/>
      <c r="L1145" s="13" t="n"/>
      <c r="M1145" s="13" t="n"/>
      <c r="N1145" s="13" t="n"/>
      <c r="O1145" s="14" t="n"/>
      <c r="P1145" s="15" t="n"/>
      <c r="Q1145" s="16">
        <f>IF(N1145="", "", IF(ISNUMBER(N1145), N1145, IFERROR(DATEVALUE(LEFT(N1145,10))+TIMEVALUE(MID(N1145,12,8)), "texto")))</f>
        <v/>
      </c>
      <c r="R1145" s="17">
        <f>IF(ISNUMBER(Q1145), DATE(YEAR(Q1145),MONTH(Q1145),1), "")</f>
        <v/>
      </c>
      <c r="S1145" s="18">
        <f>IF(A1145="", 0, IF(AND(M1145=Ajustes!$B$8, E1145=Ajustes!$B$5, I1145=Ajustes!$B$4, OR(C1145=Ajustes!$B$6, C1145=Ajustes!$B$7), ISNUMBER(D1145), ISNUMBER(H1145)), 1, 0))</f>
        <v/>
      </c>
      <c r="T1145" s="19">
        <f>IF(S1145&lt;&gt;1, 0, IF(N(J1145)=0, 0, IF(K1145=Ajustes!$B$5, J1145, J1145*F1145)))</f>
        <v/>
      </c>
      <c r="U1145" s="20">
        <f>IF(S1145&lt;&gt;1, U1144, IF(C1145=Ajustes!$B$6, U1144+H1145, U1144-H1145))</f>
        <v/>
      </c>
      <c r="V1145" s="19">
        <f>IF(S1145&lt;&gt;1, V1144, IF(C1145=Ajustes!$B$6, V1144+D1145+N(O1145)+T1145, IF(U1145&lt;=0, 0, V1144-H1145*W1144)))</f>
        <v/>
      </c>
      <c r="W1145" s="21">
        <f>IF(U1145&gt;0, V1145/U1145, 0)</f>
        <v/>
      </c>
      <c r="X1145" s="19">
        <f>IF(AND(S1145=1, C1145=Ajustes!$B$7), D1145-N(O1145)-T1145-H1145*W1144, "")</f>
        <v/>
      </c>
      <c r="Y1145" s="18">
        <f>IF(A1145="", "", TRIM(IF(COUNTIFS($N$2:$N$3000,N1145,$C$2:$C$3000,C1145,$D$2:$D$3000,D1145,$H$2:$H$3000,H1145)&gt;1, "Orden repetida. ", "")&amp;IF(AND(S1145=1, C1145=Ajustes!$B$7, U1144+0.000001&lt;H1145), "Vendes más de lo registrado. ", "")&amp;IF(Q1145="texto", "Fecha en texto. ", "")&amp;IF(OR(NOT(ISNUMBER(D1145)), NOT(ISNUMBER(H1145))), "Número en texto. ", "")&amp;IF(AND(ISNUMBER(Q1145), ISNUMBER(Q1144), Q1145&lt;Q1144), "Fuera de orden de fecha. ", "")))</f>
        <v/>
      </c>
      <c r="Z1145" s="18">
        <f>IF(AND(S1145=1, ISNUMBER(R1145)), ROW(), 0)</f>
        <v/>
      </c>
      <c r="AA1145" s="18">
        <f>IF(ISNUMBER(R1145), R1145, 0)</f>
        <v/>
      </c>
    </row>
    <row r="1146">
      <c r="A1146" s="13" t="n"/>
      <c r="B1146" s="13" t="n"/>
      <c r="C1146" s="13" t="n"/>
      <c r="D1146" s="13" t="n"/>
      <c r="E1146" s="13" t="n"/>
      <c r="F1146" s="13" t="n"/>
      <c r="G1146" s="13" t="n"/>
      <c r="H1146" s="13" t="n"/>
      <c r="I1146" s="13" t="n"/>
      <c r="J1146" s="13" t="n"/>
      <c r="K1146" s="13" t="n"/>
      <c r="L1146" s="13" t="n"/>
      <c r="M1146" s="13" t="n"/>
      <c r="N1146" s="13" t="n"/>
      <c r="O1146" s="14" t="n"/>
      <c r="P1146" s="15" t="n"/>
      <c r="Q1146" s="16">
        <f>IF(N1146="", "", IF(ISNUMBER(N1146), N1146, IFERROR(DATEVALUE(LEFT(N1146,10))+TIMEVALUE(MID(N1146,12,8)), "texto")))</f>
        <v/>
      </c>
      <c r="R1146" s="17">
        <f>IF(ISNUMBER(Q1146), DATE(YEAR(Q1146),MONTH(Q1146),1), "")</f>
        <v/>
      </c>
      <c r="S1146" s="18">
        <f>IF(A1146="", 0, IF(AND(M1146=Ajustes!$B$8, E1146=Ajustes!$B$5, I1146=Ajustes!$B$4, OR(C1146=Ajustes!$B$6, C1146=Ajustes!$B$7), ISNUMBER(D1146), ISNUMBER(H1146)), 1, 0))</f>
        <v/>
      </c>
      <c r="T1146" s="19">
        <f>IF(S1146&lt;&gt;1, 0, IF(N(J1146)=0, 0, IF(K1146=Ajustes!$B$5, J1146, J1146*F1146)))</f>
        <v/>
      </c>
      <c r="U1146" s="20">
        <f>IF(S1146&lt;&gt;1, U1145, IF(C1146=Ajustes!$B$6, U1145+H1146, U1145-H1146))</f>
        <v/>
      </c>
      <c r="V1146" s="19">
        <f>IF(S1146&lt;&gt;1, V1145, IF(C1146=Ajustes!$B$6, V1145+D1146+N(O1146)+T1146, IF(U1146&lt;=0, 0, V1145-H1146*W1145)))</f>
        <v/>
      </c>
      <c r="W1146" s="21">
        <f>IF(U1146&gt;0, V1146/U1146, 0)</f>
        <v/>
      </c>
      <c r="X1146" s="19">
        <f>IF(AND(S1146=1, C1146=Ajustes!$B$7), D1146-N(O1146)-T1146-H1146*W1145, "")</f>
        <v/>
      </c>
      <c r="Y1146" s="18">
        <f>IF(A1146="", "", TRIM(IF(COUNTIFS($N$2:$N$3000,N1146,$C$2:$C$3000,C1146,$D$2:$D$3000,D1146,$H$2:$H$3000,H1146)&gt;1, "Orden repetida. ", "")&amp;IF(AND(S1146=1, C1146=Ajustes!$B$7, U1145+0.000001&lt;H1146), "Vendes más de lo registrado. ", "")&amp;IF(Q1146="texto", "Fecha en texto. ", "")&amp;IF(OR(NOT(ISNUMBER(D1146)), NOT(ISNUMBER(H1146))), "Número en texto. ", "")&amp;IF(AND(ISNUMBER(Q1146), ISNUMBER(Q1145), Q1146&lt;Q1145), "Fuera de orden de fecha. ", "")))</f>
        <v/>
      </c>
      <c r="Z1146" s="18">
        <f>IF(AND(S1146=1, ISNUMBER(R1146)), ROW(), 0)</f>
        <v/>
      </c>
      <c r="AA1146" s="18">
        <f>IF(ISNUMBER(R1146), R1146, 0)</f>
        <v/>
      </c>
    </row>
    <row r="1147">
      <c r="A1147" s="13" t="n"/>
      <c r="B1147" s="13" t="n"/>
      <c r="C1147" s="13" t="n"/>
      <c r="D1147" s="13" t="n"/>
      <c r="E1147" s="13" t="n"/>
      <c r="F1147" s="13" t="n"/>
      <c r="G1147" s="13" t="n"/>
      <c r="H1147" s="13" t="n"/>
      <c r="I1147" s="13" t="n"/>
      <c r="J1147" s="13" t="n"/>
      <c r="K1147" s="13" t="n"/>
      <c r="L1147" s="13" t="n"/>
      <c r="M1147" s="13" t="n"/>
      <c r="N1147" s="13" t="n"/>
      <c r="O1147" s="14" t="n"/>
      <c r="P1147" s="15" t="n"/>
      <c r="Q1147" s="16">
        <f>IF(N1147="", "", IF(ISNUMBER(N1147), N1147, IFERROR(DATEVALUE(LEFT(N1147,10))+TIMEVALUE(MID(N1147,12,8)), "texto")))</f>
        <v/>
      </c>
      <c r="R1147" s="17">
        <f>IF(ISNUMBER(Q1147), DATE(YEAR(Q1147),MONTH(Q1147),1), "")</f>
        <v/>
      </c>
      <c r="S1147" s="18">
        <f>IF(A1147="", 0, IF(AND(M1147=Ajustes!$B$8, E1147=Ajustes!$B$5, I1147=Ajustes!$B$4, OR(C1147=Ajustes!$B$6, C1147=Ajustes!$B$7), ISNUMBER(D1147), ISNUMBER(H1147)), 1, 0))</f>
        <v/>
      </c>
      <c r="T1147" s="19">
        <f>IF(S1147&lt;&gt;1, 0, IF(N(J1147)=0, 0, IF(K1147=Ajustes!$B$5, J1147, J1147*F1147)))</f>
        <v/>
      </c>
      <c r="U1147" s="20">
        <f>IF(S1147&lt;&gt;1, U1146, IF(C1147=Ajustes!$B$6, U1146+H1147, U1146-H1147))</f>
        <v/>
      </c>
      <c r="V1147" s="19">
        <f>IF(S1147&lt;&gt;1, V1146, IF(C1147=Ajustes!$B$6, V1146+D1147+N(O1147)+T1147, IF(U1147&lt;=0, 0, V1146-H1147*W1146)))</f>
        <v/>
      </c>
      <c r="W1147" s="21">
        <f>IF(U1147&gt;0, V1147/U1147, 0)</f>
        <v/>
      </c>
      <c r="X1147" s="19">
        <f>IF(AND(S1147=1, C1147=Ajustes!$B$7), D1147-N(O1147)-T1147-H1147*W1146, "")</f>
        <v/>
      </c>
      <c r="Y1147" s="18">
        <f>IF(A1147="", "", TRIM(IF(COUNTIFS($N$2:$N$3000,N1147,$C$2:$C$3000,C1147,$D$2:$D$3000,D1147,$H$2:$H$3000,H1147)&gt;1, "Orden repetida. ", "")&amp;IF(AND(S1147=1, C1147=Ajustes!$B$7, U1146+0.000001&lt;H1147), "Vendes más de lo registrado. ", "")&amp;IF(Q1147="texto", "Fecha en texto. ", "")&amp;IF(OR(NOT(ISNUMBER(D1147)), NOT(ISNUMBER(H1147))), "Número en texto. ", "")&amp;IF(AND(ISNUMBER(Q1147), ISNUMBER(Q1146), Q1147&lt;Q1146), "Fuera de orden de fecha. ", "")))</f>
        <v/>
      </c>
      <c r="Z1147" s="18">
        <f>IF(AND(S1147=1, ISNUMBER(R1147)), ROW(), 0)</f>
        <v/>
      </c>
      <c r="AA1147" s="18">
        <f>IF(ISNUMBER(R1147), R1147, 0)</f>
        <v/>
      </c>
    </row>
    <row r="1148">
      <c r="A1148" s="13" t="n"/>
      <c r="B1148" s="13" t="n"/>
      <c r="C1148" s="13" t="n"/>
      <c r="D1148" s="13" t="n"/>
      <c r="E1148" s="13" t="n"/>
      <c r="F1148" s="13" t="n"/>
      <c r="G1148" s="13" t="n"/>
      <c r="H1148" s="13" t="n"/>
      <c r="I1148" s="13" t="n"/>
      <c r="J1148" s="13" t="n"/>
      <c r="K1148" s="13" t="n"/>
      <c r="L1148" s="13" t="n"/>
      <c r="M1148" s="13" t="n"/>
      <c r="N1148" s="13" t="n"/>
      <c r="O1148" s="14" t="n"/>
      <c r="P1148" s="15" t="n"/>
      <c r="Q1148" s="16">
        <f>IF(N1148="", "", IF(ISNUMBER(N1148), N1148, IFERROR(DATEVALUE(LEFT(N1148,10))+TIMEVALUE(MID(N1148,12,8)), "texto")))</f>
        <v/>
      </c>
      <c r="R1148" s="17">
        <f>IF(ISNUMBER(Q1148), DATE(YEAR(Q1148),MONTH(Q1148),1), "")</f>
        <v/>
      </c>
      <c r="S1148" s="18">
        <f>IF(A1148="", 0, IF(AND(M1148=Ajustes!$B$8, E1148=Ajustes!$B$5, I1148=Ajustes!$B$4, OR(C1148=Ajustes!$B$6, C1148=Ajustes!$B$7), ISNUMBER(D1148), ISNUMBER(H1148)), 1, 0))</f>
        <v/>
      </c>
      <c r="T1148" s="19">
        <f>IF(S1148&lt;&gt;1, 0, IF(N(J1148)=0, 0, IF(K1148=Ajustes!$B$5, J1148, J1148*F1148)))</f>
        <v/>
      </c>
      <c r="U1148" s="20">
        <f>IF(S1148&lt;&gt;1, U1147, IF(C1148=Ajustes!$B$6, U1147+H1148, U1147-H1148))</f>
        <v/>
      </c>
      <c r="V1148" s="19">
        <f>IF(S1148&lt;&gt;1, V1147, IF(C1148=Ajustes!$B$6, V1147+D1148+N(O1148)+T1148, IF(U1148&lt;=0, 0, V1147-H1148*W1147)))</f>
        <v/>
      </c>
      <c r="W1148" s="21">
        <f>IF(U1148&gt;0, V1148/U1148, 0)</f>
        <v/>
      </c>
      <c r="X1148" s="19">
        <f>IF(AND(S1148=1, C1148=Ajustes!$B$7), D1148-N(O1148)-T1148-H1148*W1147, "")</f>
        <v/>
      </c>
      <c r="Y1148" s="18">
        <f>IF(A1148="", "", TRIM(IF(COUNTIFS($N$2:$N$3000,N1148,$C$2:$C$3000,C1148,$D$2:$D$3000,D1148,$H$2:$H$3000,H1148)&gt;1, "Orden repetida. ", "")&amp;IF(AND(S1148=1, C1148=Ajustes!$B$7, U1147+0.000001&lt;H1148), "Vendes más de lo registrado. ", "")&amp;IF(Q1148="texto", "Fecha en texto. ", "")&amp;IF(OR(NOT(ISNUMBER(D1148)), NOT(ISNUMBER(H1148))), "Número en texto. ", "")&amp;IF(AND(ISNUMBER(Q1148), ISNUMBER(Q1147), Q1148&lt;Q1147), "Fuera de orden de fecha. ", "")))</f>
        <v/>
      </c>
      <c r="Z1148" s="18">
        <f>IF(AND(S1148=1, ISNUMBER(R1148)), ROW(), 0)</f>
        <v/>
      </c>
      <c r="AA1148" s="18">
        <f>IF(ISNUMBER(R1148), R1148, 0)</f>
        <v/>
      </c>
    </row>
    <row r="1149">
      <c r="A1149" s="13" t="n"/>
      <c r="B1149" s="13" t="n"/>
      <c r="C1149" s="13" t="n"/>
      <c r="D1149" s="13" t="n"/>
      <c r="E1149" s="13" t="n"/>
      <c r="F1149" s="13" t="n"/>
      <c r="G1149" s="13" t="n"/>
      <c r="H1149" s="13" t="n"/>
      <c r="I1149" s="13" t="n"/>
      <c r="J1149" s="13" t="n"/>
      <c r="K1149" s="13" t="n"/>
      <c r="L1149" s="13" t="n"/>
      <c r="M1149" s="13" t="n"/>
      <c r="N1149" s="13" t="n"/>
      <c r="O1149" s="14" t="n"/>
      <c r="P1149" s="15" t="n"/>
      <c r="Q1149" s="16">
        <f>IF(N1149="", "", IF(ISNUMBER(N1149), N1149, IFERROR(DATEVALUE(LEFT(N1149,10))+TIMEVALUE(MID(N1149,12,8)), "texto")))</f>
        <v/>
      </c>
      <c r="R1149" s="17">
        <f>IF(ISNUMBER(Q1149), DATE(YEAR(Q1149),MONTH(Q1149),1), "")</f>
        <v/>
      </c>
      <c r="S1149" s="18">
        <f>IF(A1149="", 0, IF(AND(M1149=Ajustes!$B$8, E1149=Ajustes!$B$5, I1149=Ajustes!$B$4, OR(C1149=Ajustes!$B$6, C1149=Ajustes!$B$7), ISNUMBER(D1149), ISNUMBER(H1149)), 1, 0))</f>
        <v/>
      </c>
      <c r="T1149" s="19">
        <f>IF(S1149&lt;&gt;1, 0, IF(N(J1149)=0, 0, IF(K1149=Ajustes!$B$5, J1149, J1149*F1149)))</f>
        <v/>
      </c>
      <c r="U1149" s="20">
        <f>IF(S1149&lt;&gt;1, U1148, IF(C1149=Ajustes!$B$6, U1148+H1149, U1148-H1149))</f>
        <v/>
      </c>
      <c r="V1149" s="19">
        <f>IF(S1149&lt;&gt;1, V1148, IF(C1149=Ajustes!$B$6, V1148+D1149+N(O1149)+T1149, IF(U1149&lt;=0, 0, V1148-H1149*W1148)))</f>
        <v/>
      </c>
      <c r="W1149" s="21">
        <f>IF(U1149&gt;0, V1149/U1149, 0)</f>
        <v/>
      </c>
      <c r="X1149" s="19">
        <f>IF(AND(S1149=1, C1149=Ajustes!$B$7), D1149-N(O1149)-T1149-H1149*W1148, "")</f>
        <v/>
      </c>
      <c r="Y1149" s="18">
        <f>IF(A1149="", "", TRIM(IF(COUNTIFS($N$2:$N$3000,N1149,$C$2:$C$3000,C1149,$D$2:$D$3000,D1149,$H$2:$H$3000,H1149)&gt;1, "Orden repetida. ", "")&amp;IF(AND(S1149=1, C1149=Ajustes!$B$7, U1148+0.000001&lt;H1149), "Vendes más de lo registrado. ", "")&amp;IF(Q1149="texto", "Fecha en texto. ", "")&amp;IF(OR(NOT(ISNUMBER(D1149)), NOT(ISNUMBER(H1149))), "Número en texto. ", "")&amp;IF(AND(ISNUMBER(Q1149), ISNUMBER(Q1148), Q1149&lt;Q1148), "Fuera de orden de fecha. ", "")))</f>
        <v/>
      </c>
      <c r="Z1149" s="18">
        <f>IF(AND(S1149=1, ISNUMBER(R1149)), ROW(), 0)</f>
        <v/>
      </c>
      <c r="AA1149" s="18">
        <f>IF(ISNUMBER(R1149), R1149, 0)</f>
        <v/>
      </c>
    </row>
    <row r="1150">
      <c r="A1150" s="13" t="n"/>
      <c r="B1150" s="13" t="n"/>
      <c r="C1150" s="13" t="n"/>
      <c r="D1150" s="13" t="n"/>
      <c r="E1150" s="13" t="n"/>
      <c r="F1150" s="13" t="n"/>
      <c r="G1150" s="13" t="n"/>
      <c r="H1150" s="13" t="n"/>
      <c r="I1150" s="13" t="n"/>
      <c r="J1150" s="13" t="n"/>
      <c r="K1150" s="13" t="n"/>
      <c r="L1150" s="13" t="n"/>
      <c r="M1150" s="13" t="n"/>
      <c r="N1150" s="13" t="n"/>
      <c r="O1150" s="14" t="n"/>
      <c r="P1150" s="15" t="n"/>
      <c r="Q1150" s="16">
        <f>IF(N1150="", "", IF(ISNUMBER(N1150), N1150, IFERROR(DATEVALUE(LEFT(N1150,10))+TIMEVALUE(MID(N1150,12,8)), "texto")))</f>
        <v/>
      </c>
      <c r="R1150" s="17">
        <f>IF(ISNUMBER(Q1150), DATE(YEAR(Q1150),MONTH(Q1150),1), "")</f>
        <v/>
      </c>
      <c r="S1150" s="18">
        <f>IF(A1150="", 0, IF(AND(M1150=Ajustes!$B$8, E1150=Ajustes!$B$5, I1150=Ajustes!$B$4, OR(C1150=Ajustes!$B$6, C1150=Ajustes!$B$7), ISNUMBER(D1150), ISNUMBER(H1150)), 1, 0))</f>
        <v/>
      </c>
      <c r="T1150" s="19">
        <f>IF(S1150&lt;&gt;1, 0, IF(N(J1150)=0, 0, IF(K1150=Ajustes!$B$5, J1150, J1150*F1150)))</f>
        <v/>
      </c>
      <c r="U1150" s="20">
        <f>IF(S1150&lt;&gt;1, U1149, IF(C1150=Ajustes!$B$6, U1149+H1150, U1149-H1150))</f>
        <v/>
      </c>
      <c r="V1150" s="19">
        <f>IF(S1150&lt;&gt;1, V1149, IF(C1150=Ajustes!$B$6, V1149+D1150+N(O1150)+T1150, IF(U1150&lt;=0, 0, V1149-H1150*W1149)))</f>
        <v/>
      </c>
      <c r="W1150" s="21">
        <f>IF(U1150&gt;0, V1150/U1150, 0)</f>
        <v/>
      </c>
      <c r="X1150" s="19">
        <f>IF(AND(S1150=1, C1150=Ajustes!$B$7), D1150-N(O1150)-T1150-H1150*W1149, "")</f>
        <v/>
      </c>
      <c r="Y1150" s="18">
        <f>IF(A1150="", "", TRIM(IF(COUNTIFS($N$2:$N$3000,N1150,$C$2:$C$3000,C1150,$D$2:$D$3000,D1150,$H$2:$H$3000,H1150)&gt;1, "Orden repetida. ", "")&amp;IF(AND(S1150=1, C1150=Ajustes!$B$7, U1149+0.000001&lt;H1150), "Vendes más de lo registrado. ", "")&amp;IF(Q1150="texto", "Fecha en texto. ", "")&amp;IF(OR(NOT(ISNUMBER(D1150)), NOT(ISNUMBER(H1150))), "Número en texto. ", "")&amp;IF(AND(ISNUMBER(Q1150), ISNUMBER(Q1149), Q1150&lt;Q1149), "Fuera de orden de fecha. ", "")))</f>
        <v/>
      </c>
      <c r="Z1150" s="18">
        <f>IF(AND(S1150=1, ISNUMBER(R1150)), ROW(), 0)</f>
        <v/>
      </c>
      <c r="AA1150" s="18">
        <f>IF(ISNUMBER(R1150), R1150, 0)</f>
        <v/>
      </c>
    </row>
    <row r="1151">
      <c r="A1151" s="13" t="n"/>
      <c r="B1151" s="13" t="n"/>
      <c r="C1151" s="13" t="n"/>
      <c r="D1151" s="13" t="n"/>
      <c r="E1151" s="13" t="n"/>
      <c r="F1151" s="13" t="n"/>
      <c r="G1151" s="13" t="n"/>
      <c r="H1151" s="13" t="n"/>
      <c r="I1151" s="13" t="n"/>
      <c r="J1151" s="13" t="n"/>
      <c r="K1151" s="13" t="n"/>
      <c r="L1151" s="13" t="n"/>
      <c r="M1151" s="13" t="n"/>
      <c r="N1151" s="13" t="n"/>
      <c r="O1151" s="14" t="n"/>
      <c r="P1151" s="15" t="n"/>
      <c r="Q1151" s="16">
        <f>IF(N1151="", "", IF(ISNUMBER(N1151), N1151, IFERROR(DATEVALUE(LEFT(N1151,10))+TIMEVALUE(MID(N1151,12,8)), "texto")))</f>
        <v/>
      </c>
      <c r="R1151" s="17">
        <f>IF(ISNUMBER(Q1151), DATE(YEAR(Q1151),MONTH(Q1151),1), "")</f>
        <v/>
      </c>
      <c r="S1151" s="18">
        <f>IF(A1151="", 0, IF(AND(M1151=Ajustes!$B$8, E1151=Ajustes!$B$5, I1151=Ajustes!$B$4, OR(C1151=Ajustes!$B$6, C1151=Ajustes!$B$7), ISNUMBER(D1151), ISNUMBER(H1151)), 1, 0))</f>
        <v/>
      </c>
      <c r="T1151" s="19">
        <f>IF(S1151&lt;&gt;1, 0, IF(N(J1151)=0, 0, IF(K1151=Ajustes!$B$5, J1151, J1151*F1151)))</f>
        <v/>
      </c>
      <c r="U1151" s="20">
        <f>IF(S1151&lt;&gt;1, U1150, IF(C1151=Ajustes!$B$6, U1150+H1151, U1150-H1151))</f>
        <v/>
      </c>
      <c r="V1151" s="19">
        <f>IF(S1151&lt;&gt;1, V1150, IF(C1151=Ajustes!$B$6, V1150+D1151+N(O1151)+T1151, IF(U1151&lt;=0, 0, V1150-H1151*W1150)))</f>
        <v/>
      </c>
      <c r="W1151" s="21">
        <f>IF(U1151&gt;0, V1151/U1151, 0)</f>
        <v/>
      </c>
      <c r="X1151" s="19">
        <f>IF(AND(S1151=1, C1151=Ajustes!$B$7), D1151-N(O1151)-T1151-H1151*W1150, "")</f>
        <v/>
      </c>
      <c r="Y1151" s="18">
        <f>IF(A1151="", "", TRIM(IF(COUNTIFS($N$2:$N$3000,N1151,$C$2:$C$3000,C1151,$D$2:$D$3000,D1151,$H$2:$H$3000,H1151)&gt;1, "Orden repetida. ", "")&amp;IF(AND(S1151=1, C1151=Ajustes!$B$7, U1150+0.000001&lt;H1151), "Vendes más de lo registrado. ", "")&amp;IF(Q1151="texto", "Fecha en texto. ", "")&amp;IF(OR(NOT(ISNUMBER(D1151)), NOT(ISNUMBER(H1151))), "Número en texto. ", "")&amp;IF(AND(ISNUMBER(Q1151), ISNUMBER(Q1150), Q1151&lt;Q1150), "Fuera de orden de fecha. ", "")))</f>
        <v/>
      </c>
      <c r="Z1151" s="18">
        <f>IF(AND(S1151=1, ISNUMBER(R1151)), ROW(), 0)</f>
        <v/>
      </c>
      <c r="AA1151" s="18">
        <f>IF(ISNUMBER(R1151), R1151, 0)</f>
        <v/>
      </c>
    </row>
    <row r="1152">
      <c r="A1152" s="13" t="n"/>
      <c r="B1152" s="13" t="n"/>
      <c r="C1152" s="13" t="n"/>
      <c r="D1152" s="13" t="n"/>
      <c r="E1152" s="13" t="n"/>
      <c r="F1152" s="13" t="n"/>
      <c r="G1152" s="13" t="n"/>
      <c r="H1152" s="13" t="n"/>
      <c r="I1152" s="13" t="n"/>
      <c r="J1152" s="13" t="n"/>
      <c r="K1152" s="13" t="n"/>
      <c r="L1152" s="13" t="n"/>
      <c r="M1152" s="13" t="n"/>
      <c r="N1152" s="13" t="n"/>
      <c r="O1152" s="14" t="n"/>
      <c r="P1152" s="15" t="n"/>
      <c r="Q1152" s="16">
        <f>IF(N1152="", "", IF(ISNUMBER(N1152), N1152, IFERROR(DATEVALUE(LEFT(N1152,10))+TIMEVALUE(MID(N1152,12,8)), "texto")))</f>
        <v/>
      </c>
      <c r="R1152" s="17">
        <f>IF(ISNUMBER(Q1152), DATE(YEAR(Q1152),MONTH(Q1152),1), "")</f>
        <v/>
      </c>
      <c r="S1152" s="18">
        <f>IF(A1152="", 0, IF(AND(M1152=Ajustes!$B$8, E1152=Ajustes!$B$5, I1152=Ajustes!$B$4, OR(C1152=Ajustes!$B$6, C1152=Ajustes!$B$7), ISNUMBER(D1152), ISNUMBER(H1152)), 1, 0))</f>
        <v/>
      </c>
      <c r="T1152" s="19">
        <f>IF(S1152&lt;&gt;1, 0, IF(N(J1152)=0, 0, IF(K1152=Ajustes!$B$5, J1152, J1152*F1152)))</f>
        <v/>
      </c>
      <c r="U1152" s="20">
        <f>IF(S1152&lt;&gt;1, U1151, IF(C1152=Ajustes!$B$6, U1151+H1152, U1151-H1152))</f>
        <v/>
      </c>
      <c r="V1152" s="19">
        <f>IF(S1152&lt;&gt;1, V1151, IF(C1152=Ajustes!$B$6, V1151+D1152+N(O1152)+T1152, IF(U1152&lt;=0, 0, V1151-H1152*W1151)))</f>
        <v/>
      </c>
      <c r="W1152" s="21">
        <f>IF(U1152&gt;0, V1152/U1152, 0)</f>
        <v/>
      </c>
      <c r="X1152" s="19">
        <f>IF(AND(S1152=1, C1152=Ajustes!$B$7), D1152-N(O1152)-T1152-H1152*W1151, "")</f>
        <v/>
      </c>
      <c r="Y1152" s="18">
        <f>IF(A1152="", "", TRIM(IF(COUNTIFS($N$2:$N$3000,N1152,$C$2:$C$3000,C1152,$D$2:$D$3000,D1152,$H$2:$H$3000,H1152)&gt;1, "Orden repetida. ", "")&amp;IF(AND(S1152=1, C1152=Ajustes!$B$7, U1151+0.000001&lt;H1152), "Vendes más de lo registrado. ", "")&amp;IF(Q1152="texto", "Fecha en texto. ", "")&amp;IF(OR(NOT(ISNUMBER(D1152)), NOT(ISNUMBER(H1152))), "Número en texto. ", "")&amp;IF(AND(ISNUMBER(Q1152), ISNUMBER(Q1151), Q1152&lt;Q1151), "Fuera de orden de fecha. ", "")))</f>
        <v/>
      </c>
      <c r="Z1152" s="18">
        <f>IF(AND(S1152=1, ISNUMBER(R1152)), ROW(), 0)</f>
        <v/>
      </c>
      <c r="AA1152" s="18">
        <f>IF(ISNUMBER(R1152), R1152, 0)</f>
        <v/>
      </c>
    </row>
    <row r="1153">
      <c r="A1153" s="13" t="n"/>
      <c r="B1153" s="13" t="n"/>
      <c r="C1153" s="13" t="n"/>
      <c r="D1153" s="13" t="n"/>
      <c r="E1153" s="13" t="n"/>
      <c r="F1153" s="13" t="n"/>
      <c r="G1153" s="13" t="n"/>
      <c r="H1153" s="13" t="n"/>
      <c r="I1153" s="13" t="n"/>
      <c r="J1153" s="13" t="n"/>
      <c r="K1153" s="13" t="n"/>
      <c r="L1153" s="13" t="n"/>
      <c r="M1153" s="13" t="n"/>
      <c r="N1153" s="13" t="n"/>
      <c r="O1153" s="14" t="n"/>
      <c r="P1153" s="15" t="n"/>
      <c r="Q1153" s="16">
        <f>IF(N1153="", "", IF(ISNUMBER(N1153), N1153, IFERROR(DATEVALUE(LEFT(N1153,10))+TIMEVALUE(MID(N1153,12,8)), "texto")))</f>
        <v/>
      </c>
      <c r="R1153" s="17">
        <f>IF(ISNUMBER(Q1153), DATE(YEAR(Q1153),MONTH(Q1153),1), "")</f>
        <v/>
      </c>
      <c r="S1153" s="18">
        <f>IF(A1153="", 0, IF(AND(M1153=Ajustes!$B$8, E1153=Ajustes!$B$5, I1153=Ajustes!$B$4, OR(C1153=Ajustes!$B$6, C1153=Ajustes!$B$7), ISNUMBER(D1153), ISNUMBER(H1153)), 1, 0))</f>
        <v/>
      </c>
      <c r="T1153" s="19">
        <f>IF(S1153&lt;&gt;1, 0, IF(N(J1153)=0, 0, IF(K1153=Ajustes!$B$5, J1153, J1153*F1153)))</f>
        <v/>
      </c>
      <c r="U1153" s="20">
        <f>IF(S1153&lt;&gt;1, U1152, IF(C1153=Ajustes!$B$6, U1152+H1153, U1152-H1153))</f>
        <v/>
      </c>
      <c r="V1153" s="19">
        <f>IF(S1153&lt;&gt;1, V1152, IF(C1153=Ajustes!$B$6, V1152+D1153+N(O1153)+T1153, IF(U1153&lt;=0, 0, V1152-H1153*W1152)))</f>
        <v/>
      </c>
      <c r="W1153" s="21">
        <f>IF(U1153&gt;0, V1153/U1153, 0)</f>
        <v/>
      </c>
      <c r="X1153" s="19">
        <f>IF(AND(S1153=1, C1153=Ajustes!$B$7), D1153-N(O1153)-T1153-H1153*W1152, "")</f>
        <v/>
      </c>
      <c r="Y1153" s="18">
        <f>IF(A1153="", "", TRIM(IF(COUNTIFS($N$2:$N$3000,N1153,$C$2:$C$3000,C1153,$D$2:$D$3000,D1153,$H$2:$H$3000,H1153)&gt;1, "Orden repetida. ", "")&amp;IF(AND(S1153=1, C1153=Ajustes!$B$7, U1152+0.000001&lt;H1153), "Vendes más de lo registrado. ", "")&amp;IF(Q1153="texto", "Fecha en texto. ", "")&amp;IF(OR(NOT(ISNUMBER(D1153)), NOT(ISNUMBER(H1153))), "Número en texto. ", "")&amp;IF(AND(ISNUMBER(Q1153), ISNUMBER(Q1152), Q1153&lt;Q1152), "Fuera de orden de fecha. ", "")))</f>
        <v/>
      </c>
      <c r="Z1153" s="18">
        <f>IF(AND(S1153=1, ISNUMBER(R1153)), ROW(), 0)</f>
        <v/>
      </c>
      <c r="AA1153" s="18">
        <f>IF(ISNUMBER(R1153), R1153, 0)</f>
        <v/>
      </c>
    </row>
    <row r="1154">
      <c r="A1154" s="13" t="n"/>
      <c r="B1154" s="13" t="n"/>
      <c r="C1154" s="13" t="n"/>
      <c r="D1154" s="13" t="n"/>
      <c r="E1154" s="13" t="n"/>
      <c r="F1154" s="13" t="n"/>
      <c r="G1154" s="13" t="n"/>
      <c r="H1154" s="13" t="n"/>
      <c r="I1154" s="13" t="n"/>
      <c r="J1154" s="13" t="n"/>
      <c r="K1154" s="13" t="n"/>
      <c r="L1154" s="13" t="n"/>
      <c r="M1154" s="13" t="n"/>
      <c r="N1154" s="13" t="n"/>
      <c r="O1154" s="14" t="n"/>
      <c r="P1154" s="15" t="n"/>
      <c r="Q1154" s="16">
        <f>IF(N1154="", "", IF(ISNUMBER(N1154), N1154, IFERROR(DATEVALUE(LEFT(N1154,10))+TIMEVALUE(MID(N1154,12,8)), "texto")))</f>
        <v/>
      </c>
      <c r="R1154" s="17">
        <f>IF(ISNUMBER(Q1154), DATE(YEAR(Q1154),MONTH(Q1154),1), "")</f>
        <v/>
      </c>
      <c r="S1154" s="18">
        <f>IF(A1154="", 0, IF(AND(M1154=Ajustes!$B$8, E1154=Ajustes!$B$5, I1154=Ajustes!$B$4, OR(C1154=Ajustes!$B$6, C1154=Ajustes!$B$7), ISNUMBER(D1154), ISNUMBER(H1154)), 1, 0))</f>
        <v/>
      </c>
      <c r="T1154" s="19">
        <f>IF(S1154&lt;&gt;1, 0, IF(N(J1154)=0, 0, IF(K1154=Ajustes!$B$5, J1154, J1154*F1154)))</f>
        <v/>
      </c>
      <c r="U1154" s="20">
        <f>IF(S1154&lt;&gt;1, U1153, IF(C1154=Ajustes!$B$6, U1153+H1154, U1153-H1154))</f>
        <v/>
      </c>
      <c r="V1154" s="19">
        <f>IF(S1154&lt;&gt;1, V1153, IF(C1154=Ajustes!$B$6, V1153+D1154+N(O1154)+T1154, IF(U1154&lt;=0, 0, V1153-H1154*W1153)))</f>
        <v/>
      </c>
      <c r="W1154" s="21">
        <f>IF(U1154&gt;0, V1154/U1154, 0)</f>
        <v/>
      </c>
      <c r="X1154" s="19">
        <f>IF(AND(S1154=1, C1154=Ajustes!$B$7), D1154-N(O1154)-T1154-H1154*W1153, "")</f>
        <v/>
      </c>
      <c r="Y1154" s="18">
        <f>IF(A1154="", "", TRIM(IF(COUNTIFS($N$2:$N$3000,N1154,$C$2:$C$3000,C1154,$D$2:$D$3000,D1154,$H$2:$H$3000,H1154)&gt;1, "Orden repetida. ", "")&amp;IF(AND(S1154=1, C1154=Ajustes!$B$7, U1153+0.000001&lt;H1154), "Vendes más de lo registrado. ", "")&amp;IF(Q1154="texto", "Fecha en texto. ", "")&amp;IF(OR(NOT(ISNUMBER(D1154)), NOT(ISNUMBER(H1154))), "Número en texto. ", "")&amp;IF(AND(ISNUMBER(Q1154), ISNUMBER(Q1153), Q1154&lt;Q1153), "Fuera de orden de fecha. ", "")))</f>
        <v/>
      </c>
      <c r="Z1154" s="18">
        <f>IF(AND(S1154=1, ISNUMBER(R1154)), ROW(), 0)</f>
        <v/>
      </c>
      <c r="AA1154" s="18">
        <f>IF(ISNUMBER(R1154), R1154, 0)</f>
        <v/>
      </c>
    </row>
    <row r="1155">
      <c r="A1155" s="13" t="n"/>
      <c r="B1155" s="13" t="n"/>
      <c r="C1155" s="13" t="n"/>
      <c r="D1155" s="13" t="n"/>
      <c r="E1155" s="13" t="n"/>
      <c r="F1155" s="13" t="n"/>
      <c r="G1155" s="13" t="n"/>
      <c r="H1155" s="13" t="n"/>
      <c r="I1155" s="13" t="n"/>
      <c r="J1155" s="13" t="n"/>
      <c r="K1155" s="13" t="n"/>
      <c r="L1155" s="13" t="n"/>
      <c r="M1155" s="13" t="n"/>
      <c r="N1155" s="13" t="n"/>
      <c r="O1155" s="14" t="n"/>
      <c r="P1155" s="15" t="n"/>
      <c r="Q1155" s="16">
        <f>IF(N1155="", "", IF(ISNUMBER(N1155), N1155, IFERROR(DATEVALUE(LEFT(N1155,10))+TIMEVALUE(MID(N1155,12,8)), "texto")))</f>
        <v/>
      </c>
      <c r="R1155" s="17">
        <f>IF(ISNUMBER(Q1155), DATE(YEAR(Q1155),MONTH(Q1155),1), "")</f>
        <v/>
      </c>
      <c r="S1155" s="18">
        <f>IF(A1155="", 0, IF(AND(M1155=Ajustes!$B$8, E1155=Ajustes!$B$5, I1155=Ajustes!$B$4, OR(C1155=Ajustes!$B$6, C1155=Ajustes!$B$7), ISNUMBER(D1155), ISNUMBER(H1155)), 1, 0))</f>
        <v/>
      </c>
      <c r="T1155" s="19">
        <f>IF(S1155&lt;&gt;1, 0, IF(N(J1155)=0, 0, IF(K1155=Ajustes!$B$5, J1155, J1155*F1155)))</f>
        <v/>
      </c>
      <c r="U1155" s="20">
        <f>IF(S1155&lt;&gt;1, U1154, IF(C1155=Ajustes!$B$6, U1154+H1155, U1154-H1155))</f>
        <v/>
      </c>
      <c r="V1155" s="19">
        <f>IF(S1155&lt;&gt;1, V1154, IF(C1155=Ajustes!$B$6, V1154+D1155+N(O1155)+T1155, IF(U1155&lt;=0, 0, V1154-H1155*W1154)))</f>
        <v/>
      </c>
      <c r="W1155" s="21">
        <f>IF(U1155&gt;0, V1155/U1155, 0)</f>
        <v/>
      </c>
      <c r="X1155" s="19">
        <f>IF(AND(S1155=1, C1155=Ajustes!$B$7), D1155-N(O1155)-T1155-H1155*W1154, "")</f>
        <v/>
      </c>
      <c r="Y1155" s="18">
        <f>IF(A1155="", "", TRIM(IF(COUNTIFS($N$2:$N$3000,N1155,$C$2:$C$3000,C1155,$D$2:$D$3000,D1155,$H$2:$H$3000,H1155)&gt;1, "Orden repetida. ", "")&amp;IF(AND(S1155=1, C1155=Ajustes!$B$7, U1154+0.000001&lt;H1155), "Vendes más de lo registrado. ", "")&amp;IF(Q1155="texto", "Fecha en texto. ", "")&amp;IF(OR(NOT(ISNUMBER(D1155)), NOT(ISNUMBER(H1155))), "Número en texto. ", "")&amp;IF(AND(ISNUMBER(Q1155), ISNUMBER(Q1154), Q1155&lt;Q1154), "Fuera de orden de fecha. ", "")))</f>
        <v/>
      </c>
      <c r="Z1155" s="18">
        <f>IF(AND(S1155=1, ISNUMBER(R1155)), ROW(), 0)</f>
        <v/>
      </c>
      <c r="AA1155" s="18">
        <f>IF(ISNUMBER(R1155), R1155, 0)</f>
        <v/>
      </c>
    </row>
    <row r="1156">
      <c r="A1156" s="13" t="n"/>
      <c r="B1156" s="13" t="n"/>
      <c r="C1156" s="13" t="n"/>
      <c r="D1156" s="13" t="n"/>
      <c r="E1156" s="13" t="n"/>
      <c r="F1156" s="13" t="n"/>
      <c r="G1156" s="13" t="n"/>
      <c r="H1156" s="13" t="n"/>
      <c r="I1156" s="13" t="n"/>
      <c r="J1156" s="13" t="n"/>
      <c r="K1156" s="13" t="n"/>
      <c r="L1156" s="13" t="n"/>
      <c r="M1156" s="13" t="n"/>
      <c r="N1156" s="13" t="n"/>
      <c r="O1156" s="14" t="n"/>
      <c r="P1156" s="15" t="n"/>
      <c r="Q1156" s="16">
        <f>IF(N1156="", "", IF(ISNUMBER(N1156), N1156, IFERROR(DATEVALUE(LEFT(N1156,10))+TIMEVALUE(MID(N1156,12,8)), "texto")))</f>
        <v/>
      </c>
      <c r="R1156" s="17">
        <f>IF(ISNUMBER(Q1156), DATE(YEAR(Q1156),MONTH(Q1156),1), "")</f>
        <v/>
      </c>
      <c r="S1156" s="18">
        <f>IF(A1156="", 0, IF(AND(M1156=Ajustes!$B$8, E1156=Ajustes!$B$5, I1156=Ajustes!$B$4, OR(C1156=Ajustes!$B$6, C1156=Ajustes!$B$7), ISNUMBER(D1156), ISNUMBER(H1156)), 1, 0))</f>
        <v/>
      </c>
      <c r="T1156" s="19">
        <f>IF(S1156&lt;&gt;1, 0, IF(N(J1156)=0, 0, IF(K1156=Ajustes!$B$5, J1156, J1156*F1156)))</f>
        <v/>
      </c>
      <c r="U1156" s="20">
        <f>IF(S1156&lt;&gt;1, U1155, IF(C1156=Ajustes!$B$6, U1155+H1156, U1155-H1156))</f>
        <v/>
      </c>
      <c r="V1156" s="19">
        <f>IF(S1156&lt;&gt;1, V1155, IF(C1156=Ajustes!$B$6, V1155+D1156+N(O1156)+T1156, IF(U1156&lt;=0, 0, V1155-H1156*W1155)))</f>
        <v/>
      </c>
      <c r="W1156" s="21">
        <f>IF(U1156&gt;0, V1156/U1156, 0)</f>
        <v/>
      </c>
      <c r="X1156" s="19">
        <f>IF(AND(S1156=1, C1156=Ajustes!$B$7), D1156-N(O1156)-T1156-H1156*W1155, "")</f>
        <v/>
      </c>
      <c r="Y1156" s="18">
        <f>IF(A1156="", "", TRIM(IF(COUNTIFS($N$2:$N$3000,N1156,$C$2:$C$3000,C1156,$D$2:$D$3000,D1156,$H$2:$H$3000,H1156)&gt;1, "Orden repetida. ", "")&amp;IF(AND(S1156=1, C1156=Ajustes!$B$7, U1155+0.000001&lt;H1156), "Vendes más de lo registrado. ", "")&amp;IF(Q1156="texto", "Fecha en texto. ", "")&amp;IF(OR(NOT(ISNUMBER(D1156)), NOT(ISNUMBER(H1156))), "Número en texto. ", "")&amp;IF(AND(ISNUMBER(Q1156), ISNUMBER(Q1155), Q1156&lt;Q1155), "Fuera de orden de fecha. ", "")))</f>
        <v/>
      </c>
      <c r="Z1156" s="18">
        <f>IF(AND(S1156=1, ISNUMBER(R1156)), ROW(), 0)</f>
        <v/>
      </c>
      <c r="AA1156" s="18">
        <f>IF(ISNUMBER(R1156), R1156, 0)</f>
        <v/>
      </c>
    </row>
    <row r="1157">
      <c r="A1157" s="13" t="n"/>
      <c r="B1157" s="13" t="n"/>
      <c r="C1157" s="13" t="n"/>
      <c r="D1157" s="13" t="n"/>
      <c r="E1157" s="13" t="n"/>
      <c r="F1157" s="13" t="n"/>
      <c r="G1157" s="13" t="n"/>
      <c r="H1157" s="13" t="n"/>
      <c r="I1157" s="13" t="n"/>
      <c r="J1157" s="13" t="n"/>
      <c r="K1157" s="13" t="n"/>
      <c r="L1157" s="13" t="n"/>
      <c r="M1157" s="13" t="n"/>
      <c r="N1157" s="13" t="n"/>
      <c r="O1157" s="14" t="n"/>
      <c r="P1157" s="15" t="n"/>
      <c r="Q1157" s="16">
        <f>IF(N1157="", "", IF(ISNUMBER(N1157), N1157, IFERROR(DATEVALUE(LEFT(N1157,10))+TIMEVALUE(MID(N1157,12,8)), "texto")))</f>
        <v/>
      </c>
      <c r="R1157" s="17">
        <f>IF(ISNUMBER(Q1157), DATE(YEAR(Q1157),MONTH(Q1157),1), "")</f>
        <v/>
      </c>
      <c r="S1157" s="18">
        <f>IF(A1157="", 0, IF(AND(M1157=Ajustes!$B$8, E1157=Ajustes!$B$5, I1157=Ajustes!$B$4, OR(C1157=Ajustes!$B$6, C1157=Ajustes!$B$7), ISNUMBER(D1157), ISNUMBER(H1157)), 1, 0))</f>
        <v/>
      </c>
      <c r="T1157" s="19">
        <f>IF(S1157&lt;&gt;1, 0, IF(N(J1157)=0, 0, IF(K1157=Ajustes!$B$5, J1157, J1157*F1157)))</f>
        <v/>
      </c>
      <c r="U1157" s="20">
        <f>IF(S1157&lt;&gt;1, U1156, IF(C1157=Ajustes!$B$6, U1156+H1157, U1156-H1157))</f>
        <v/>
      </c>
      <c r="V1157" s="19">
        <f>IF(S1157&lt;&gt;1, V1156, IF(C1157=Ajustes!$B$6, V1156+D1157+N(O1157)+T1157, IF(U1157&lt;=0, 0, V1156-H1157*W1156)))</f>
        <v/>
      </c>
      <c r="W1157" s="21">
        <f>IF(U1157&gt;0, V1157/U1157, 0)</f>
        <v/>
      </c>
      <c r="X1157" s="19">
        <f>IF(AND(S1157=1, C1157=Ajustes!$B$7), D1157-N(O1157)-T1157-H1157*W1156, "")</f>
        <v/>
      </c>
      <c r="Y1157" s="18">
        <f>IF(A1157="", "", TRIM(IF(COUNTIFS($N$2:$N$3000,N1157,$C$2:$C$3000,C1157,$D$2:$D$3000,D1157,$H$2:$H$3000,H1157)&gt;1, "Orden repetida. ", "")&amp;IF(AND(S1157=1, C1157=Ajustes!$B$7, U1156+0.000001&lt;H1157), "Vendes más de lo registrado. ", "")&amp;IF(Q1157="texto", "Fecha en texto. ", "")&amp;IF(OR(NOT(ISNUMBER(D1157)), NOT(ISNUMBER(H1157))), "Número en texto. ", "")&amp;IF(AND(ISNUMBER(Q1157), ISNUMBER(Q1156), Q1157&lt;Q1156), "Fuera de orden de fecha. ", "")))</f>
        <v/>
      </c>
      <c r="Z1157" s="18">
        <f>IF(AND(S1157=1, ISNUMBER(R1157)), ROW(), 0)</f>
        <v/>
      </c>
      <c r="AA1157" s="18">
        <f>IF(ISNUMBER(R1157), R1157, 0)</f>
        <v/>
      </c>
    </row>
    <row r="1158">
      <c r="A1158" s="13" t="n"/>
      <c r="B1158" s="13" t="n"/>
      <c r="C1158" s="13" t="n"/>
      <c r="D1158" s="13" t="n"/>
      <c r="E1158" s="13" t="n"/>
      <c r="F1158" s="13" t="n"/>
      <c r="G1158" s="13" t="n"/>
      <c r="H1158" s="13" t="n"/>
      <c r="I1158" s="13" t="n"/>
      <c r="J1158" s="13" t="n"/>
      <c r="K1158" s="13" t="n"/>
      <c r="L1158" s="13" t="n"/>
      <c r="M1158" s="13" t="n"/>
      <c r="N1158" s="13" t="n"/>
      <c r="O1158" s="14" t="n"/>
      <c r="P1158" s="15" t="n"/>
      <c r="Q1158" s="16">
        <f>IF(N1158="", "", IF(ISNUMBER(N1158), N1158, IFERROR(DATEVALUE(LEFT(N1158,10))+TIMEVALUE(MID(N1158,12,8)), "texto")))</f>
        <v/>
      </c>
      <c r="R1158" s="17">
        <f>IF(ISNUMBER(Q1158), DATE(YEAR(Q1158),MONTH(Q1158),1), "")</f>
        <v/>
      </c>
      <c r="S1158" s="18">
        <f>IF(A1158="", 0, IF(AND(M1158=Ajustes!$B$8, E1158=Ajustes!$B$5, I1158=Ajustes!$B$4, OR(C1158=Ajustes!$B$6, C1158=Ajustes!$B$7), ISNUMBER(D1158), ISNUMBER(H1158)), 1, 0))</f>
        <v/>
      </c>
      <c r="T1158" s="19">
        <f>IF(S1158&lt;&gt;1, 0, IF(N(J1158)=0, 0, IF(K1158=Ajustes!$B$5, J1158, J1158*F1158)))</f>
        <v/>
      </c>
      <c r="U1158" s="20">
        <f>IF(S1158&lt;&gt;1, U1157, IF(C1158=Ajustes!$B$6, U1157+H1158, U1157-H1158))</f>
        <v/>
      </c>
      <c r="V1158" s="19">
        <f>IF(S1158&lt;&gt;1, V1157, IF(C1158=Ajustes!$B$6, V1157+D1158+N(O1158)+T1158, IF(U1158&lt;=0, 0, V1157-H1158*W1157)))</f>
        <v/>
      </c>
      <c r="W1158" s="21">
        <f>IF(U1158&gt;0, V1158/U1158, 0)</f>
        <v/>
      </c>
      <c r="X1158" s="19">
        <f>IF(AND(S1158=1, C1158=Ajustes!$B$7), D1158-N(O1158)-T1158-H1158*W1157, "")</f>
        <v/>
      </c>
      <c r="Y1158" s="18">
        <f>IF(A1158="", "", TRIM(IF(COUNTIFS($N$2:$N$3000,N1158,$C$2:$C$3000,C1158,$D$2:$D$3000,D1158,$H$2:$H$3000,H1158)&gt;1, "Orden repetida. ", "")&amp;IF(AND(S1158=1, C1158=Ajustes!$B$7, U1157+0.000001&lt;H1158), "Vendes más de lo registrado. ", "")&amp;IF(Q1158="texto", "Fecha en texto. ", "")&amp;IF(OR(NOT(ISNUMBER(D1158)), NOT(ISNUMBER(H1158))), "Número en texto. ", "")&amp;IF(AND(ISNUMBER(Q1158), ISNUMBER(Q1157), Q1158&lt;Q1157), "Fuera de orden de fecha. ", "")))</f>
        <v/>
      </c>
      <c r="Z1158" s="18">
        <f>IF(AND(S1158=1, ISNUMBER(R1158)), ROW(), 0)</f>
        <v/>
      </c>
      <c r="AA1158" s="18">
        <f>IF(ISNUMBER(R1158), R1158, 0)</f>
        <v/>
      </c>
    </row>
    <row r="1159">
      <c r="A1159" s="13" t="n"/>
      <c r="B1159" s="13" t="n"/>
      <c r="C1159" s="13" t="n"/>
      <c r="D1159" s="13" t="n"/>
      <c r="E1159" s="13" t="n"/>
      <c r="F1159" s="13" t="n"/>
      <c r="G1159" s="13" t="n"/>
      <c r="H1159" s="13" t="n"/>
      <c r="I1159" s="13" t="n"/>
      <c r="J1159" s="13" t="n"/>
      <c r="K1159" s="13" t="n"/>
      <c r="L1159" s="13" t="n"/>
      <c r="M1159" s="13" t="n"/>
      <c r="N1159" s="13" t="n"/>
      <c r="O1159" s="14" t="n"/>
      <c r="P1159" s="15" t="n"/>
      <c r="Q1159" s="16">
        <f>IF(N1159="", "", IF(ISNUMBER(N1159), N1159, IFERROR(DATEVALUE(LEFT(N1159,10))+TIMEVALUE(MID(N1159,12,8)), "texto")))</f>
        <v/>
      </c>
      <c r="R1159" s="17">
        <f>IF(ISNUMBER(Q1159), DATE(YEAR(Q1159),MONTH(Q1159),1), "")</f>
        <v/>
      </c>
      <c r="S1159" s="18">
        <f>IF(A1159="", 0, IF(AND(M1159=Ajustes!$B$8, E1159=Ajustes!$B$5, I1159=Ajustes!$B$4, OR(C1159=Ajustes!$B$6, C1159=Ajustes!$B$7), ISNUMBER(D1159), ISNUMBER(H1159)), 1, 0))</f>
        <v/>
      </c>
      <c r="T1159" s="19">
        <f>IF(S1159&lt;&gt;1, 0, IF(N(J1159)=0, 0, IF(K1159=Ajustes!$B$5, J1159, J1159*F1159)))</f>
        <v/>
      </c>
      <c r="U1159" s="20">
        <f>IF(S1159&lt;&gt;1, U1158, IF(C1159=Ajustes!$B$6, U1158+H1159, U1158-H1159))</f>
        <v/>
      </c>
      <c r="V1159" s="19">
        <f>IF(S1159&lt;&gt;1, V1158, IF(C1159=Ajustes!$B$6, V1158+D1159+N(O1159)+T1159, IF(U1159&lt;=0, 0, V1158-H1159*W1158)))</f>
        <v/>
      </c>
      <c r="W1159" s="21">
        <f>IF(U1159&gt;0, V1159/U1159, 0)</f>
        <v/>
      </c>
      <c r="X1159" s="19">
        <f>IF(AND(S1159=1, C1159=Ajustes!$B$7), D1159-N(O1159)-T1159-H1159*W1158, "")</f>
        <v/>
      </c>
      <c r="Y1159" s="18">
        <f>IF(A1159="", "", TRIM(IF(COUNTIFS($N$2:$N$3000,N1159,$C$2:$C$3000,C1159,$D$2:$D$3000,D1159,$H$2:$H$3000,H1159)&gt;1, "Orden repetida. ", "")&amp;IF(AND(S1159=1, C1159=Ajustes!$B$7, U1158+0.000001&lt;H1159), "Vendes más de lo registrado. ", "")&amp;IF(Q1159="texto", "Fecha en texto. ", "")&amp;IF(OR(NOT(ISNUMBER(D1159)), NOT(ISNUMBER(H1159))), "Número en texto. ", "")&amp;IF(AND(ISNUMBER(Q1159), ISNUMBER(Q1158), Q1159&lt;Q1158), "Fuera de orden de fecha. ", "")))</f>
        <v/>
      </c>
      <c r="Z1159" s="18">
        <f>IF(AND(S1159=1, ISNUMBER(R1159)), ROW(), 0)</f>
        <v/>
      </c>
      <c r="AA1159" s="18">
        <f>IF(ISNUMBER(R1159), R1159, 0)</f>
        <v/>
      </c>
    </row>
    <row r="1160">
      <c r="A1160" s="13" t="n"/>
      <c r="B1160" s="13" t="n"/>
      <c r="C1160" s="13" t="n"/>
      <c r="D1160" s="13" t="n"/>
      <c r="E1160" s="13" t="n"/>
      <c r="F1160" s="13" t="n"/>
      <c r="G1160" s="13" t="n"/>
      <c r="H1160" s="13" t="n"/>
      <c r="I1160" s="13" t="n"/>
      <c r="J1160" s="13" t="n"/>
      <c r="K1160" s="13" t="n"/>
      <c r="L1160" s="13" t="n"/>
      <c r="M1160" s="13" t="n"/>
      <c r="N1160" s="13" t="n"/>
      <c r="O1160" s="14" t="n"/>
      <c r="P1160" s="15" t="n"/>
      <c r="Q1160" s="16">
        <f>IF(N1160="", "", IF(ISNUMBER(N1160), N1160, IFERROR(DATEVALUE(LEFT(N1160,10))+TIMEVALUE(MID(N1160,12,8)), "texto")))</f>
        <v/>
      </c>
      <c r="R1160" s="17">
        <f>IF(ISNUMBER(Q1160), DATE(YEAR(Q1160),MONTH(Q1160),1), "")</f>
        <v/>
      </c>
      <c r="S1160" s="18">
        <f>IF(A1160="", 0, IF(AND(M1160=Ajustes!$B$8, E1160=Ajustes!$B$5, I1160=Ajustes!$B$4, OR(C1160=Ajustes!$B$6, C1160=Ajustes!$B$7), ISNUMBER(D1160), ISNUMBER(H1160)), 1, 0))</f>
        <v/>
      </c>
      <c r="T1160" s="19">
        <f>IF(S1160&lt;&gt;1, 0, IF(N(J1160)=0, 0, IF(K1160=Ajustes!$B$5, J1160, J1160*F1160)))</f>
        <v/>
      </c>
      <c r="U1160" s="20">
        <f>IF(S1160&lt;&gt;1, U1159, IF(C1160=Ajustes!$B$6, U1159+H1160, U1159-H1160))</f>
        <v/>
      </c>
      <c r="V1160" s="19">
        <f>IF(S1160&lt;&gt;1, V1159, IF(C1160=Ajustes!$B$6, V1159+D1160+N(O1160)+T1160, IF(U1160&lt;=0, 0, V1159-H1160*W1159)))</f>
        <v/>
      </c>
      <c r="W1160" s="21">
        <f>IF(U1160&gt;0, V1160/U1160, 0)</f>
        <v/>
      </c>
      <c r="X1160" s="19">
        <f>IF(AND(S1160=1, C1160=Ajustes!$B$7), D1160-N(O1160)-T1160-H1160*W1159, "")</f>
        <v/>
      </c>
      <c r="Y1160" s="18">
        <f>IF(A1160="", "", TRIM(IF(COUNTIFS($N$2:$N$3000,N1160,$C$2:$C$3000,C1160,$D$2:$D$3000,D1160,$H$2:$H$3000,H1160)&gt;1, "Orden repetida. ", "")&amp;IF(AND(S1160=1, C1160=Ajustes!$B$7, U1159+0.000001&lt;H1160), "Vendes más de lo registrado. ", "")&amp;IF(Q1160="texto", "Fecha en texto. ", "")&amp;IF(OR(NOT(ISNUMBER(D1160)), NOT(ISNUMBER(H1160))), "Número en texto. ", "")&amp;IF(AND(ISNUMBER(Q1160), ISNUMBER(Q1159), Q1160&lt;Q1159), "Fuera de orden de fecha. ", "")))</f>
        <v/>
      </c>
      <c r="Z1160" s="18">
        <f>IF(AND(S1160=1, ISNUMBER(R1160)), ROW(), 0)</f>
        <v/>
      </c>
      <c r="AA1160" s="18">
        <f>IF(ISNUMBER(R1160), R1160, 0)</f>
        <v/>
      </c>
    </row>
    <row r="1161">
      <c r="A1161" s="13" t="n"/>
      <c r="B1161" s="13" t="n"/>
      <c r="C1161" s="13" t="n"/>
      <c r="D1161" s="13" t="n"/>
      <c r="E1161" s="13" t="n"/>
      <c r="F1161" s="13" t="n"/>
      <c r="G1161" s="13" t="n"/>
      <c r="H1161" s="13" t="n"/>
      <c r="I1161" s="13" t="n"/>
      <c r="J1161" s="13" t="n"/>
      <c r="K1161" s="13" t="n"/>
      <c r="L1161" s="13" t="n"/>
      <c r="M1161" s="13" t="n"/>
      <c r="N1161" s="13" t="n"/>
      <c r="O1161" s="14" t="n"/>
      <c r="P1161" s="15" t="n"/>
      <c r="Q1161" s="16">
        <f>IF(N1161="", "", IF(ISNUMBER(N1161), N1161, IFERROR(DATEVALUE(LEFT(N1161,10))+TIMEVALUE(MID(N1161,12,8)), "texto")))</f>
        <v/>
      </c>
      <c r="R1161" s="17">
        <f>IF(ISNUMBER(Q1161), DATE(YEAR(Q1161),MONTH(Q1161),1), "")</f>
        <v/>
      </c>
      <c r="S1161" s="18">
        <f>IF(A1161="", 0, IF(AND(M1161=Ajustes!$B$8, E1161=Ajustes!$B$5, I1161=Ajustes!$B$4, OR(C1161=Ajustes!$B$6, C1161=Ajustes!$B$7), ISNUMBER(D1161), ISNUMBER(H1161)), 1, 0))</f>
        <v/>
      </c>
      <c r="T1161" s="19">
        <f>IF(S1161&lt;&gt;1, 0, IF(N(J1161)=0, 0, IF(K1161=Ajustes!$B$5, J1161, J1161*F1161)))</f>
        <v/>
      </c>
      <c r="U1161" s="20">
        <f>IF(S1161&lt;&gt;1, U1160, IF(C1161=Ajustes!$B$6, U1160+H1161, U1160-H1161))</f>
        <v/>
      </c>
      <c r="V1161" s="19">
        <f>IF(S1161&lt;&gt;1, V1160, IF(C1161=Ajustes!$B$6, V1160+D1161+N(O1161)+T1161, IF(U1161&lt;=0, 0, V1160-H1161*W1160)))</f>
        <v/>
      </c>
      <c r="W1161" s="21">
        <f>IF(U1161&gt;0, V1161/U1161, 0)</f>
        <v/>
      </c>
      <c r="X1161" s="19">
        <f>IF(AND(S1161=1, C1161=Ajustes!$B$7), D1161-N(O1161)-T1161-H1161*W1160, "")</f>
        <v/>
      </c>
      <c r="Y1161" s="18">
        <f>IF(A1161="", "", TRIM(IF(COUNTIFS($N$2:$N$3000,N1161,$C$2:$C$3000,C1161,$D$2:$D$3000,D1161,$H$2:$H$3000,H1161)&gt;1, "Orden repetida. ", "")&amp;IF(AND(S1161=1, C1161=Ajustes!$B$7, U1160+0.000001&lt;H1161), "Vendes más de lo registrado. ", "")&amp;IF(Q1161="texto", "Fecha en texto. ", "")&amp;IF(OR(NOT(ISNUMBER(D1161)), NOT(ISNUMBER(H1161))), "Número en texto. ", "")&amp;IF(AND(ISNUMBER(Q1161), ISNUMBER(Q1160), Q1161&lt;Q1160), "Fuera de orden de fecha. ", "")))</f>
        <v/>
      </c>
      <c r="Z1161" s="18">
        <f>IF(AND(S1161=1, ISNUMBER(R1161)), ROW(), 0)</f>
        <v/>
      </c>
      <c r="AA1161" s="18">
        <f>IF(ISNUMBER(R1161), R1161, 0)</f>
        <v/>
      </c>
    </row>
    <row r="1162">
      <c r="A1162" s="13" t="n"/>
      <c r="B1162" s="13" t="n"/>
      <c r="C1162" s="13" t="n"/>
      <c r="D1162" s="13" t="n"/>
      <c r="E1162" s="13" t="n"/>
      <c r="F1162" s="13" t="n"/>
      <c r="G1162" s="13" t="n"/>
      <c r="H1162" s="13" t="n"/>
      <c r="I1162" s="13" t="n"/>
      <c r="J1162" s="13" t="n"/>
      <c r="K1162" s="13" t="n"/>
      <c r="L1162" s="13" t="n"/>
      <c r="M1162" s="13" t="n"/>
      <c r="N1162" s="13" t="n"/>
      <c r="O1162" s="14" t="n"/>
      <c r="P1162" s="15" t="n"/>
      <c r="Q1162" s="16">
        <f>IF(N1162="", "", IF(ISNUMBER(N1162), N1162, IFERROR(DATEVALUE(LEFT(N1162,10))+TIMEVALUE(MID(N1162,12,8)), "texto")))</f>
        <v/>
      </c>
      <c r="R1162" s="17">
        <f>IF(ISNUMBER(Q1162), DATE(YEAR(Q1162),MONTH(Q1162),1), "")</f>
        <v/>
      </c>
      <c r="S1162" s="18">
        <f>IF(A1162="", 0, IF(AND(M1162=Ajustes!$B$8, E1162=Ajustes!$B$5, I1162=Ajustes!$B$4, OR(C1162=Ajustes!$B$6, C1162=Ajustes!$B$7), ISNUMBER(D1162), ISNUMBER(H1162)), 1, 0))</f>
        <v/>
      </c>
      <c r="T1162" s="19">
        <f>IF(S1162&lt;&gt;1, 0, IF(N(J1162)=0, 0, IF(K1162=Ajustes!$B$5, J1162, J1162*F1162)))</f>
        <v/>
      </c>
      <c r="U1162" s="20">
        <f>IF(S1162&lt;&gt;1, U1161, IF(C1162=Ajustes!$B$6, U1161+H1162, U1161-H1162))</f>
        <v/>
      </c>
      <c r="V1162" s="19">
        <f>IF(S1162&lt;&gt;1, V1161, IF(C1162=Ajustes!$B$6, V1161+D1162+N(O1162)+T1162, IF(U1162&lt;=0, 0, V1161-H1162*W1161)))</f>
        <v/>
      </c>
      <c r="W1162" s="21">
        <f>IF(U1162&gt;0, V1162/U1162, 0)</f>
        <v/>
      </c>
      <c r="X1162" s="19">
        <f>IF(AND(S1162=1, C1162=Ajustes!$B$7), D1162-N(O1162)-T1162-H1162*W1161, "")</f>
        <v/>
      </c>
      <c r="Y1162" s="18">
        <f>IF(A1162="", "", TRIM(IF(COUNTIFS($N$2:$N$3000,N1162,$C$2:$C$3000,C1162,$D$2:$D$3000,D1162,$H$2:$H$3000,H1162)&gt;1, "Orden repetida. ", "")&amp;IF(AND(S1162=1, C1162=Ajustes!$B$7, U1161+0.000001&lt;H1162), "Vendes más de lo registrado. ", "")&amp;IF(Q1162="texto", "Fecha en texto. ", "")&amp;IF(OR(NOT(ISNUMBER(D1162)), NOT(ISNUMBER(H1162))), "Número en texto. ", "")&amp;IF(AND(ISNUMBER(Q1162), ISNUMBER(Q1161), Q1162&lt;Q1161), "Fuera de orden de fecha. ", "")))</f>
        <v/>
      </c>
      <c r="Z1162" s="18">
        <f>IF(AND(S1162=1, ISNUMBER(R1162)), ROW(), 0)</f>
        <v/>
      </c>
      <c r="AA1162" s="18">
        <f>IF(ISNUMBER(R1162), R1162, 0)</f>
        <v/>
      </c>
    </row>
    <row r="1163">
      <c r="A1163" s="13" t="n"/>
      <c r="B1163" s="13" t="n"/>
      <c r="C1163" s="13" t="n"/>
      <c r="D1163" s="13" t="n"/>
      <c r="E1163" s="13" t="n"/>
      <c r="F1163" s="13" t="n"/>
      <c r="G1163" s="13" t="n"/>
      <c r="H1163" s="13" t="n"/>
      <c r="I1163" s="13" t="n"/>
      <c r="J1163" s="13" t="n"/>
      <c r="K1163" s="13" t="n"/>
      <c r="L1163" s="13" t="n"/>
      <c r="M1163" s="13" t="n"/>
      <c r="N1163" s="13" t="n"/>
      <c r="O1163" s="14" t="n"/>
      <c r="P1163" s="15" t="n"/>
      <c r="Q1163" s="16">
        <f>IF(N1163="", "", IF(ISNUMBER(N1163), N1163, IFERROR(DATEVALUE(LEFT(N1163,10))+TIMEVALUE(MID(N1163,12,8)), "texto")))</f>
        <v/>
      </c>
      <c r="R1163" s="17">
        <f>IF(ISNUMBER(Q1163), DATE(YEAR(Q1163),MONTH(Q1163),1), "")</f>
        <v/>
      </c>
      <c r="S1163" s="18">
        <f>IF(A1163="", 0, IF(AND(M1163=Ajustes!$B$8, E1163=Ajustes!$B$5, I1163=Ajustes!$B$4, OR(C1163=Ajustes!$B$6, C1163=Ajustes!$B$7), ISNUMBER(D1163), ISNUMBER(H1163)), 1, 0))</f>
        <v/>
      </c>
      <c r="T1163" s="19">
        <f>IF(S1163&lt;&gt;1, 0, IF(N(J1163)=0, 0, IF(K1163=Ajustes!$B$5, J1163, J1163*F1163)))</f>
        <v/>
      </c>
      <c r="U1163" s="20">
        <f>IF(S1163&lt;&gt;1, U1162, IF(C1163=Ajustes!$B$6, U1162+H1163, U1162-H1163))</f>
        <v/>
      </c>
      <c r="V1163" s="19">
        <f>IF(S1163&lt;&gt;1, V1162, IF(C1163=Ajustes!$B$6, V1162+D1163+N(O1163)+T1163, IF(U1163&lt;=0, 0, V1162-H1163*W1162)))</f>
        <v/>
      </c>
      <c r="W1163" s="21">
        <f>IF(U1163&gt;0, V1163/U1163, 0)</f>
        <v/>
      </c>
      <c r="X1163" s="19">
        <f>IF(AND(S1163=1, C1163=Ajustes!$B$7), D1163-N(O1163)-T1163-H1163*W1162, "")</f>
        <v/>
      </c>
      <c r="Y1163" s="18">
        <f>IF(A1163="", "", TRIM(IF(COUNTIFS($N$2:$N$3000,N1163,$C$2:$C$3000,C1163,$D$2:$D$3000,D1163,$H$2:$H$3000,H1163)&gt;1, "Orden repetida. ", "")&amp;IF(AND(S1163=1, C1163=Ajustes!$B$7, U1162+0.000001&lt;H1163), "Vendes más de lo registrado. ", "")&amp;IF(Q1163="texto", "Fecha en texto. ", "")&amp;IF(OR(NOT(ISNUMBER(D1163)), NOT(ISNUMBER(H1163))), "Número en texto. ", "")&amp;IF(AND(ISNUMBER(Q1163), ISNUMBER(Q1162), Q1163&lt;Q1162), "Fuera de orden de fecha. ", "")))</f>
        <v/>
      </c>
      <c r="Z1163" s="18">
        <f>IF(AND(S1163=1, ISNUMBER(R1163)), ROW(), 0)</f>
        <v/>
      </c>
      <c r="AA1163" s="18">
        <f>IF(ISNUMBER(R1163), R1163, 0)</f>
        <v/>
      </c>
    </row>
    <row r="1164">
      <c r="A1164" s="13" t="n"/>
      <c r="B1164" s="13" t="n"/>
      <c r="C1164" s="13" t="n"/>
      <c r="D1164" s="13" t="n"/>
      <c r="E1164" s="13" t="n"/>
      <c r="F1164" s="13" t="n"/>
      <c r="G1164" s="13" t="n"/>
      <c r="H1164" s="13" t="n"/>
      <c r="I1164" s="13" t="n"/>
      <c r="J1164" s="13" t="n"/>
      <c r="K1164" s="13" t="n"/>
      <c r="L1164" s="13" t="n"/>
      <c r="M1164" s="13" t="n"/>
      <c r="N1164" s="13" t="n"/>
      <c r="O1164" s="14" t="n"/>
      <c r="P1164" s="15" t="n"/>
      <c r="Q1164" s="16">
        <f>IF(N1164="", "", IF(ISNUMBER(N1164), N1164, IFERROR(DATEVALUE(LEFT(N1164,10))+TIMEVALUE(MID(N1164,12,8)), "texto")))</f>
        <v/>
      </c>
      <c r="R1164" s="17">
        <f>IF(ISNUMBER(Q1164), DATE(YEAR(Q1164),MONTH(Q1164),1), "")</f>
        <v/>
      </c>
      <c r="S1164" s="18">
        <f>IF(A1164="", 0, IF(AND(M1164=Ajustes!$B$8, E1164=Ajustes!$B$5, I1164=Ajustes!$B$4, OR(C1164=Ajustes!$B$6, C1164=Ajustes!$B$7), ISNUMBER(D1164), ISNUMBER(H1164)), 1, 0))</f>
        <v/>
      </c>
      <c r="T1164" s="19">
        <f>IF(S1164&lt;&gt;1, 0, IF(N(J1164)=0, 0, IF(K1164=Ajustes!$B$5, J1164, J1164*F1164)))</f>
        <v/>
      </c>
      <c r="U1164" s="20">
        <f>IF(S1164&lt;&gt;1, U1163, IF(C1164=Ajustes!$B$6, U1163+H1164, U1163-H1164))</f>
        <v/>
      </c>
      <c r="V1164" s="19">
        <f>IF(S1164&lt;&gt;1, V1163, IF(C1164=Ajustes!$B$6, V1163+D1164+N(O1164)+T1164, IF(U1164&lt;=0, 0, V1163-H1164*W1163)))</f>
        <v/>
      </c>
      <c r="W1164" s="21">
        <f>IF(U1164&gt;0, V1164/U1164, 0)</f>
        <v/>
      </c>
      <c r="X1164" s="19">
        <f>IF(AND(S1164=1, C1164=Ajustes!$B$7), D1164-N(O1164)-T1164-H1164*W1163, "")</f>
        <v/>
      </c>
      <c r="Y1164" s="18">
        <f>IF(A1164="", "", TRIM(IF(COUNTIFS($N$2:$N$3000,N1164,$C$2:$C$3000,C1164,$D$2:$D$3000,D1164,$H$2:$H$3000,H1164)&gt;1, "Orden repetida. ", "")&amp;IF(AND(S1164=1, C1164=Ajustes!$B$7, U1163+0.000001&lt;H1164), "Vendes más de lo registrado. ", "")&amp;IF(Q1164="texto", "Fecha en texto. ", "")&amp;IF(OR(NOT(ISNUMBER(D1164)), NOT(ISNUMBER(H1164))), "Número en texto. ", "")&amp;IF(AND(ISNUMBER(Q1164), ISNUMBER(Q1163), Q1164&lt;Q1163), "Fuera de orden de fecha. ", "")))</f>
        <v/>
      </c>
      <c r="Z1164" s="18">
        <f>IF(AND(S1164=1, ISNUMBER(R1164)), ROW(), 0)</f>
        <v/>
      </c>
      <c r="AA1164" s="18">
        <f>IF(ISNUMBER(R1164), R1164, 0)</f>
        <v/>
      </c>
    </row>
    <row r="1165">
      <c r="A1165" s="13" t="n"/>
      <c r="B1165" s="13" t="n"/>
      <c r="C1165" s="13" t="n"/>
      <c r="D1165" s="13" t="n"/>
      <c r="E1165" s="13" t="n"/>
      <c r="F1165" s="13" t="n"/>
      <c r="G1165" s="13" t="n"/>
      <c r="H1165" s="13" t="n"/>
      <c r="I1165" s="13" t="n"/>
      <c r="J1165" s="13" t="n"/>
      <c r="K1165" s="13" t="n"/>
      <c r="L1165" s="13" t="n"/>
      <c r="M1165" s="13" t="n"/>
      <c r="N1165" s="13" t="n"/>
      <c r="O1165" s="14" t="n"/>
      <c r="P1165" s="15" t="n"/>
      <c r="Q1165" s="16">
        <f>IF(N1165="", "", IF(ISNUMBER(N1165), N1165, IFERROR(DATEVALUE(LEFT(N1165,10))+TIMEVALUE(MID(N1165,12,8)), "texto")))</f>
        <v/>
      </c>
      <c r="R1165" s="17">
        <f>IF(ISNUMBER(Q1165), DATE(YEAR(Q1165),MONTH(Q1165),1), "")</f>
        <v/>
      </c>
      <c r="S1165" s="18">
        <f>IF(A1165="", 0, IF(AND(M1165=Ajustes!$B$8, E1165=Ajustes!$B$5, I1165=Ajustes!$B$4, OR(C1165=Ajustes!$B$6, C1165=Ajustes!$B$7), ISNUMBER(D1165), ISNUMBER(H1165)), 1, 0))</f>
        <v/>
      </c>
      <c r="T1165" s="19">
        <f>IF(S1165&lt;&gt;1, 0, IF(N(J1165)=0, 0, IF(K1165=Ajustes!$B$5, J1165, J1165*F1165)))</f>
        <v/>
      </c>
      <c r="U1165" s="20">
        <f>IF(S1165&lt;&gt;1, U1164, IF(C1165=Ajustes!$B$6, U1164+H1165, U1164-H1165))</f>
        <v/>
      </c>
      <c r="V1165" s="19">
        <f>IF(S1165&lt;&gt;1, V1164, IF(C1165=Ajustes!$B$6, V1164+D1165+N(O1165)+T1165, IF(U1165&lt;=0, 0, V1164-H1165*W1164)))</f>
        <v/>
      </c>
      <c r="W1165" s="21">
        <f>IF(U1165&gt;0, V1165/U1165, 0)</f>
        <v/>
      </c>
      <c r="X1165" s="19">
        <f>IF(AND(S1165=1, C1165=Ajustes!$B$7), D1165-N(O1165)-T1165-H1165*W1164, "")</f>
        <v/>
      </c>
      <c r="Y1165" s="18">
        <f>IF(A1165="", "", TRIM(IF(COUNTIFS($N$2:$N$3000,N1165,$C$2:$C$3000,C1165,$D$2:$D$3000,D1165,$H$2:$H$3000,H1165)&gt;1, "Orden repetida. ", "")&amp;IF(AND(S1165=1, C1165=Ajustes!$B$7, U1164+0.000001&lt;H1165), "Vendes más de lo registrado. ", "")&amp;IF(Q1165="texto", "Fecha en texto. ", "")&amp;IF(OR(NOT(ISNUMBER(D1165)), NOT(ISNUMBER(H1165))), "Número en texto. ", "")&amp;IF(AND(ISNUMBER(Q1165), ISNUMBER(Q1164), Q1165&lt;Q1164), "Fuera de orden de fecha. ", "")))</f>
        <v/>
      </c>
      <c r="Z1165" s="18">
        <f>IF(AND(S1165=1, ISNUMBER(R1165)), ROW(), 0)</f>
        <v/>
      </c>
      <c r="AA1165" s="18">
        <f>IF(ISNUMBER(R1165), R1165, 0)</f>
        <v/>
      </c>
    </row>
    <row r="1166">
      <c r="A1166" s="13" t="n"/>
      <c r="B1166" s="13" t="n"/>
      <c r="C1166" s="13" t="n"/>
      <c r="D1166" s="13" t="n"/>
      <c r="E1166" s="13" t="n"/>
      <c r="F1166" s="13" t="n"/>
      <c r="G1166" s="13" t="n"/>
      <c r="H1166" s="13" t="n"/>
      <c r="I1166" s="13" t="n"/>
      <c r="J1166" s="13" t="n"/>
      <c r="K1166" s="13" t="n"/>
      <c r="L1166" s="13" t="n"/>
      <c r="M1166" s="13" t="n"/>
      <c r="N1166" s="13" t="n"/>
      <c r="O1166" s="14" t="n"/>
      <c r="P1166" s="15" t="n"/>
      <c r="Q1166" s="16">
        <f>IF(N1166="", "", IF(ISNUMBER(N1166), N1166, IFERROR(DATEVALUE(LEFT(N1166,10))+TIMEVALUE(MID(N1166,12,8)), "texto")))</f>
        <v/>
      </c>
      <c r="R1166" s="17">
        <f>IF(ISNUMBER(Q1166), DATE(YEAR(Q1166),MONTH(Q1166),1), "")</f>
        <v/>
      </c>
      <c r="S1166" s="18">
        <f>IF(A1166="", 0, IF(AND(M1166=Ajustes!$B$8, E1166=Ajustes!$B$5, I1166=Ajustes!$B$4, OR(C1166=Ajustes!$B$6, C1166=Ajustes!$B$7), ISNUMBER(D1166), ISNUMBER(H1166)), 1, 0))</f>
        <v/>
      </c>
      <c r="T1166" s="19">
        <f>IF(S1166&lt;&gt;1, 0, IF(N(J1166)=0, 0, IF(K1166=Ajustes!$B$5, J1166, J1166*F1166)))</f>
        <v/>
      </c>
      <c r="U1166" s="20">
        <f>IF(S1166&lt;&gt;1, U1165, IF(C1166=Ajustes!$B$6, U1165+H1166, U1165-H1166))</f>
        <v/>
      </c>
      <c r="V1166" s="19">
        <f>IF(S1166&lt;&gt;1, V1165, IF(C1166=Ajustes!$B$6, V1165+D1166+N(O1166)+T1166, IF(U1166&lt;=0, 0, V1165-H1166*W1165)))</f>
        <v/>
      </c>
      <c r="W1166" s="21">
        <f>IF(U1166&gt;0, V1166/U1166, 0)</f>
        <v/>
      </c>
      <c r="X1166" s="19">
        <f>IF(AND(S1166=1, C1166=Ajustes!$B$7), D1166-N(O1166)-T1166-H1166*W1165, "")</f>
        <v/>
      </c>
      <c r="Y1166" s="18">
        <f>IF(A1166="", "", TRIM(IF(COUNTIFS($N$2:$N$3000,N1166,$C$2:$C$3000,C1166,$D$2:$D$3000,D1166,$H$2:$H$3000,H1166)&gt;1, "Orden repetida. ", "")&amp;IF(AND(S1166=1, C1166=Ajustes!$B$7, U1165+0.000001&lt;H1166), "Vendes más de lo registrado. ", "")&amp;IF(Q1166="texto", "Fecha en texto. ", "")&amp;IF(OR(NOT(ISNUMBER(D1166)), NOT(ISNUMBER(H1166))), "Número en texto. ", "")&amp;IF(AND(ISNUMBER(Q1166), ISNUMBER(Q1165), Q1166&lt;Q1165), "Fuera de orden de fecha. ", "")))</f>
        <v/>
      </c>
      <c r="Z1166" s="18">
        <f>IF(AND(S1166=1, ISNUMBER(R1166)), ROW(), 0)</f>
        <v/>
      </c>
      <c r="AA1166" s="18">
        <f>IF(ISNUMBER(R1166), R1166, 0)</f>
        <v/>
      </c>
    </row>
    <row r="1167">
      <c r="A1167" s="13" t="n"/>
      <c r="B1167" s="13" t="n"/>
      <c r="C1167" s="13" t="n"/>
      <c r="D1167" s="13" t="n"/>
      <c r="E1167" s="13" t="n"/>
      <c r="F1167" s="13" t="n"/>
      <c r="G1167" s="13" t="n"/>
      <c r="H1167" s="13" t="n"/>
      <c r="I1167" s="13" t="n"/>
      <c r="J1167" s="13" t="n"/>
      <c r="K1167" s="13" t="n"/>
      <c r="L1167" s="13" t="n"/>
      <c r="M1167" s="13" t="n"/>
      <c r="N1167" s="13" t="n"/>
      <c r="O1167" s="14" t="n"/>
      <c r="P1167" s="15" t="n"/>
      <c r="Q1167" s="16">
        <f>IF(N1167="", "", IF(ISNUMBER(N1167), N1167, IFERROR(DATEVALUE(LEFT(N1167,10))+TIMEVALUE(MID(N1167,12,8)), "texto")))</f>
        <v/>
      </c>
      <c r="R1167" s="17">
        <f>IF(ISNUMBER(Q1167), DATE(YEAR(Q1167),MONTH(Q1167),1), "")</f>
        <v/>
      </c>
      <c r="S1167" s="18">
        <f>IF(A1167="", 0, IF(AND(M1167=Ajustes!$B$8, E1167=Ajustes!$B$5, I1167=Ajustes!$B$4, OR(C1167=Ajustes!$B$6, C1167=Ajustes!$B$7), ISNUMBER(D1167), ISNUMBER(H1167)), 1, 0))</f>
        <v/>
      </c>
      <c r="T1167" s="19">
        <f>IF(S1167&lt;&gt;1, 0, IF(N(J1167)=0, 0, IF(K1167=Ajustes!$B$5, J1167, J1167*F1167)))</f>
        <v/>
      </c>
      <c r="U1167" s="20">
        <f>IF(S1167&lt;&gt;1, U1166, IF(C1167=Ajustes!$B$6, U1166+H1167, U1166-H1167))</f>
        <v/>
      </c>
      <c r="V1167" s="19">
        <f>IF(S1167&lt;&gt;1, V1166, IF(C1167=Ajustes!$B$6, V1166+D1167+N(O1167)+T1167, IF(U1167&lt;=0, 0, V1166-H1167*W1166)))</f>
        <v/>
      </c>
      <c r="W1167" s="21">
        <f>IF(U1167&gt;0, V1167/U1167, 0)</f>
        <v/>
      </c>
      <c r="X1167" s="19">
        <f>IF(AND(S1167=1, C1167=Ajustes!$B$7), D1167-N(O1167)-T1167-H1167*W1166, "")</f>
        <v/>
      </c>
      <c r="Y1167" s="18">
        <f>IF(A1167="", "", TRIM(IF(COUNTIFS($N$2:$N$3000,N1167,$C$2:$C$3000,C1167,$D$2:$D$3000,D1167,$H$2:$H$3000,H1167)&gt;1, "Orden repetida. ", "")&amp;IF(AND(S1167=1, C1167=Ajustes!$B$7, U1166+0.000001&lt;H1167), "Vendes más de lo registrado. ", "")&amp;IF(Q1167="texto", "Fecha en texto. ", "")&amp;IF(OR(NOT(ISNUMBER(D1167)), NOT(ISNUMBER(H1167))), "Número en texto. ", "")&amp;IF(AND(ISNUMBER(Q1167), ISNUMBER(Q1166), Q1167&lt;Q1166), "Fuera de orden de fecha. ", "")))</f>
        <v/>
      </c>
      <c r="Z1167" s="18">
        <f>IF(AND(S1167=1, ISNUMBER(R1167)), ROW(), 0)</f>
        <v/>
      </c>
      <c r="AA1167" s="18">
        <f>IF(ISNUMBER(R1167), R1167, 0)</f>
        <v/>
      </c>
    </row>
    <row r="1168">
      <c r="A1168" s="13" t="n"/>
      <c r="B1168" s="13" t="n"/>
      <c r="C1168" s="13" t="n"/>
      <c r="D1168" s="13" t="n"/>
      <c r="E1168" s="13" t="n"/>
      <c r="F1168" s="13" t="n"/>
      <c r="G1168" s="13" t="n"/>
      <c r="H1168" s="13" t="n"/>
      <c r="I1168" s="13" t="n"/>
      <c r="J1168" s="13" t="n"/>
      <c r="K1168" s="13" t="n"/>
      <c r="L1168" s="13" t="n"/>
      <c r="M1168" s="13" t="n"/>
      <c r="N1168" s="13" t="n"/>
      <c r="O1168" s="14" t="n"/>
      <c r="P1168" s="15" t="n"/>
      <c r="Q1168" s="16">
        <f>IF(N1168="", "", IF(ISNUMBER(N1168), N1168, IFERROR(DATEVALUE(LEFT(N1168,10))+TIMEVALUE(MID(N1168,12,8)), "texto")))</f>
        <v/>
      </c>
      <c r="R1168" s="17">
        <f>IF(ISNUMBER(Q1168), DATE(YEAR(Q1168),MONTH(Q1168),1), "")</f>
        <v/>
      </c>
      <c r="S1168" s="18">
        <f>IF(A1168="", 0, IF(AND(M1168=Ajustes!$B$8, E1168=Ajustes!$B$5, I1168=Ajustes!$B$4, OR(C1168=Ajustes!$B$6, C1168=Ajustes!$B$7), ISNUMBER(D1168), ISNUMBER(H1168)), 1, 0))</f>
        <v/>
      </c>
      <c r="T1168" s="19">
        <f>IF(S1168&lt;&gt;1, 0, IF(N(J1168)=0, 0, IF(K1168=Ajustes!$B$5, J1168, J1168*F1168)))</f>
        <v/>
      </c>
      <c r="U1168" s="20">
        <f>IF(S1168&lt;&gt;1, U1167, IF(C1168=Ajustes!$B$6, U1167+H1168, U1167-H1168))</f>
        <v/>
      </c>
      <c r="V1168" s="19">
        <f>IF(S1168&lt;&gt;1, V1167, IF(C1168=Ajustes!$B$6, V1167+D1168+N(O1168)+T1168, IF(U1168&lt;=0, 0, V1167-H1168*W1167)))</f>
        <v/>
      </c>
      <c r="W1168" s="21">
        <f>IF(U1168&gt;0, V1168/U1168, 0)</f>
        <v/>
      </c>
      <c r="X1168" s="19">
        <f>IF(AND(S1168=1, C1168=Ajustes!$B$7), D1168-N(O1168)-T1168-H1168*W1167, "")</f>
        <v/>
      </c>
      <c r="Y1168" s="18">
        <f>IF(A1168="", "", TRIM(IF(COUNTIFS($N$2:$N$3000,N1168,$C$2:$C$3000,C1168,$D$2:$D$3000,D1168,$H$2:$H$3000,H1168)&gt;1, "Orden repetida. ", "")&amp;IF(AND(S1168=1, C1168=Ajustes!$B$7, U1167+0.000001&lt;H1168), "Vendes más de lo registrado. ", "")&amp;IF(Q1168="texto", "Fecha en texto. ", "")&amp;IF(OR(NOT(ISNUMBER(D1168)), NOT(ISNUMBER(H1168))), "Número en texto. ", "")&amp;IF(AND(ISNUMBER(Q1168), ISNUMBER(Q1167), Q1168&lt;Q1167), "Fuera de orden de fecha. ", "")))</f>
        <v/>
      </c>
      <c r="Z1168" s="18">
        <f>IF(AND(S1168=1, ISNUMBER(R1168)), ROW(), 0)</f>
        <v/>
      </c>
      <c r="AA1168" s="18">
        <f>IF(ISNUMBER(R1168), R1168, 0)</f>
        <v/>
      </c>
    </row>
    <row r="1169">
      <c r="A1169" s="13" t="n"/>
      <c r="B1169" s="13" t="n"/>
      <c r="C1169" s="13" t="n"/>
      <c r="D1169" s="13" t="n"/>
      <c r="E1169" s="13" t="n"/>
      <c r="F1169" s="13" t="n"/>
      <c r="G1169" s="13" t="n"/>
      <c r="H1169" s="13" t="n"/>
      <c r="I1169" s="13" t="n"/>
      <c r="J1169" s="13" t="n"/>
      <c r="K1169" s="13" t="n"/>
      <c r="L1169" s="13" t="n"/>
      <c r="M1169" s="13" t="n"/>
      <c r="N1169" s="13" t="n"/>
      <c r="O1169" s="14" t="n"/>
      <c r="P1169" s="15" t="n"/>
      <c r="Q1169" s="16">
        <f>IF(N1169="", "", IF(ISNUMBER(N1169), N1169, IFERROR(DATEVALUE(LEFT(N1169,10))+TIMEVALUE(MID(N1169,12,8)), "texto")))</f>
        <v/>
      </c>
      <c r="R1169" s="17">
        <f>IF(ISNUMBER(Q1169), DATE(YEAR(Q1169),MONTH(Q1169),1), "")</f>
        <v/>
      </c>
      <c r="S1169" s="18">
        <f>IF(A1169="", 0, IF(AND(M1169=Ajustes!$B$8, E1169=Ajustes!$B$5, I1169=Ajustes!$B$4, OR(C1169=Ajustes!$B$6, C1169=Ajustes!$B$7), ISNUMBER(D1169), ISNUMBER(H1169)), 1, 0))</f>
        <v/>
      </c>
      <c r="T1169" s="19">
        <f>IF(S1169&lt;&gt;1, 0, IF(N(J1169)=0, 0, IF(K1169=Ajustes!$B$5, J1169, J1169*F1169)))</f>
        <v/>
      </c>
      <c r="U1169" s="20">
        <f>IF(S1169&lt;&gt;1, U1168, IF(C1169=Ajustes!$B$6, U1168+H1169, U1168-H1169))</f>
        <v/>
      </c>
      <c r="V1169" s="19">
        <f>IF(S1169&lt;&gt;1, V1168, IF(C1169=Ajustes!$B$6, V1168+D1169+N(O1169)+T1169, IF(U1169&lt;=0, 0, V1168-H1169*W1168)))</f>
        <v/>
      </c>
      <c r="W1169" s="21">
        <f>IF(U1169&gt;0, V1169/U1169, 0)</f>
        <v/>
      </c>
      <c r="X1169" s="19">
        <f>IF(AND(S1169=1, C1169=Ajustes!$B$7), D1169-N(O1169)-T1169-H1169*W1168, "")</f>
        <v/>
      </c>
      <c r="Y1169" s="18">
        <f>IF(A1169="", "", TRIM(IF(COUNTIFS($N$2:$N$3000,N1169,$C$2:$C$3000,C1169,$D$2:$D$3000,D1169,$H$2:$H$3000,H1169)&gt;1, "Orden repetida. ", "")&amp;IF(AND(S1169=1, C1169=Ajustes!$B$7, U1168+0.000001&lt;H1169), "Vendes más de lo registrado. ", "")&amp;IF(Q1169="texto", "Fecha en texto. ", "")&amp;IF(OR(NOT(ISNUMBER(D1169)), NOT(ISNUMBER(H1169))), "Número en texto. ", "")&amp;IF(AND(ISNUMBER(Q1169), ISNUMBER(Q1168), Q1169&lt;Q1168), "Fuera de orden de fecha. ", "")))</f>
        <v/>
      </c>
      <c r="Z1169" s="18">
        <f>IF(AND(S1169=1, ISNUMBER(R1169)), ROW(), 0)</f>
        <v/>
      </c>
      <c r="AA1169" s="18">
        <f>IF(ISNUMBER(R1169), R1169, 0)</f>
        <v/>
      </c>
    </row>
    <row r="1170">
      <c r="A1170" s="13" t="n"/>
      <c r="B1170" s="13" t="n"/>
      <c r="C1170" s="13" t="n"/>
      <c r="D1170" s="13" t="n"/>
      <c r="E1170" s="13" t="n"/>
      <c r="F1170" s="13" t="n"/>
      <c r="G1170" s="13" t="n"/>
      <c r="H1170" s="13" t="n"/>
      <c r="I1170" s="13" t="n"/>
      <c r="J1170" s="13" t="n"/>
      <c r="K1170" s="13" t="n"/>
      <c r="L1170" s="13" t="n"/>
      <c r="M1170" s="13" t="n"/>
      <c r="N1170" s="13" t="n"/>
      <c r="O1170" s="14" t="n"/>
      <c r="P1170" s="15" t="n"/>
      <c r="Q1170" s="16">
        <f>IF(N1170="", "", IF(ISNUMBER(N1170), N1170, IFERROR(DATEVALUE(LEFT(N1170,10))+TIMEVALUE(MID(N1170,12,8)), "texto")))</f>
        <v/>
      </c>
      <c r="R1170" s="17">
        <f>IF(ISNUMBER(Q1170), DATE(YEAR(Q1170),MONTH(Q1170),1), "")</f>
        <v/>
      </c>
      <c r="S1170" s="18">
        <f>IF(A1170="", 0, IF(AND(M1170=Ajustes!$B$8, E1170=Ajustes!$B$5, I1170=Ajustes!$B$4, OR(C1170=Ajustes!$B$6, C1170=Ajustes!$B$7), ISNUMBER(D1170), ISNUMBER(H1170)), 1, 0))</f>
        <v/>
      </c>
      <c r="T1170" s="19">
        <f>IF(S1170&lt;&gt;1, 0, IF(N(J1170)=0, 0, IF(K1170=Ajustes!$B$5, J1170, J1170*F1170)))</f>
        <v/>
      </c>
      <c r="U1170" s="20">
        <f>IF(S1170&lt;&gt;1, U1169, IF(C1170=Ajustes!$B$6, U1169+H1170, U1169-H1170))</f>
        <v/>
      </c>
      <c r="V1170" s="19">
        <f>IF(S1170&lt;&gt;1, V1169, IF(C1170=Ajustes!$B$6, V1169+D1170+N(O1170)+T1170, IF(U1170&lt;=0, 0, V1169-H1170*W1169)))</f>
        <v/>
      </c>
      <c r="W1170" s="21">
        <f>IF(U1170&gt;0, V1170/U1170, 0)</f>
        <v/>
      </c>
      <c r="X1170" s="19">
        <f>IF(AND(S1170=1, C1170=Ajustes!$B$7), D1170-N(O1170)-T1170-H1170*W1169, "")</f>
        <v/>
      </c>
      <c r="Y1170" s="18">
        <f>IF(A1170="", "", TRIM(IF(COUNTIFS($N$2:$N$3000,N1170,$C$2:$C$3000,C1170,$D$2:$D$3000,D1170,$H$2:$H$3000,H1170)&gt;1, "Orden repetida. ", "")&amp;IF(AND(S1170=1, C1170=Ajustes!$B$7, U1169+0.000001&lt;H1170), "Vendes más de lo registrado. ", "")&amp;IF(Q1170="texto", "Fecha en texto. ", "")&amp;IF(OR(NOT(ISNUMBER(D1170)), NOT(ISNUMBER(H1170))), "Número en texto. ", "")&amp;IF(AND(ISNUMBER(Q1170), ISNUMBER(Q1169), Q1170&lt;Q1169), "Fuera de orden de fecha. ", "")))</f>
        <v/>
      </c>
      <c r="Z1170" s="18">
        <f>IF(AND(S1170=1, ISNUMBER(R1170)), ROW(), 0)</f>
        <v/>
      </c>
      <c r="AA1170" s="18">
        <f>IF(ISNUMBER(R1170), R1170, 0)</f>
        <v/>
      </c>
    </row>
    <row r="1171">
      <c r="A1171" s="13" t="n"/>
      <c r="B1171" s="13" t="n"/>
      <c r="C1171" s="13" t="n"/>
      <c r="D1171" s="13" t="n"/>
      <c r="E1171" s="13" t="n"/>
      <c r="F1171" s="13" t="n"/>
      <c r="G1171" s="13" t="n"/>
      <c r="H1171" s="13" t="n"/>
      <c r="I1171" s="13" t="n"/>
      <c r="J1171" s="13" t="n"/>
      <c r="K1171" s="13" t="n"/>
      <c r="L1171" s="13" t="n"/>
      <c r="M1171" s="13" t="n"/>
      <c r="N1171" s="13" t="n"/>
      <c r="O1171" s="14" t="n"/>
      <c r="P1171" s="15" t="n"/>
      <c r="Q1171" s="16">
        <f>IF(N1171="", "", IF(ISNUMBER(N1171), N1171, IFERROR(DATEVALUE(LEFT(N1171,10))+TIMEVALUE(MID(N1171,12,8)), "texto")))</f>
        <v/>
      </c>
      <c r="R1171" s="17">
        <f>IF(ISNUMBER(Q1171), DATE(YEAR(Q1171),MONTH(Q1171),1), "")</f>
        <v/>
      </c>
      <c r="S1171" s="18">
        <f>IF(A1171="", 0, IF(AND(M1171=Ajustes!$B$8, E1171=Ajustes!$B$5, I1171=Ajustes!$B$4, OR(C1171=Ajustes!$B$6, C1171=Ajustes!$B$7), ISNUMBER(D1171), ISNUMBER(H1171)), 1, 0))</f>
        <v/>
      </c>
      <c r="T1171" s="19">
        <f>IF(S1171&lt;&gt;1, 0, IF(N(J1171)=0, 0, IF(K1171=Ajustes!$B$5, J1171, J1171*F1171)))</f>
        <v/>
      </c>
      <c r="U1171" s="20">
        <f>IF(S1171&lt;&gt;1, U1170, IF(C1171=Ajustes!$B$6, U1170+H1171, U1170-H1171))</f>
        <v/>
      </c>
      <c r="V1171" s="19">
        <f>IF(S1171&lt;&gt;1, V1170, IF(C1171=Ajustes!$B$6, V1170+D1171+N(O1171)+T1171, IF(U1171&lt;=0, 0, V1170-H1171*W1170)))</f>
        <v/>
      </c>
      <c r="W1171" s="21">
        <f>IF(U1171&gt;0, V1171/U1171, 0)</f>
        <v/>
      </c>
      <c r="X1171" s="19">
        <f>IF(AND(S1171=1, C1171=Ajustes!$B$7), D1171-N(O1171)-T1171-H1171*W1170, "")</f>
        <v/>
      </c>
      <c r="Y1171" s="18">
        <f>IF(A1171="", "", TRIM(IF(COUNTIFS($N$2:$N$3000,N1171,$C$2:$C$3000,C1171,$D$2:$D$3000,D1171,$H$2:$H$3000,H1171)&gt;1, "Orden repetida. ", "")&amp;IF(AND(S1171=1, C1171=Ajustes!$B$7, U1170+0.000001&lt;H1171), "Vendes más de lo registrado. ", "")&amp;IF(Q1171="texto", "Fecha en texto. ", "")&amp;IF(OR(NOT(ISNUMBER(D1171)), NOT(ISNUMBER(H1171))), "Número en texto. ", "")&amp;IF(AND(ISNUMBER(Q1171), ISNUMBER(Q1170), Q1171&lt;Q1170), "Fuera de orden de fecha. ", "")))</f>
        <v/>
      </c>
      <c r="Z1171" s="18">
        <f>IF(AND(S1171=1, ISNUMBER(R1171)), ROW(), 0)</f>
        <v/>
      </c>
      <c r="AA1171" s="18">
        <f>IF(ISNUMBER(R1171), R1171, 0)</f>
        <v/>
      </c>
    </row>
    <row r="1172">
      <c r="A1172" s="13" t="n"/>
      <c r="B1172" s="13" t="n"/>
      <c r="C1172" s="13" t="n"/>
      <c r="D1172" s="13" t="n"/>
      <c r="E1172" s="13" t="n"/>
      <c r="F1172" s="13" t="n"/>
      <c r="G1172" s="13" t="n"/>
      <c r="H1172" s="13" t="n"/>
      <c r="I1172" s="13" t="n"/>
      <c r="J1172" s="13" t="n"/>
      <c r="K1172" s="13" t="n"/>
      <c r="L1172" s="13" t="n"/>
      <c r="M1172" s="13" t="n"/>
      <c r="N1172" s="13" t="n"/>
      <c r="O1172" s="14" t="n"/>
      <c r="P1172" s="15" t="n"/>
      <c r="Q1172" s="16">
        <f>IF(N1172="", "", IF(ISNUMBER(N1172), N1172, IFERROR(DATEVALUE(LEFT(N1172,10))+TIMEVALUE(MID(N1172,12,8)), "texto")))</f>
        <v/>
      </c>
      <c r="R1172" s="17">
        <f>IF(ISNUMBER(Q1172), DATE(YEAR(Q1172),MONTH(Q1172),1), "")</f>
        <v/>
      </c>
      <c r="S1172" s="18">
        <f>IF(A1172="", 0, IF(AND(M1172=Ajustes!$B$8, E1172=Ajustes!$B$5, I1172=Ajustes!$B$4, OR(C1172=Ajustes!$B$6, C1172=Ajustes!$B$7), ISNUMBER(D1172), ISNUMBER(H1172)), 1, 0))</f>
        <v/>
      </c>
      <c r="T1172" s="19">
        <f>IF(S1172&lt;&gt;1, 0, IF(N(J1172)=0, 0, IF(K1172=Ajustes!$B$5, J1172, J1172*F1172)))</f>
        <v/>
      </c>
      <c r="U1172" s="20">
        <f>IF(S1172&lt;&gt;1, U1171, IF(C1172=Ajustes!$B$6, U1171+H1172, U1171-H1172))</f>
        <v/>
      </c>
      <c r="V1172" s="19">
        <f>IF(S1172&lt;&gt;1, V1171, IF(C1172=Ajustes!$B$6, V1171+D1172+N(O1172)+T1172, IF(U1172&lt;=0, 0, V1171-H1172*W1171)))</f>
        <v/>
      </c>
      <c r="W1172" s="21">
        <f>IF(U1172&gt;0, V1172/U1172, 0)</f>
        <v/>
      </c>
      <c r="X1172" s="19">
        <f>IF(AND(S1172=1, C1172=Ajustes!$B$7), D1172-N(O1172)-T1172-H1172*W1171, "")</f>
        <v/>
      </c>
      <c r="Y1172" s="18">
        <f>IF(A1172="", "", TRIM(IF(COUNTIFS($N$2:$N$3000,N1172,$C$2:$C$3000,C1172,$D$2:$D$3000,D1172,$H$2:$H$3000,H1172)&gt;1, "Orden repetida. ", "")&amp;IF(AND(S1172=1, C1172=Ajustes!$B$7, U1171+0.000001&lt;H1172), "Vendes más de lo registrado. ", "")&amp;IF(Q1172="texto", "Fecha en texto. ", "")&amp;IF(OR(NOT(ISNUMBER(D1172)), NOT(ISNUMBER(H1172))), "Número en texto. ", "")&amp;IF(AND(ISNUMBER(Q1172), ISNUMBER(Q1171), Q1172&lt;Q1171), "Fuera de orden de fecha. ", "")))</f>
        <v/>
      </c>
      <c r="Z1172" s="18">
        <f>IF(AND(S1172=1, ISNUMBER(R1172)), ROW(), 0)</f>
        <v/>
      </c>
      <c r="AA1172" s="18">
        <f>IF(ISNUMBER(R1172), R1172, 0)</f>
        <v/>
      </c>
    </row>
    <row r="1173">
      <c r="A1173" s="13" t="n"/>
      <c r="B1173" s="13" t="n"/>
      <c r="C1173" s="13" t="n"/>
      <c r="D1173" s="13" t="n"/>
      <c r="E1173" s="13" t="n"/>
      <c r="F1173" s="13" t="n"/>
      <c r="G1173" s="13" t="n"/>
      <c r="H1173" s="13" t="n"/>
      <c r="I1173" s="13" t="n"/>
      <c r="J1173" s="13" t="n"/>
      <c r="K1173" s="13" t="n"/>
      <c r="L1173" s="13" t="n"/>
      <c r="M1173" s="13" t="n"/>
      <c r="N1173" s="13" t="n"/>
      <c r="O1173" s="14" t="n"/>
      <c r="P1173" s="15" t="n"/>
      <c r="Q1173" s="16">
        <f>IF(N1173="", "", IF(ISNUMBER(N1173), N1173, IFERROR(DATEVALUE(LEFT(N1173,10))+TIMEVALUE(MID(N1173,12,8)), "texto")))</f>
        <v/>
      </c>
      <c r="R1173" s="17">
        <f>IF(ISNUMBER(Q1173), DATE(YEAR(Q1173),MONTH(Q1173),1), "")</f>
        <v/>
      </c>
      <c r="S1173" s="18">
        <f>IF(A1173="", 0, IF(AND(M1173=Ajustes!$B$8, E1173=Ajustes!$B$5, I1173=Ajustes!$B$4, OR(C1173=Ajustes!$B$6, C1173=Ajustes!$B$7), ISNUMBER(D1173), ISNUMBER(H1173)), 1, 0))</f>
        <v/>
      </c>
      <c r="T1173" s="19">
        <f>IF(S1173&lt;&gt;1, 0, IF(N(J1173)=0, 0, IF(K1173=Ajustes!$B$5, J1173, J1173*F1173)))</f>
        <v/>
      </c>
      <c r="U1173" s="20">
        <f>IF(S1173&lt;&gt;1, U1172, IF(C1173=Ajustes!$B$6, U1172+H1173, U1172-H1173))</f>
        <v/>
      </c>
      <c r="V1173" s="19">
        <f>IF(S1173&lt;&gt;1, V1172, IF(C1173=Ajustes!$B$6, V1172+D1173+N(O1173)+T1173, IF(U1173&lt;=0, 0, V1172-H1173*W1172)))</f>
        <v/>
      </c>
      <c r="W1173" s="21">
        <f>IF(U1173&gt;0, V1173/U1173, 0)</f>
        <v/>
      </c>
      <c r="X1173" s="19">
        <f>IF(AND(S1173=1, C1173=Ajustes!$B$7), D1173-N(O1173)-T1173-H1173*W1172, "")</f>
        <v/>
      </c>
      <c r="Y1173" s="18">
        <f>IF(A1173="", "", TRIM(IF(COUNTIFS($N$2:$N$3000,N1173,$C$2:$C$3000,C1173,$D$2:$D$3000,D1173,$H$2:$H$3000,H1173)&gt;1, "Orden repetida. ", "")&amp;IF(AND(S1173=1, C1173=Ajustes!$B$7, U1172+0.000001&lt;H1173), "Vendes más de lo registrado. ", "")&amp;IF(Q1173="texto", "Fecha en texto. ", "")&amp;IF(OR(NOT(ISNUMBER(D1173)), NOT(ISNUMBER(H1173))), "Número en texto. ", "")&amp;IF(AND(ISNUMBER(Q1173), ISNUMBER(Q1172), Q1173&lt;Q1172), "Fuera de orden de fecha. ", "")))</f>
        <v/>
      </c>
      <c r="Z1173" s="18">
        <f>IF(AND(S1173=1, ISNUMBER(R1173)), ROW(), 0)</f>
        <v/>
      </c>
      <c r="AA1173" s="18">
        <f>IF(ISNUMBER(R1173), R1173, 0)</f>
        <v/>
      </c>
    </row>
    <row r="1174">
      <c r="A1174" s="13" t="n"/>
      <c r="B1174" s="13" t="n"/>
      <c r="C1174" s="13" t="n"/>
      <c r="D1174" s="13" t="n"/>
      <c r="E1174" s="13" t="n"/>
      <c r="F1174" s="13" t="n"/>
      <c r="G1174" s="13" t="n"/>
      <c r="H1174" s="13" t="n"/>
      <c r="I1174" s="13" t="n"/>
      <c r="J1174" s="13" t="n"/>
      <c r="K1174" s="13" t="n"/>
      <c r="L1174" s="13" t="n"/>
      <c r="M1174" s="13" t="n"/>
      <c r="N1174" s="13" t="n"/>
      <c r="O1174" s="14" t="n"/>
      <c r="P1174" s="15" t="n"/>
      <c r="Q1174" s="16">
        <f>IF(N1174="", "", IF(ISNUMBER(N1174), N1174, IFERROR(DATEVALUE(LEFT(N1174,10))+TIMEVALUE(MID(N1174,12,8)), "texto")))</f>
        <v/>
      </c>
      <c r="R1174" s="17">
        <f>IF(ISNUMBER(Q1174), DATE(YEAR(Q1174),MONTH(Q1174),1), "")</f>
        <v/>
      </c>
      <c r="S1174" s="18">
        <f>IF(A1174="", 0, IF(AND(M1174=Ajustes!$B$8, E1174=Ajustes!$B$5, I1174=Ajustes!$B$4, OR(C1174=Ajustes!$B$6, C1174=Ajustes!$B$7), ISNUMBER(D1174), ISNUMBER(H1174)), 1, 0))</f>
        <v/>
      </c>
      <c r="T1174" s="19">
        <f>IF(S1174&lt;&gt;1, 0, IF(N(J1174)=0, 0, IF(K1174=Ajustes!$B$5, J1174, J1174*F1174)))</f>
        <v/>
      </c>
      <c r="U1174" s="20">
        <f>IF(S1174&lt;&gt;1, U1173, IF(C1174=Ajustes!$B$6, U1173+H1174, U1173-H1174))</f>
        <v/>
      </c>
      <c r="V1174" s="19">
        <f>IF(S1174&lt;&gt;1, V1173, IF(C1174=Ajustes!$B$6, V1173+D1174+N(O1174)+T1174, IF(U1174&lt;=0, 0, V1173-H1174*W1173)))</f>
        <v/>
      </c>
      <c r="W1174" s="21">
        <f>IF(U1174&gt;0, V1174/U1174, 0)</f>
        <v/>
      </c>
      <c r="X1174" s="19">
        <f>IF(AND(S1174=1, C1174=Ajustes!$B$7), D1174-N(O1174)-T1174-H1174*W1173, "")</f>
        <v/>
      </c>
      <c r="Y1174" s="18">
        <f>IF(A1174="", "", TRIM(IF(COUNTIFS($N$2:$N$3000,N1174,$C$2:$C$3000,C1174,$D$2:$D$3000,D1174,$H$2:$H$3000,H1174)&gt;1, "Orden repetida. ", "")&amp;IF(AND(S1174=1, C1174=Ajustes!$B$7, U1173+0.000001&lt;H1174), "Vendes más de lo registrado. ", "")&amp;IF(Q1174="texto", "Fecha en texto. ", "")&amp;IF(OR(NOT(ISNUMBER(D1174)), NOT(ISNUMBER(H1174))), "Número en texto. ", "")&amp;IF(AND(ISNUMBER(Q1174), ISNUMBER(Q1173), Q1174&lt;Q1173), "Fuera de orden de fecha. ", "")))</f>
        <v/>
      </c>
      <c r="Z1174" s="18">
        <f>IF(AND(S1174=1, ISNUMBER(R1174)), ROW(), 0)</f>
        <v/>
      </c>
      <c r="AA1174" s="18">
        <f>IF(ISNUMBER(R1174), R1174, 0)</f>
        <v/>
      </c>
    </row>
    <row r="1175">
      <c r="A1175" s="13" t="n"/>
      <c r="B1175" s="13" t="n"/>
      <c r="C1175" s="13" t="n"/>
      <c r="D1175" s="13" t="n"/>
      <c r="E1175" s="13" t="n"/>
      <c r="F1175" s="13" t="n"/>
      <c r="G1175" s="13" t="n"/>
      <c r="H1175" s="13" t="n"/>
      <c r="I1175" s="13" t="n"/>
      <c r="J1175" s="13" t="n"/>
      <c r="K1175" s="13" t="n"/>
      <c r="L1175" s="13" t="n"/>
      <c r="M1175" s="13" t="n"/>
      <c r="N1175" s="13" t="n"/>
      <c r="O1175" s="14" t="n"/>
      <c r="P1175" s="15" t="n"/>
      <c r="Q1175" s="16">
        <f>IF(N1175="", "", IF(ISNUMBER(N1175), N1175, IFERROR(DATEVALUE(LEFT(N1175,10))+TIMEVALUE(MID(N1175,12,8)), "texto")))</f>
        <v/>
      </c>
      <c r="R1175" s="17">
        <f>IF(ISNUMBER(Q1175), DATE(YEAR(Q1175),MONTH(Q1175),1), "")</f>
        <v/>
      </c>
      <c r="S1175" s="18">
        <f>IF(A1175="", 0, IF(AND(M1175=Ajustes!$B$8, E1175=Ajustes!$B$5, I1175=Ajustes!$B$4, OR(C1175=Ajustes!$B$6, C1175=Ajustes!$B$7), ISNUMBER(D1175), ISNUMBER(H1175)), 1, 0))</f>
        <v/>
      </c>
      <c r="T1175" s="19">
        <f>IF(S1175&lt;&gt;1, 0, IF(N(J1175)=0, 0, IF(K1175=Ajustes!$B$5, J1175, J1175*F1175)))</f>
        <v/>
      </c>
      <c r="U1175" s="20">
        <f>IF(S1175&lt;&gt;1, U1174, IF(C1175=Ajustes!$B$6, U1174+H1175, U1174-H1175))</f>
        <v/>
      </c>
      <c r="V1175" s="19">
        <f>IF(S1175&lt;&gt;1, V1174, IF(C1175=Ajustes!$B$6, V1174+D1175+N(O1175)+T1175, IF(U1175&lt;=0, 0, V1174-H1175*W1174)))</f>
        <v/>
      </c>
      <c r="W1175" s="21">
        <f>IF(U1175&gt;0, V1175/U1175, 0)</f>
        <v/>
      </c>
      <c r="X1175" s="19">
        <f>IF(AND(S1175=1, C1175=Ajustes!$B$7), D1175-N(O1175)-T1175-H1175*W1174, "")</f>
        <v/>
      </c>
      <c r="Y1175" s="18">
        <f>IF(A1175="", "", TRIM(IF(COUNTIFS($N$2:$N$3000,N1175,$C$2:$C$3000,C1175,$D$2:$D$3000,D1175,$H$2:$H$3000,H1175)&gt;1, "Orden repetida. ", "")&amp;IF(AND(S1175=1, C1175=Ajustes!$B$7, U1174+0.000001&lt;H1175), "Vendes más de lo registrado. ", "")&amp;IF(Q1175="texto", "Fecha en texto. ", "")&amp;IF(OR(NOT(ISNUMBER(D1175)), NOT(ISNUMBER(H1175))), "Número en texto. ", "")&amp;IF(AND(ISNUMBER(Q1175), ISNUMBER(Q1174), Q1175&lt;Q1174), "Fuera de orden de fecha. ", "")))</f>
        <v/>
      </c>
      <c r="Z1175" s="18">
        <f>IF(AND(S1175=1, ISNUMBER(R1175)), ROW(), 0)</f>
        <v/>
      </c>
      <c r="AA1175" s="18">
        <f>IF(ISNUMBER(R1175), R1175, 0)</f>
        <v/>
      </c>
    </row>
    <row r="1176">
      <c r="A1176" s="13" t="n"/>
      <c r="B1176" s="13" t="n"/>
      <c r="C1176" s="13" t="n"/>
      <c r="D1176" s="13" t="n"/>
      <c r="E1176" s="13" t="n"/>
      <c r="F1176" s="13" t="n"/>
      <c r="G1176" s="13" t="n"/>
      <c r="H1176" s="13" t="n"/>
      <c r="I1176" s="13" t="n"/>
      <c r="J1176" s="13" t="n"/>
      <c r="K1176" s="13" t="n"/>
      <c r="L1176" s="13" t="n"/>
      <c r="M1176" s="13" t="n"/>
      <c r="N1176" s="13" t="n"/>
      <c r="O1176" s="14" t="n"/>
      <c r="P1176" s="15" t="n"/>
      <c r="Q1176" s="16">
        <f>IF(N1176="", "", IF(ISNUMBER(N1176), N1176, IFERROR(DATEVALUE(LEFT(N1176,10))+TIMEVALUE(MID(N1176,12,8)), "texto")))</f>
        <v/>
      </c>
      <c r="R1176" s="17">
        <f>IF(ISNUMBER(Q1176), DATE(YEAR(Q1176),MONTH(Q1176),1), "")</f>
        <v/>
      </c>
      <c r="S1176" s="18">
        <f>IF(A1176="", 0, IF(AND(M1176=Ajustes!$B$8, E1176=Ajustes!$B$5, I1176=Ajustes!$B$4, OR(C1176=Ajustes!$B$6, C1176=Ajustes!$B$7), ISNUMBER(D1176), ISNUMBER(H1176)), 1, 0))</f>
        <v/>
      </c>
      <c r="T1176" s="19">
        <f>IF(S1176&lt;&gt;1, 0, IF(N(J1176)=0, 0, IF(K1176=Ajustes!$B$5, J1176, J1176*F1176)))</f>
        <v/>
      </c>
      <c r="U1176" s="20">
        <f>IF(S1176&lt;&gt;1, U1175, IF(C1176=Ajustes!$B$6, U1175+H1176, U1175-H1176))</f>
        <v/>
      </c>
      <c r="V1176" s="19">
        <f>IF(S1176&lt;&gt;1, V1175, IF(C1176=Ajustes!$B$6, V1175+D1176+N(O1176)+T1176, IF(U1176&lt;=0, 0, V1175-H1176*W1175)))</f>
        <v/>
      </c>
      <c r="W1176" s="21">
        <f>IF(U1176&gt;0, V1176/U1176, 0)</f>
        <v/>
      </c>
      <c r="X1176" s="19">
        <f>IF(AND(S1176=1, C1176=Ajustes!$B$7), D1176-N(O1176)-T1176-H1176*W1175, "")</f>
        <v/>
      </c>
      <c r="Y1176" s="18">
        <f>IF(A1176="", "", TRIM(IF(COUNTIFS($N$2:$N$3000,N1176,$C$2:$C$3000,C1176,$D$2:$D$3000,D1176,$H$2:$H$3000,H1176)&gt;1, "Orden repetida. ", "")&amp;IF(AND(S1176=1, C1176=Ajustes!$B$7, U1175+0.000001&lt;H1176), "Vendes más de lo registrado. ", "")&amp;IF(Q1176="texto", "Fecha en texto. ", "")&amp;IF(OR(NOT(ISNUMBER(D1176)), NOT(ISNUMBER(H1176))), "Número en texto. ", "")&amp;IF(AND(ISNUMBER(Q1176), ISNUMBER(Q1175), Q1176&lt;Q1175), "Fuera de orden de fecha. ", "")))</f>
        <v/>
      </c>
      <c r="Z1176" s="18">
        <f>IF(AND(S1176=1, ISNUMBER(R1176)), ROW(), 0)</f>
        <v/>
      </c>
      <c r="AA1176" s="18">
        <f>IF(ISNUMBER(R1176), R1176, 0)</f>
        <v/>
      </c>
    </row>
    <row r="1177">
      <c r="A1177" s="13" t="n"/>
      <c r="B1177" s="13" t="n"/>
      <c r="C1177" s="13" t="n"/>
      <c r="D1177" s="13" t="n"/>
      <c r="E1177" s="13" t="n"/>
      <c r="F1177" s="13" t="n"/>
      <c r="G1177" s="13" t="n"/>
      <c r="H1177" s="13" t="n"/>
      <c r="I1177" s="13" t="n"/>
      <c r="J1177" s="13" t="n"/>
      <c r="K1177" s="13" t="n"/>
      <c r="L1177" s="13" t="n"/>
      <c r="M1177" s="13" t="n"/>
      <c r="N1177" s="13" t="n"/>
      <c r="O1177" s="14" t="n"/>
      <c r="P1177" s="15" t="n"/>
      <c r="Q1177" s="16">
        <f>IF(N1177="", "", IF(ISNUMBER(N1177), N1177, IFERROR(DATEVALUE(LEFT(N1177,10))+TIMEVALUE(MID(N1177,12,8)), "texto")))</f>
        <v/>
      </c>
      <c r="R1177" s="17">
        <f>IF(ISNUMBER(Q1177), DATE(YEAR(Q1177),MONTH(Q1177),1), "")</f>
        <v/>
      </c>
      <c r="S1177" s="18">
        <f>IF(A1177="", 0, IF(AND(M1177=Ajustes!$B$8, E1177=Ajustes!$B$5, I1177=Ajustes!$B$4, OR(C1177=Ajustes!$B$6, C1177=Ajustes!$B$7), ISNUMBER(D1177), ISNUMBER(H1177)), 1, 0))</f>
        <v/>
      </c>
      <c r="T1177" s="19">
        <f>IF(S1177&lt;&gt;1, 0, IF(N(J1177)=0, 0, IF(K1177=Ajustes!$B$5, J1177, J1177*F1177)))</f>
        <v/>
      </c>
      <c r="U1177" s="20">
        <f>IF(S1177&lt;&gt;1, U1176, IF(C1177=Ajustes!$B$6, U1176+H1177, U1176-H1177))</f>
        <v/>
      </c>
      <c r="V1177" s="19">
        <f>IF(S1177&lt;&gt;1, V1176, IF(C1177=Ajustes!$B$6, V1176+D1177+N(O1177)+T1177, IF(U1177&lt;=0, 0, V1176-H1177*W1176)))</f>
        <v/>
      </c>
      <c r="W1177" s="21">
        <f>IF(U1177&gt;0, V1177/U1177, 0)</f>
        <v/>
      </c>
      <c r="X1177" s="19">
        <f>IF(AND(S1177=1, C1177=Ajustes!$B$7), D1177-N(O1177)-T1177-H1177*W1176, "")</f>
        <v/>
      </c>
      <c r="Y1177" s="18">
        <f>IF(A1177="", "", TRIM(IF(COUNTIFS($N$2:$N$3000,N1177,$C$2:$C$3000,C1177,$D$2:$D$3000,D1177,$H$2:$H$3000,H1177)&gt;1, "Orden repetida. ", "")&amp;IF(AND(S1177=1, C1177=Ajustes!$B$7, U1176+0.000001&lt;H1177), "Vendes más de lo registrado. ", "")&amp;IF(Q1177="texto", "Fecha en texto. ", "")&amp;IF(OR(NOT(ISNUMBER(D1177)), NOT(ISNUMBER(H1177))), "Número en texto. ", "")&amp;IF(AND(ISNUMBER(Q1177), ISNUMBER(Q1176), Q1177&lt;Q1176), "Fuera de orden de fecha. ", "")))</f>
        <v/>
      </c>
      <c r="Z1177" s="18">
        <f>IF(AND(S1177=1, ISNUMBER(R1177)), ROW(), 0)</f>
        <v/>
      </c>
      <c r="AA1177" s="18">
        <f>IF(ISNUMBER(R1177), R1177, 0)</f>
        <v/>
      </c>
    </row>
    <row r="1178">
      <c r="A1178" s="13" t="n"/>
      <c r="B1178" s="13" t="n"/>
      <c r="C1178" s="13" t="n"/>
      <c r="D1178" s="13" t="n"/>
      <c r="E1178" s="13" t="n"/>
      <c r="F1178" s="13" t="n"/>
      <c r="G1178" s="13" t="n"/>
      <c r="H1178" s="13" t="n"/>
      <c r="I1178" s="13" t="n"/>
      <c r="J1178" s="13" t="n"/>
      <c r="K1178" s="13" t="n"/>
      <c r="L1178" s="13" t="n"/>
      <c r="M1178" s="13" t="n"/>
      <c r="N1178" s="13" t="n"/>
      <c r="O1178" s="14" t="n"/>
      <c r="P1178" s="15" t="n"/>
      <c r="Q1178" s="16">
        <f>IF(N1178="", "", IF(ISNUMBER(N1178), N1178, IFERROR(DATEVALUE(LEFT(N1178,10))+TIMEVALUE(MID(N1178,12,8)), "texto")))</f>
        <v/>
      </c>
      <c r="R1178" s="17">
        <f>IF(ISNUMBER(Q1178), DATE(YEAR(Q1178),MONTH(Q1178),1), "")</f>
        <v/>
      </c>
      <c r="S1178" s="18">
        <f>IF(A1178="", 0, IF(AND(M1178=Ajustes!$B$8, E1178=Ajustes!$B$5, I1178=Ajustes!$B$4, OR(C1178=Ajustes!$B$6, C1178=Ajustes!$B$7), ISNUMBER(D1178), ISNUMBER(H1178)), 1, 0))</f>
        <v/>
      </c>
      <c r="T1178" s="19">
        <f>IF(S1178&lt;&gt;1, 0, IF(N(J1178)=0, 0, IF(K1178=Ajustes!$B$5, J1178, J1178*F1178)))</f>
        <v/>
      </c>
      <c r="U1178" s="20">
        <f>IF(S1178&lt;&gt;1, U1177, IF(C1178=Ajustes!$B$6, U1177+H1178, U1177-H1178))</f>
        <v/>
      </c>
      <c r="V1178" s="19">
        <f>IF(S1178&lt;&gt;1, V1177, IF(C1178=Ajustes!$B$6, V1177+D1178+N(O1178)+T1178, IF(U1178&lt;=0, 0, V1177-H1178*W1177)))</f>
        <v/>
      </c>
      <c r="W1178" s="21">
        <f>IF(U1178&gt;0, V1178/U1178, 0)</f>
        <v/>
      </c>
      <c r="X1178" s="19">
        <f>IF(AND(S1178=1, C1178=Ajustes!$B$7), D1178-N(O1178)-T1178-H1178*W1177, "")</f>
        <v/>
      </c>
      <c r="Y1178" s="18">
        <f>IF(A1178="", "", TRIM(IF(COUNTIFS($N$2:$N$3000,N1178,$C$2:$C$3000,C1178,$D$2:$D$3000,D1178,$H$2:$H$3000,H1178)&gt;1, "Orden repetida. ", "")&amp;IF(AND(S1178=1, C1178=Ajustes!$B$7, U1177+0.000001&lt;H1178), "Vendes más de lo registrado. ", "")&amp;IF(Q1178="texto", "Fecha en texto. ", "")&amp;IF(OR(NOT(ISNUMBER(D1178)), NOT(ISNUMBER(H1178))), "Número en texto. ", "")&amp;IF(AND(ISNUMBER(Q1178), ISNUMBER(Q1177), Q1178&lt;Q1177), "Fuera de orden de fecha. ", "")))</f>
        <v/>
      </c>
      <c r="Z1178" s="18">
        <f>IF(AND(S1178=1, ISNUMBER(R1178)), ROW(), 0)</f>
        <v/>
      </c>
      <c r="AA1178" s="18">
        <f>IF(ISNUMBER(R1178), R1178, 0)</f>
        <v/>
      </c>
    </row>
    <row r="1179">
      <c r="A1179" s="13" t="n"/>
      <c r="B1179" s="13" t="n"/>
      <c r="C1179" s="13" t="n"/>
      <c r="D1179" s="13" t="n"/>
      <c r="E1179" s="13" t="n"/>
      <c r="F1179" s="13" t="n"/>
      <c r="G1179" s="13" t="n"/>
      <c r="H1179" s="13" t="n"/>
      <c r="I1179" s="13" t="n"/>
      <c r="J1179" s="13" t="n"/>
      <c r="K1179" s="13" t="n"/>
      <c r="L1179" s="13" t="n"/>
      <c r="M1179" s="13" t="n"/>
      <c r="N1179" s="13" t="n"/>
      <c r="O1179" s="14" t="n"/>
      <c r="P1179" s="15" t="n"/>
      <c r="Q1179" s="16">
        <f>IF(N1179="", "", IF(ISNUMBER(N1179), N1179, IFERROR(DATEVALUE(LEFT(N1179,10))+TIMEVALUE(MID(N1179,12,8)), "texto")))</f>
        <v/>
      </c>
      <c r="R1179" s="17">
        <f>IF(ISNUMBER(Q1179), DATE(YEAR(Q1179),MONTH(Q1179),1), "")</f>
        <v/>
      </c>
      <c r="S1179" s="18">
        <f>IF(A1179="", 0, IF(AND(M1179=Ajustes!$B$8, E1179=Ajustes!$B$5, I1179=Ajustes!$B$4, OR(C1179=Ajustes!$B$6, C1179=Ajustes!$B$7), ISNUMBER(D1179), ISNUMBER(H1179)), 1, 0))</f>
        <v/>
      </c>
      <c r="T1179" s="19">
        <f>IF(S1179&lt;&gt;1, 0, IF(N(J1179)=0, 0, IF(K1179=Ajustes!$B$5, J1179, J1179*F1179)))</f>
        <v/>
      </c>
      <c r="U1179" s="20">
        <f>IF(S1179&lt;&gt;1, U1178, IF(C1179=Ajustes!$B$6, U1178+H1179, U1178-H1179))</f>
        <v/>
      </c>
      <c r="V1179" s="19">
        <f>IF(S1179&lt;&gt;1, V1178, IF(C1179=Ajustes!$B$6, V1178+D1179+N(O1179)+T1179, IF(U1179&lt;=0, 0, V1178-H1179*W1178)))</f>
        <v/>
      </c>
      <c r="W1179" s="21">
        <f>IF(U1179&gt;0, V1179/U1179, 0)</f>
        <v/>
      </c>
      <c r="X1179" s="19">
        <f>IF(AND(S1179=1, C1179=Ajustes!$B$7), D1179-N(O1179)-T1179-H1179*W1178, "")</f>
        <v/>
      </c>
      <c r="Y1179" s="18">
        <f>IF(A1179="", "", TRIM(IF(COUNTIFS($N$2:$N$3000,N1179,$C$2:$C$3000,C1179,$D$2:$D$3000,D1179,$H$2:$H$3000,H1179)&gt;1, "Orden repetida. ", "")&amp;IF(AND(S1179=1, C1179=Ajustes!$B$7, U1178+0.000001&lt;H1179), "Vendes más de lo registrado. ", "")&amp;IF(Q1179="texto", "Fecha en texto. ", "")&amp;IF(OR(NOT(ISNUMBER(D1179)), NOT(ISNUMBER(H1179))), "Número en texto. ", "")&amp;IF(AND(ISNUMBER(Q1179), ISNUMBER(Q1178), Q1179&lt;Q1178), "Fuera de orden de fecha. ", "")))</f>
        <v/>
      </c>
      <c r="Z1179" s="18">
        <f>IF(AND(S1179=1, ISNUMBER(R1179)), ROW(), 0)</f>
        <v/>
      </c>
      <c r="AA1179" s="18">
        <f>IF(ISNUMBER(R1179), R1179, 0)</f>
        <v/>
      </c>
    </row>
    <row r="1180">
      <c r="A1180" s="13" t="n"/>
      <c r="B1180" s="13" t="n"/>
      <c r="C1180" s="13" t="n"/>
      <c r="D1180" s="13" t="n"/>
      <c r="E1180" s="13" t="n"/>
      <c r="F1180" s="13" t="n"/>
      <c r="G1180" s="13" t="n"/>
      <c r="H1180" s="13" t="n"/>
      <c r="I1180" s="13" t="n"/>
      <c r="J1180" s="13" t="n"/>
      <c r="K1180" s="13" t="n"/>
      <c r="L1180" s="13" t="n"/>
      <c r="M1180" s="13" t="n"/>
      <c r="N1180" s="13" t="n"/>
      <c r="O1180" s="14" t="n"/>
      <c r="P1180" s="15" t="n"/>
      <c r="Q1180" s="16">
        <f>IF(N1180="", "", IF(ISNUMBER(N1180), N1180, IFERROR(DATEVALUE(LEFT(N1180,10))+TIMEVALUE(MID(N1180,12,8)), "texto")))</f>
        <v/>
      </c>
      <c r="R1180" s="17">
        <f>IF(ISNUMBER(Q1180), DATE(YEAR(Q1180),MONTH(Q1180),1), "")</f>
        <v/>
      </c>
      <c r="S1180" s="18">
        <f>IF(A1180="", 0, IF(AND(M1180=Ajustes!$B$8, E1180=Ajustes!$B$5, I1180=Ajustes!$B$4, OR(C1180=Ajustes!$B$6, C1180=Ajustes!$B$7), ISNUMBER(D1180), ISNUMBER(H1180)), 1, 0))</f>
        <v/>
      </c>
      <c r="T1180" s="19">
        <f>IF(S1180&lt;&gt;1, 0, IF(N(J1180)=0, 0, IF(K1180=Ajustes!$B$5, J1180, J1180*F1180)))</f>
        <v/>
      </c>
      <c r="U1180" s="20">
        <f>IF(S1180&lt;&gt;1, U1179, IF(C1180=Ajustes!$B$6, U1179+H1180, U1179-H1180))</f>
        <v/>
      </c>
      <c r="V1180" s="19">
        <f>IF(S1180&lt;&gt;1, V1179, IF(C1180=Ajustes!$B$6, V1179+D1180+N(O1180)+T1180, IF(U1180&lt;=0, 0, V1179-H1180*W1179)))</f>
        <v/>
      </c>
      <c r="W1180" s="21">
        <f>IF(U1180&gt;0, V1180/U1180, 0)</f>
        <v/>
      </c>
      <c r="X1180" s="19">
        <f>IF(AND(S1180=1, C1180=Ajustes!$B$7), D1180-N(O1180)-T1180-H1180*W1179, "")</f>
        <v/>
      </c>
      <c r="Y1180" s="18">
        <f>IF(A1180="", "", TRIM(IF(COUNTIFS($N$2:$N$3000,N1180,$C$2:$C$3000,C1180,$D$2:$D$3000,D1180,$H$2:$H$3000,H1180)&gt;1, "Orden repetida. ", "")&amp;IF(AND(S1180=1, C1180=Ajustes!$B$7, U1179+0.000001&lt;H1180), "Vendes más de lo registrado. ", "")&amp;IF(Q1180="texto", "Fecha en texto. ", "")&amp;IF(OR(NOT(ISNUMBER(D1180)), NOT(ISNUMBER(H1180))), "Número en texto. ", "")&amp;IF(AND(ISNUMBER(Q1180), ISNUMBER(Q1179), Q1180&lt;Q1179), "Fuera de orden de fecha. ", "")))</f>
        <v/>
      </c>
      <c r="Z1180" s="18">
        <f>IF(AND(S1180=1, ISNUMBER(R1180)), ROW(), 0)</f>
        <v/>
      </c>
      <c r="AA1180" s="18">
        <f>IF(ISNUMBER(R1180), R1180, 0)</f>
        <v/>
      </c>
    </row>
    <row r="1181">
      <c r="A1181" s="13" t="n"/>
      <c r="B1181" s="13" t="n"/>
      <c r="C1181" s="13" t="n"/>
      <c r="D1181" s="13" t="n"/>
      <c r="E1181" s="13" t="n"/>
      <c r="F1181" s="13" t="n"/>
      <c r="G1181" s="13" t="n"/>
      <c r="H1181" s="13" t="n"/>
      <c r="I1181" s="13" t="n"/>
      <c r="J1181" s="13" t="n"/>
      <c r="K1181" s="13" t="n"/>
      <c r="L1181" s="13" t="n"/>
      <c r="M1181" s="13" t="n"/>
      <c r="N1181" s="13" t="n"/>
      <c r="O1181" s="14" t="n"/>
      <c r="P1181" s="15" t="n"/>
      <c r="Q1181" s="16">
        <f>IF(N1181="", "", IF(ISNUMBER(N1181), N1181, IFERROR(DATEVALUE(LEFT(N1181,10))+TIMEVALUE(MID(N1181,12,8)), "texto")))</f>
        <v/>
      </c>
      <c r="R1181" s="17">
        <f>IF(ISNUMBER(Q1181), DATE(YEAR(Q1181),MONTH(Q1181),1), "")</f>
        <v/>
      </c>
      <c r="S1181" s="18">
        <f>IF(A1181="", 0, IF(AND(M1181=Ajustes!$B$8, E1181=Ajustes!$B$5, I1181=Ajustes!$B$4, OR(C1181=Ajustes!$B$6, C1181=Ajustes!$B$7), ISNUMBER(D1181), ISNUMBER(H1181)), 1, 0))</f>
        <v/>
      </c>
      <c r="T1181" s="19">
        <f>IF(S1181&lt;&gt;1, 0, IF(N(J1181)=0, 0, IF(K1181=Ajustes!$B$5, J1181, J1181*F1181)))</f>
        <v/>
      </c>
      <c r="U1181" s="20">
        <f>IF(S1181&lt;&gt;1, U1180, IF(C1181=Ajustes!$B$6, U1180+H1181, U1180-H1181))</f>
        <v/>
      </c>
      <c r="V1181" s="19">
        <f>IF(S1181&lt;&gt;1, V1180, IF(C1181=Ajustes!$B$6, V1180+D1181+N(O1181)+T1181, IF(U1181&lt;=0, 0, V1180-H1181*W1180)))</f>
        <v/>
      </c>
      <c r="W1181" s="21">
        <f>IF(U1181&gt;0, V1181/U1181, 0)</f>
        <v/>
      </c>
      <c r="X1181" s="19">
        <f>IF(AND(S1181=1, C1181=Ajustes!$B$7), D1181-N(O1181)-T1181-H1181*W1180, "")</f>
        <v/>
      </c>
      <c r="Y1181" s="18">
        <f>IF(A1181="", "", TRIM(IF(COUNTIFS($N$2:$N$3000,N1181,$C$2:$C$3000,C1181,$D$2:$D$3000,D1181,$H$2:$H$3000,H1181)&gt;1, "Orden repetida. ", "")&amp;IF(AND(S1181=1, C1181=Ajustes!$B$7, U1180+0.000001&lt;H1181), "Vendes más de lo registrado. ", "")&amp;IF(Q1181="texto", "Fecha en texto. ", "")&amp;IF(OR(NOT(ISNUMBER(D1181)), NOT(ISNUMBER(H1181))), "Número en texto. ", "")&amp;IF(AND(ISNUMBER(Q1181), ISNUMBER(Q1180), Q1181&lt;Q1180), "Fuera de orden de fecha. ", "")))</f>
        <v/>
      </c>
      <c r="Z1181" s="18">
        <f>IF(AND(S1181=1, ISNUMBER(R1181)), ROW(), 0)</f>
        <v/>
      </c>
      <c r="AA1181" s="18">
        <f>IF(ISNUMBER(R1181), R1181, 0)</f>
        <v/>
      </c>
    </row>
    <row r="1182">
      <c r="A1182" s="13" t="n"/>
      <c r="B1182" s="13" t="n"/>
      <c r="C1182" s="13" t="n"/>
      <c r="D1182" s="13" t="n"/>
      <c r="E1182" s="13" t="n"/>
      <c r="F1182" s="13" t="n"/>
      <c r="G1182" s="13" t="n"/>
      <c r="H1182" s="13" t="n"/>
      <c r="I1182" s="13" t="n"/>
      <c r="J1182" s="13" t="n"/>
      <c r="K1182" s="13" t="n"/>
      <c r="L1182" s="13" t="n"/>
      <c r="M1182" s="13" t="n"/>
      <c r="N1182" s="13" t="n"/>
      <c r="O1182" s="14" t="n"/>
      <c r="P1182" s="15" t="n"/>
      <c r="Q1182" s="16">
        <f>IF(N1182="", "", IF(ISNUMBER(N1182), N1182, IFERROR(DATEVALUE(LEFT(N1182,10))+TIMEVALUE(MID(N1182,12,8)), "texto")))</f>
        <v/>
      </c>
      <c r="R1182" s="17">
        <f>IF(ISNUMBER(Q1182), DATE(YEAR(Q1182),MONTH(Q1182),1), "")</f>
        <v/>
      </c>
      <c r="S1182" s="18">
        <f>IF(A1182="", 0, IF(AND(M1182=Ajustes!$B$8, E1182=Ajustes!$B$5, I1182=Ajustes!$B$4, OR(C1182=Ajustes!$B$6, C1182=Ajustes!$B$7), ISNUMBER(D1182), ISNUMBER(H1182)), 1, 0))</f>
        <v/>
      </c>
      <c r="T1182" s="19">
        <f>IF(S1182&lt;&gt;1, 0, IF(N(J1182)=0, 0, IF(K1182=Ajustes!$B$5, J1182, J1182*F1182)))</f>
        <v/>
      </c>
      <c r="U1182" s="20">
        <f>IF(S1182&lt;&gt;1, U1181, IF(C1182=Ajustes!$B$6, U1181+H1182, U1181-H1182))</f>
        <v/>
      </c>
      <c r="V1182" s="19">
        <f>IF(S1182&lt;&gt;1, V1181, IF(C1182=Ajustes!$B$6, V1181+D1182+N(O1182)+T1182, IF(U1182&lt;=0, 0, V1181-H1182*W1181)))</f>
        <v/>
      </c>
      <c r="W1182" s="21">
        <f>IF(U1182&gt;0, V1182/U1182, 0)</f>
        <v/>
      </c>
      <c r="X1182" s="19">
        <f>IF(AND(S1182=1, C1182=Ajustes!$B$7), D1182-N(O1182)-T1182-H1182*W1181, "")</f>
        <v/>
      </c>
      <c r="Y1182" s="18">
        <f>IF(A1182="", "", TRIM(IF(COUNTIFS($N$2:$N$3000,N1182,$C$2:$C$3000,C1182,$D$2:$D$3000,D1182,$H$2:$H$3000,H1182)&gt;1, "Orden repetida. ", "")&amp;IF(AND(S1182=1, C1182=Ajustes!$B$7, U1181+0.000001&lt;H1182), "Vendes más de lo registrado. ", "")&amp;IF(Q1182="texto", "Fecha en texto. ", "")&amp;IF(OR(NOT(ISNUMBER(D1182)), NOT(ISNUMBER(H1182))), "Número en texto. ", "")&amp;IF(AND(ISNUMBER(Q1182), ISNUMBER(Q1181), Q1182&lt;Q1181), "Fuera de orden de fecha. ", "")))</f>
        <v/>
      </c>
      <c r="Z1182" s="18">
        <f>IF(AND(S1182=1, ISNUMBER(R1182)), ROW(), 0)</f>
        <v/>
      </c>
      <c r="AA1182" s="18">
        <f>IF(ISNUMBER(R1182), R1182, 0)</f>
        <v/>
      </c>
    </row>
    <row r="1183">
      <c r="A1183" s="13" t="n"/>
      <c r="B1183" s="13" t="n"/>
      <c r="C1183" s="13" t="n"/>
      <c r="D1183" s="13" t="n"/>
      <c r="E1183" s="13" t="n"/>
      <c r="F1183" s="13" t="n"/>
      <c r="G1183" s="13" t="n"/>
      <c r="H1183" s="13" t="n"/>
      <c r="I1183" s="13" t="n"/>
      <c r="J1183" s="13" t="n"/>
      <c r="K1183" s="13" t="n"/>
      <c r="L1183" s="13" t="n"/>
      <c r="M1183" s="13" t="n"/>
      <c r="N1183" s="13" t="n"/>
      <c r="O1183" s="14" t="n"/>
      <c r="P1183" s="15" t="n"/>
      <c r="Q1183" s="16">
        <f>IF(N1183="", "", IF(ISNUMBER(N1183), N1183, IFERROR(DATEVALUE(LEFT(N1183,10))+TIMEVALUE(MID(N1183,12,8)), "texto")))</f>
        <v/>
      </c>
      <c r="R1183" s="17">
        <f>IF(ISNUMBER(Q1183), DATE(YEAR(Q1183),MONTH(Q1183),1), "")</f>
        <v/>
      </c>
      <c r="S1183" s="18">
        <f>IF(A1183="", 0, IF(AND(M1183=Ajustes!$B$8, E1183=Ajustes!$B$5, I1183=Ajustes!$B$4, OR(C1183=Ajustes!$B$6, C1183=Ajustes!$B$7), ISNUMBER(D1183), ISNUMBER(H1183)), 1, 0))</f>
        <v/>
      </c>
      <c r="T1183" s="19">
        <f>IF(S1183&lt;&gt;1, 0, IF(N(J1183)=0, 0, IF(K1183=Ajustes!$B$5, J1183, J1183*F1183)))</f>
        <v/>
      </c>
      <c r="U1183" s="20">
        <f>IF(S1183&lt;&gt;1, U1182, IF(C1183=Ajustes!$B$6, U1182+H1183, U1182-H1183))</f>
        <v/>
      </c>
      <c r="V1183" s="19">
        <f>IF(S1183&lt;&gt;1, V1182, IF(C1183=Ajustes!$B$6, V1182+D1183+N(O1183)+T1183, IF(U1183&lt;=0, 0, V1182-H1183*W1182)))</f>
        <v/>
      </c>
      <c r="W1183" s="21">
        <f>IF(U1183&gt;0, V1183/U1183, 0)</f>
        <v/>
      </c>
      <c r="X1183" s="19">
        <f>IF(AND(S1183=1, C1183=Ajustes!$B$7), D1183-N(O1183)-T1183-H1183*W1182, "")</f>
        <v/>
      </c>
      <c r="Y1183" s="18">
        <f>IF(A1183="", "", TRIM(IF(COUNTIFS($N$2:$N$3000,N1183,$C$2:$C$3000,C1183,$D$2:$D$3000,D1183,$H$2:$H$3000,H1183)&gt;1, "Orden repetida. ", "")&amp;IF(AND(S1183=1, C1183=Ajustes!$B$7, U1182+0.000001&lt;H1183), "Vendes más de lo registrado. ", "")&amp;IF(Q1183="texto", "Fecha en texto. ", "")&amp;IF(OR(NOT(ISNUMBER(D1183)), NOT(ISNUMBER(H1183))), "Número en texto. ", "")&amp;IF(AND(ISNUMBER(Q1183), ISNUMBER(Q1182), Q1183&lt;Q1182), "Fuera de orden de fecha. ", "")))</f>
        <v/>
      </c>
      <c r="Z1183" s="18">
        <f>IF(AND(S1183=1, ISNUMBER(R1183)), ROW(), 0)</f>
        <v/>
      </c>
      <c r="AA1183" s="18">
        <f>IF(ISNUMBER(R1183), R1183, 0)</f>
        <v/>
      </c>
    </row>
    <row r="1184">
      <c r="A1184" s="13" t="n"/>
      <c r="B1184" s="13" t="n"/>
      <c r="C1184" s="13" t="n"/>
      <c r="D1184" s="13" t="n"/>
      <c r="E1184" s="13" t="n"/>
      <c r="F1184" s="13" t="n"/>
      <c r="G1184" s="13" t="n"/>
      <c r="H1184" s="13" t="n"/>
      <c r="I1184" s="13" t="n"/>
      <c r="J1184" s="13" t="n"/>
      <c r="K1184" s="13" t="n"/>
      <c r="L1184" s="13" t="n"/>
      <c r="M1184" s="13" t="n"/>
      <c r="N1184" s="13" t="n"/>
      <c r="O1184" s="14" t="n"/>
      <c r="P1184" s="15" t="n"/>
      <c r="Q1184" s="16">
        <f>IF(N1184="", "", IF(ISNUMBER(N1184), N1184, IFERROR(DATEVALUE(LEFT(N1184,10))+TIMEVALUE(MID(N1184,12,8)), "texto")))</f>
        <v/>
      </c>
      <c r="R1184" s="17">
        <f>IF(ISNUMBER(Q1184), DATE(YEAR(Q1184),MONTH(Q1184),1), "")</f>
        <v/>
      </c>
      <c r="S1184" s="18">
        <f>IF(A1184="", 0, IF(AND(M1184=Ajustes!$B$8, E1184=Ajustes!$B$5, I1184=Ajustes!$B$4, OR(C1184=Ajustes!$B$6, C1184=Ajustes!$B$7), ISNUMBER(D1184), ISNUMBER(H1184)), 1, 0))</f>
        <v/>
      </c>
      <c r="T1184" s="19">
        <f>IF(S1184&lt;&gt;1, 0, IF(N(J1184)=0, 0, IF(K1184=Ajustes!$B$5, J1184, J1184*F1184)))</f>
        <v/>
      </c>
      <c r="U1184" s="20">
        <f>IF(S1184&lt;&gt;1, U1183, IF(C1184=Ajustes!$B$6, U1183+H1184, U1183-H1184))</f>
        <v/>
      </c>
      <c r="V1184" s="19">
        <f>IF(S1184&lt;&gt;1, V1183, IF(C1184=Ajustes!$B$6, V1183+D1184+N(O1184)+T1184, IF(U1184&lt;=0, 0, V1183-H1184*W1183)))</f>
        <v/>
      </c>
      <c r="W1184" s="21">
        <f>IF(U1184&gt;0, V1184/U1184, 0)</f>
        <v/>
      </c>
      <c r="X1184" s="19">
        <f>IF(AND(S1184=1, C1184=Ajustes!$B$7), D1184-N(O1184)-T1184-H1184*W1183, "")</f>
        <v/>
      </c>
      <c r="Y1184" s="18">
        <f>IF(A1184="", "", TRIM(IF(COUNTIFS($N$2:$N$3000,N1184,$C$2:$C$3000,C1184,$D$2:$D$3000,D1184,$H$2:$H$3000,H1184)&gt;1, "Orden repetida. ", "")&amp;IF(AND(S1184=1, C1184=Ajustes!$B$7, U1183+0.000001&lt;H1184), "Vendes más de lo registrado. ", "")&amp;IF(Q1184="texto", "Fecha en texto. ", "")&amp;IF(OR(NOT(ISNUMBER(D1184)), NOT(ISNUMBER(H1184))), "Número en texto. ", "")&amp;IF(AND(ISNUMBER(Q1184), ISNUMBER(Q1183), Q1184&lt;Q1183), "Fuera de orden de fecha. ", "")))</f>
        <v/>
      </c>
      <c r="Z1184" s="18">
        <f>IF(AND(S1184=1, ISNUMBER(R1184)), ROW(), 0)</f>
        <v/>
      </c>
      <c r="AA1184" s="18">
        <f>IF(ISNUMBER(R1184), R1184, 0)</f>
        <v/>
      </c>
    </row>
    <row r="1185">
      <c r="A1185" s="13" t="n"/>
      <c r="B1185" s="13" t="n"/>
      <c r="C1185" s="13" t="n"/>
      <c r="D1185" s="13" t="n"/>
      <c r="E1185" s="13" t="n"/>
      <c r="F1185" s="13" t="n"/>
      <c r="G1185" s="13" t="n"/>
      <c r="H1185" s="13" t="n"/>
      <c r="I1185" s="13" t="n"/>
      <c r="J1185" s="13" t="n"/>
      <c r="K1185" s="13" t="n"/>
      <c r="L1185" s="13" t="n"/>
      <c r="M1185" s="13" t="n"/>
      <c r="N1185" s="13" t="n"/>
      <c r="O1185" s="14" t="n"/>
      <c r="P1185" s="15" t="n"/>
      <c r="Q1185" s="16">
        <f>IF(N1185="", "", IF(ISNUMBER(N1185), N1185, IFERROR(DATEVALUE(LEFT(N1185,10))+TIMEVALUE(MID(N1185,12,8)), "texto")))</f>
        <v/>
      </c>
      <c r="R1185" s="17">
        <f>IF(ISNUMBER(Q1185), DATE(YEAR(Q1185),MONTH(Q1185),1), "")</f>
        <v/>
      </c>
      <c r="S1185" s="18">
        <f>IF(A1185="", 0, IF(AND(M1185=Ajustes!$B$8, E1185=Ajustes!$B$5, I1185=Ajustes!$B$4, OR(C1185=Ajustes!$B$6, C1185=Ajustes!$B$7), ISNUMBER(D1185), ISNUMBER(H1185)), 1, 0))</f>
        <v/>
      </c>
      <c r="T1185" s="19">
        <f>IF(S1185&lt;&gt;1, 0, IF(N(J1185)=0, 0, IF(K1185=Ajustes!$B$5, J1185, J1185*F1185)))</f>
        <v/>
      </c>
      <c r="U1185" s="20">
        <f>IF(S1185&lt;&gt;1, U1184, IF(C1185=Ajustes!$B$6, U1184+H1185, U1184-H1185))</f>
        <v/>
      </c>
      <c r="V1185" s="19">
        <f>IF(S1185&lt;&gt;1, V1184, IF(C1185=Ajustes!$B$6, V1184+D1185+N(O1185)+T1185, IF(U1185&lt;=0, 0, V1184-H1185*W1184)))</f>
        <v/>
      </c>
      <c r="W1185" s="21">
        <f>IF(U1185&gt;0, V1185/U1185, 0)</f>
        <v/>
      </c>
      <c r="X1185" s="19">
        <f>IF(AND(S1185=1, C1185=Ajustes!$B$7), D1185-N(O1185)-T1185-H1185*W1184, "")</f>
        <v/>
      </c>
      <c r="Y1185" s="18">
        <f>IF(A1185="", "", TRIM(IF(COUNTIFS($N$2:$N$3000,N1185,$C$2:$C$3000,C1185,$D$2:$D$3000,D1185,$H$2:$H$3000,H1185)&gt;1, "Orden repetida. ", "")&amp;IF(AND(S1185=1, C1185=Ajustes!$B$7, U1184+0.000001&lt;H1185), "Vendes más de lo registrado. ", "")&amp;IF(Q1185="texto", "Fecha en texto. ", "")&amp;IF(OR(NOT(ISNUMBER(D1185)), NOT(ISNUMBER(H1185))), "Número en texto. ", "")&amp;IF(AND(ISNUMBER(Q1185), ISNUMBER(Q1184), Q1185&lt;Q1184), "Fuera de orden de fecha. ", "")))</f>
        <v/>
      </c>
      <c r="Z1185" s="18">
        <f>IF(AND(S1185=1, ISNUMBER(R1185)), ROW(), 0)</f>
        <v/>
      </c>
      <c r="AA1185" s="18">
        <f>IF(ISNUMBER(R1185), R1185, 0)</f>
        <v/>
      </c>
    </row>
    <row r="1186">
      <c r="A1186" s="13" t="n"/>
      <c r="B1186" s="13" t="n"/>
      <c r="C1186" s="13" t="n"/>
      <c r="D1186" s="13" t="n"/>
      <c r="E1186" s="13" t="n"/>
      <c r="F1186" s="13" t="n"/>
      <c r="G1186" s="13" t="n"/>
      <c r="H1186" s="13" t="n"/>
      <c r="I1186" s="13" t="n"/>
      <c r="J1186" s="13" t="n"/>
      <c r="K1186" s="13" t="n"/>
      <c r="L1186" s="13" t="n"/>
      <c r="M1186" s="13" t="n"/>
      <c r="N1186" s="13" t="n"/>
      <c r="O1186" s="14" t="n"/>
      <c r="P1186" s="15" t="n"/>
      <c r="Q1186" s="16">
        <f>IF(N1186="", "", IF(ISNUMBER(N1186), N1186, IFERROR(DATEVALUE(LEFT(N1186,10))+TIMEVALUE(MID(N1186,12,8)), "texto")))</f>
        <v/>
      </c>
      <c r="R1186" s="17">
        <f>IF(ISNUMBER(Q1186), DATE(YEAR(Q1186),MONTH(Q1186),1), "")</f>
        <v/>
      </c>
      <c r="S1186" s="18">
        <f>IF(A1186="", 0, IF(AND(M1186=Ajustes!$B$8, E1186=Ajustes!$B$5, I1186=Ajustes!$B$4, OR(C1186=Ajustes!$B$6, C1186=Ajustes!$B$7), ISNUMBER(D1186), ISNUMBER(H1186)), 1, 0))</f>
        <v/>
      </c>
      <c r="T1186" s="19">
        <f>IF(S1186&lt;&gt;1, 0, IF(N(J1186)=0, 0, IF(K1186=Ajustes!$B$5, J1186, J1186*F1186)))</f>
        <v/>
      </c>
      <c r="U1186" s="20">
        <f>IF(S1186&lt;&gt;1, U1185, IF(C1186=Ajustes!$B$6, U1185+H1186, U1185-H1186))</f>
        <v/>
      </c>
      <c r="V1186" s="19">
        <f>IF(S1186&lt;&gt;1, V1185, IF(C1186=Ajustes!$B$6, V1185+D1186+N(O1186)+T1186, IF(U1186&lt;=0, 0, V1185-H1186*W1185)))</f>
        <v/>
      </c>
      <c r="W1186" s="21">
        <f>IF(U1186&gt;0, V1186/U1186, 0)</f>
        <v/>
      </c>
      <c r="X1186" s="19">
        <f>IF(AND(S1186=1, C1186=Ajustes!$B$7), D1186-N(O1186)-T1186-H1186*W1185, "")</f>
        <v/>
      </c>
      <c r="Y1186" s="18">
        <f>IF(A1186="", "", TRIM(IF(COUNTIFS($N$2:$N$3000,N1186,$C$2:$C$3000,C1186,$D$2:$D$3000,D1186,$H$2:$H$3000,H1186)&gt;1, "Orden repetida. ", "")&amp;IF(AND(S1186=1, C1186=Ajustes!$B$7, U1185+0.000001&lt;H1186), "Vendes más de lo registrado. ", "")&amp;IF(Q1186="texto", "Fecha en texto. ", "")&amp;IF(OR(NOT(ISNUMBER(D1186)), NOT(ISNUMBER(H1186))), "Número en texto. ", "")&amp;IF(AND(ISNUMBER(Q1186), ISNUMBER(Q1185), Q1186&lt;Q1185), "Fuera de orden de fecha. ", "")))</f>
        <v/>
      </c>
      <c r="Z1186" s="18">
        <f>IF(AND(S1186=1, ISNUMBER(R1186)), ROW(), 0)</f>
        <v/>
      </c>
      <c r="AA1186" s="18">
        <f>IF(ISNUMBER(R1186), R1186, 0)</f>
        <v/>
      </c>
    </row>
    <row r="1187">
      <c r="A1187" s="13" t="n"/>
      <c r="B1187" s="13" t="n"/>
      <c r="C1187" s="13" t="n"/>
      <c r="D1187" s="13" t="n"/>
      <c r="E1187" s="13" t="n"/>
      <c r="F1187" s="13" t="n"/>
      <c r="G1187" s="13" t="n"/>
      <c r="H1187" s="13" t="n"/>
      <c r="I1187" s="13" t="n"/>
      <c r="J1187" s="13" t="n"/>
      <c r="K1187" s="13" t="n"/>
      <c r="L1187" s="13" t="n"/>
      <c r="M1187" s="13" t="n"/>
      <c r="N1187" s="13" t="n"/>
      <c r="O1187" s="14" t="n"/>
      <c r="P1187" s="15" t="n"/>
      <c r="Q1187" s="16">
        <f>IF(N1187="", "", IF(ISNUMBER(N1187), N1187, IFERROR(DATEVALUE(LEFT(N1187,10))+TIMEVALUE(MID(N1187,12,8)), "texto")))</f>
        <v/>
      </c>
      <c r="R1187" s="17">
        <f>IF(ISNUMBER(Q1187), DATE(YEAR(Q1187),MONTH(Q1187),1), "")</f>
        <v/>
      </c>
      <c r="S1187" s="18">
        <f>IF(A1187="", 0, IF(AND(M1187=Ajustes!$B$8, E1187=Ajustes!$B$5, I1187=Ajustes!$B$4, OR(C1187=Ajustes!$B$6, C1187=Ajustes!$B$7), ISNUMBER(D1187), ISNUMBER(H1187)), 1, 0))</f>
        <v/>
      </c>
      <c r="T1187" s="19">
        <f>IF(S1187&lt;&gt;1, 0, IF(N(J1187)=0, 0, IF(K1187=Ajustes!$B$5, J1187, J1187*F1187)))</f>
        <v/>
      </c>
      <c r="U1187" s="20">
        <f>IF(S1187&lt;&gt;1, U1186, IF(C1187=Ajustes!$B$6, U1186+H1187, U1186-H1187))</f>
        <v/>
      </c>
      <c r="V1187" s="19">
        <f>IF(S1187&lt;&gt;1, V1186, IF(C1187=Ajustes!$B$6, V1186+D1187+N(O1187)+T1187, IF(U1187&lt;=0, 0, V1186-H1187*W1186)))</f>
        <v/>
      </c>
      <c r="W1187" s="21">
        <f>IF(U1187&gt;0, V1187/U1187, 0)</f>
        <v/>
      </c>
      <c r="X1187" s="19">
        <f>IF(AND(S1187=1, C1187=Ajustes!$B$7), D1187-N(O1187)-T1187-H1187*W1186, "")</f>
        <v/>
      </c>
      <c r="Y1187" s="18">
        <f>IF(A1187="", "", TRIM(IF(COUNTIFS($N$2:$N$3000,N1187,$C$2:$C$3000,C1187,$D$2:$D$3000,D1187,$H$2:$H$3000,H1187)&gt;1, "Orden repetida. ", "")&amp;IF(AND(S1187=1, C1187=Ajustes!$B$7, U1186+0.000001&lt;H1187), "Vendes más de lo registrado. ", "")&amp;IF(Q1187="texto", "Fecha en texto. ", "")&amp;IF(OR(NOT(ISNUMBER(D1187)), NOT(ISNUMBER(H1187))), "Número en texto. ", "")&amp;IF(AND(ISNUMBER(Q1187), ISNUMBER(Q1186), Q1187&lt;Q1186), "Fuera de orden de fecha. ", "")))</f>
        <v/>
      </c>
      <c r="Z1187" s="18">
        <f>IF(AND(S1187=1, ISNUMBER(R1187)), ROW(), 0)</f>
        <v/>
      </c>
      <c r="AA1187" s="18">
        <f>IF(ISNUMBER(R1187), R1187, 0)</f>
        <v/>
      </c>
    </row>
    <row r="1188">
      <c r="A1188" s="13" t="n"/>
      <c r="B1188" s="13" t="n"/>
      <c r="C1188" s="13" t="n"/>
      <c r="D1188" s="13" t="n"/>
      <c r="E1188" s="13" t="n"/>
      <c r="F1188" s="13" t="n"/>
      <c r="G1188" s="13" t="n"/>
      <c r="H1188" s="13" t="n"/>
      <c r="I1188" s="13" t="n"/>
      <c r="J1188" s="13" t="n"/>
      <c r="K1188" s="13" t="n"/>
      <c r="L1188" s="13" t="n"/>
      <c r="M1188" s="13" t="n"/>
      <c r="N1188" s="13" t="n"/>
      <c r="O1188" s="14" t="n"/>
      <c r="P1188" s="15" t="n"/>
      <c r="Q1188" s="16">
        <f>IF(N1188="", "", IF(ISNUMBER(N1188), N1188, IFERROR(DATEVALUE(LEFT(N1188,10))+TIMEVALUE(MID(N1188,12,8)), "texto")))</f>
        <v/>
      </c>
      <c r="R1188" s="17">
        <f>IF(ISNUMBER(Q1188), DATE(YEAR(Q1188),MONTH(Q1188),1), "")</f>
        <v/>
      </c>
      <c r="S1188" s="18">
        <f>IF(A1188="", 0, IF(AND(M1188=Ajustes!$B$8, E1188=Ajustes!$B$5, I1188=Ajustes!$B$4, OR(C1188=Ajustes!$B$6, C1188=Ajustes!$B$7), ISNUMBER(D1188), ISNUMBER(H1188)), 1, 0))</f>
        <v/>
      </c>
      <c r="T1188" s="19">
        <f>IF(S1188&lt;&gt;1, 0, IF(N(J1188)=0, 0, IF(K1188=Ajustes!$B$5, J1188, J1188*F1188)))</f>
        <v/>
      </c>
      <c r="U1188" s="20">
        <f>IF(S1188&lt;&gt;1, U1187, IF(C1188=Ajustes!$B$6, U1187+H1188, U1187-H1188))</f>
        <v/>
      </c>
      <c r="V1188" s="19">
        <f>IF(S1188&lt;&gt;1, V1187, IF(C1188=Ajustes!$B$6, V1187+D1188+N(O1188)+T1188, IF(U1188&lt;=0, 0, V1187-H1188*W1187)))</f>
        <v/>
      </c>
      <c r="W1188" s="21">
        <f>IF(U1188&gt;0, V1188/U1188, 0)</f>
        <v/>
      </c>
      <c r="X1188" s="19">
        <f>IF(AND(S1188=1, C1188=Ajustes!$B$7), D1188-N(O1188)-T1188-H1188*W1187, "")</f>
        <v/>
      </c>
      <c r="Y1188" s="18">
        <f>IF(A1188="", "", TRIM(IF(COUNTIFS($N$2:$N$3000,N1188,$C$2:$C$3000,C1188,$D$2:$D$3000,D1188,$H$2:$H$3000,H1188)&gt;1, "Orden repetida. ", "")&amp;IF(AND(S1188=1, C1188=Ajustes!$B$7, U1187+0.000001&lt;H1188), "Vendes más de lo registrado. ", "")&amp;IF(Q1188="texto", "Fecha en texto. ", "")&amp;IF(OR(NOT(ISNUMBER(D1188)), NOT(ISNUMBER(H1188))), "Número en texto. ", "")&amp;IF(AND(ISNUMBER(Q1188), ISNUMBER(Q1187), Q1188&lt;Q1187), "Fuera de orden de fecha. ", "")))</f>
        <v/>
      </c>
      <c r="Z1188" s="18">
        <f>IF(AND(S1188=1, ISNUMBER(R1188)), ROW(), 0)</f>
        <v/>
      </c>
      <c r="AA1188" s="18">
        <f>IF(ISNUMBER(R1188), R1188, 0)</f>
        <v/>
      </c>
    </row>
    <row r="1189">
      <c r="A1189" s="13" t="n"/>
      <c r="B1189" s="13" t="n"/>
      <c r="C1189" s="13" t="n"/>
      <c r="D1189" s="13" t="n"/>
      <c r="E1189" s="13" t="n"/>
      <c r="F1189" s="13" t="n"/>
      <c r="G1189" s="13" t="n"/>
      <c r="H1189" s="13" t="n"/>
      <c r="I1189" s="13" t="n"/>
      <c r="J1189" s="13" t="n"/>
      <c r="K1189" s="13" t="n"/>
      <c r="L1189" s="13" t="n"/>
      <c r="M1189" s="13" t="n"/>
      <c r="N1189" s="13" t="n"/>
      <c r="O1189" s="14" t="n"/>
      <c r="P1189" s="15" t="n"/>
      <c r="Q1189" s="16">
        <f>IF(N1189="", "", IF(ISNUMBER(N1189), N1189, IFERROR(DATEVALUE(LEFT(N1189,10))+TIMEVALUE(MID(N1189,12,8)), "texto")))</f>
        <v/>
      </c>
      <c r="R1189" s="17">
        <f>IF(ISNUMBER(Q1189), DATE(YEAR(Q1189),MONTH(Q1189),1), "")</f>
        <v/>
      </c>
      <c r="S1189" s="18">
        <f>IF(A1189="", 0, IF(AND(M1189=Ajustes!$B$8, E1189=Ajustes!$B$5, I1189=Ajustes!$B$4, OR(C1189=Ajustes!$B$6, C1189=Ajustes!$B$7), ISNUMBER(D1189), ISNUMBER(H1189)), 1, 0))</f>
        <v/>
      </c>
      <c r="T1189" s="19">
        <f>IF(S1189&lt;&gt;1, 0, IF(N(J1189)=0, 0, IF(K1189=Ajustes!$B$5, J1189, J1189*F1189)))</f>
        <v/>
      </c>
      <c r="U1189" s="20">
        <f>IF(S1189&lt;&gt;1, U1188, IF(C1189=Ajustes!$B$6, U1188+H1189, U1188-H1189))</f>
        <v/>
      </c>
      <c r="V1189" s="19">
        <f>IF(S1189&lt;&gt;1, V1188, IF(C1189=Ajustes!$B$6, V1188+D1189+N(O1189)+T1189, IF(U1189&lt;=0, 0, V1188-H1189*W1188)))</f>
        <v/>
      </c>
      <c r="W1189" s="21">
        <f>IF(U1189&gt;0, V1189/U1189, 0)</f>
        <v/>
      </c>
      <c r="X1189" s="19">
        <f>IF(AND(S1189=1, C1189=Ajustes!$B$7), D1189-N(O1189)-T1189-H1189*W1188, "")</f>
        <v/>
      </c>
      <c r="Y1189" s="18">
        <f>IF(A1189="", "", TRIM(IF(COUNTIFS($N$2:$N$3000,N1189,$C$2:$C$3000,C1189,$D$2:$D$3000,D1189,$H$2:$H$3000,H1189)&gt;1, "Orden repetida. ", "")&amp;IF(AND(S1189=1, C1189=Ajustes!$B$7, U1188+0.000001&lt;H1189), "Vendes más de lo registrado. ", "")&amp;IF(Q1189="texto", "Fecha en texto. ", "")&amp;IF(OR(NOT(ISNUMBER(D1189)), NOT(ISNUMBER(H1189))), "Número en texto. ", "")&amp;IF(AND(ISNUMBER(Q1189), ISNUMBER(Q1188), Q1189&lt;Q1188), "Fuera de orden de fecha. ", "")))</f>
        <v/>
      </c>
      <c r="Z1189" s="18">
        <f>IF(AND(S1189=1, ISNUMBER(R1189)), ROW(), 0)</f>
        <v/>
      </c>
      <c r="AA1189" s="18">
        <f>IF(ISNUMBER(R1189), R1189, 0)</f>
        <v/>
      </c>
    </row>
    <row r="1190">
      <c r="A1190" s="13" t="n"/>
      <c r="B1190" s="13" t="n"/>
      <c r="C1190" s="13" t="n"/>
      <c r="D1190" s="13" t="n"/>
      <c r="E1190" s="13" t="n"/>
      <c r="F1190" s="13" t="n"/>
      <c r="G1190" s="13" t="n"/>
      <c r="H1190" s="13" t="n"/>
      <c r="I1190" s="13" t="n"/>
      <c r="J1190" s="13" t="n"/>
      <c r="K1190" s="13" t="n"/>
      <c r="L1190" s="13" t="n"/>
      <c r="M1190" s="13" t="n"/>
      <c r="N1190" s="13" t="n"/>
      <c r="O1190" s="14" t="n"/>
      <c r="P1190" s="15" t="n"/>
      <c r="Q1190" s="16">
        <f>IF(N1190="", "", IF(ISNUMBER(N1190), N1190, IFERROR(DATEVALUE(LEFT(N1190,10))+TIMEVALUE(MID(N1190,12,8)), "texto")))</f>
        <v/>
      </c>
      <c r="R1190" s="17">
        <f>IF(ISNUMBER(Q1190), DATE(YEAR(Q1190),MONTH(Q1190),1), "")</f>
        <v/>
      </c>
      <c r="S1190" s="18">
        <f>IF(A1190="", 0, IF(AND(M1190=Ajustes!$B$8, E1190=Ajustes!$B$5, I1190=Ajustes!$B$4, OR(C1190=Ajustes!$B$6, C1190=Ajustes!$B$7), ISNUMBER(D1190), ISNUMBER(H1190)), 1, 0))</f>
        <v/>
      </c>
      <c r="T1190" s="19">
        <f>IF(S1190&lt;&gt;1, 0, IF(N(J1190)=0, 0, IF(K1190=Ajustes!$B$5, J1190, J1190*F1190)))</f>
        <v/>
      </c>
      <c r="U1190" s="20">
        <f>IF(S1190&lt;&gt;1, U1189, IF(C1190=Ajustes!$B$6, U1189+H1190, U1189-H1190))</f>
        <v/>
      </c>
      <c r="V1190" s="19">
        <f>IF(S1190&lt;&gt;1, V1189, IF(C1190=Ajustes!$B$6, V1189+D1190+N(O1190)+T1190, IF(U1190&lt;=0, 0, V1189-H1190*W1189)))</f>
        <v/>
      </c>
      <c r="W1190" s="21">
        <f>IF(U1190&gt;0, V1190/U1190, 0)</f>
        <v/>
      </c>
      <c r="X1190" s="19">
        <f>IF(AND(S1190=1, C1190=Ajustes!$B$7), D1190-N(O1190)-T1190-H1190*W1189, "")</f>
        <v/>
      </c>
      <c r="Y1190" s="18">
        <f>IF(A1190="", "", TRIM(IF(COUNTIFS($N$2:$N$3000,N1190,$C$2:$C$3000,C1190,$D$2:$D$3000,D1190,$H$2:$H$3000,H1190)&gt;1, "Orden repetida. ", "")&amp;IF(AND(S1190=1, C1190=Ajustes!$B$7, U1189+0.000001&lt;H1190), "Vendes más de lo registrado. ", "")&amp;IF(Q1190="texto", "Fecha en texto. ", "")&amp;IF(OR(NOT(ISNUMBER(D1190)), NOT(ISNUMBER(H1190))), "Número en texto. ", "")&amp;IF(AND(ISNUMBER(Q1190), ISNUMBER(Q1189), Q1190&lt;Q1189), "Fuera de orden de fecha. ", "")))</f>
        <v/>
      </c>
      <c r="Z1190" s="18">
        <f>IF(AND(S1190=1, ISNUMBER(R1190)), ROW(), 0)</f>
        <v/>
      </c>
      <c r="AA1190" s="18">
        <f>IF(ISNUMBER(R1190), R1190, 0)</f>
        <v/>
      </c>
    </row>
    <row r="1191">
      <c r="A1191" s="13" t="n"/>
      <c r="B1191" s="13" t="n"/>
      <c r="C1191" s="13" t="n"/>
      <c r="D1191" s="13" t="n"/>
      <c r="E1191" s="13" t="n"/>
      <c r="F1191" s="13" t="n"/>
      <c r="G1191" s="13" t="n"/>
      <c r="H1191" s="13" t="n"/>
      <c r="I1191" s="13" t="n"/>
      <c r="J1191" s="13" t="n"/>
      <c r="K1191" s="13" t="n"/>
      <c r="L1191" s="13" t="n"/>
      <c r="M1191" s="13" t="n"/>
      <c r="N1191" s="13" t="n"/>
      <c r="O1191" s="14" t="n"/>
      <c r="P1191" s="15" t="n"/>
      <c r="Q1191" s="16">
        <f>IF(N1191="", "", IF(ISNUMBER(N1191), N1191, IFERROR(DATEVALUE(LEFT(N1191,10))+TIMEVALUE(MID(N1191,12,8)), "texto")))</f>
        <v/>
      </c>
      <c r="R1191" s="17">
        <f>IF(ISNUMBER(Q1191), DATE(YEAR(Q1191),MONTH(Q1191),1), "")</f>
        <v/>
      </c>
      <c r="S1191" s="18">
        <f>IF(A1191="", 0, IF(AND(M1191=Ajustes!$B$8, E1191=Ajustes!$B$5, I1191=Ajustes!$B$4, OR(C1191=Ajustes!$B$6, C1191=Ajustes!$B$7), ISNUMBER(D1191), ISNUMBER(H1191)), 1, 0))</f>
        <v/>
      </c>
      <c r="T1191" s="19">
        <f>IF(S1191&lt;&gt;1, 0, IF(N(J1191)=0, 0, IF(K1191=Ajustes!$B$5, J1191, J1191*F1191)))</f>
        <v/>
      </c>
      <c r="U1191" s="20">
        <f>IF(S1191&lt;&gt;1, U1190, IF(C1191=Ajustes!$B$6, U1190+H1191, U1190-H1191))</f>
        <v/>
      </c>
      <c r="V1191" s="19">
        <f>IF(S1191&lt;&gt;1, V1190, IF(C1191=Ajustes!$B$6, V1190+D1191+N(O1191)+T1191, IF(U1191&lt;=0, 0, V1190-H1191*W1190)))</f>
        <v/>
      </c>
      <c r="W1191" s="21">
        <f>IF(U1191&gt;0, V1191/U1191, 0)</f>
        <v/>
      </c>
      <c r="X1191" s="19">
        <f>IF(AND(S1191=1, C1191=Ajustes!$B$7), D1191-N(O1191)-T1191-H1191*W1190, "")</f>
        <v/>
      </c>
      <c r="Y1191" s="18">
        <f>IF(A1191="", "", TRIM(IF(COUNTIFS($N$2:$N$3000,N1191,$C$2:$C$3000,C1191,$D$2:$D$3000,D1191,$H$2:$H$3000,H1191)&gt;1, "Orden repetida. ", "")&amp;IF(AND(S1191=1, C1191=Ajustes!$B$7, U1190+0.000001&lt;H1191), "Vendes más de lo registrado. ", "")&amp;IF(Q1191="texto", "Fecha en texto. ", "")&amp;IF(OR(NOT(ISNUMBER(D1191)), NOT(ISNUMBER(H1191))), "Número en texto. ", "")&amp;IF(AND(ISNUMBER(Q1191), ISNUMBER(Q1190), Q1191&lt;Q1190), "Fuera de orden de fecha. ", "")))</f>
        <v/>
      </c>
      <c r="Z1191" s="18">
        <f>IF(AND(S1191=1, ISNUMBER(R1191)), ROW(), 0)</f>
        <v/>
      </c>
      <c r="AA1191" s="18">
        <f>IF(ISNUMBER(R1191), R1191, 0)</f>
        <v/>
      </c>
    </row>
    <row r="1192">
      <c r="A1192" s="13" t="n"/>
      <c r="B1192" s="13" t="n"/>
      <c r="C1192" s="13" t="n"/>
      <c r="D1192" s="13" t="n"/>
      <c r="E1192" s="13" t="n"/>
      <c r="F1192" s="13" t="n"/>
      <c r="G1192" s="13" t="n"/>
      <c r="H1192" s="13" t="n"/>
      <c r="I1192" s="13" t="n"/>
      <c r="J1192" s="13" t="n"/>
      <c r="K1192" s="13" t="n"/>
      <c r="L1192" s="13" t="n"/>
      <c r="M1192" s="13" t="n"/>
      <c r="N1192" s="13" t="n"/>
      <c r="O1192" s="14" t="n"/>
      <c r="P1192" s="15" t="n"/>
      <c r="Q1192" s="16">
        <f>IF(N1192="", "", IF(ISNUMBER(N1192), N1192, IFERROR(DATEVALUE(LEFT(N1192,10))+TIMEVALUE(MID(N1192,12,8)), "texto")))</f>
        <v/>
      </c>
      <c r="R1192" s="17">
        <f>IF(ISNUMBER(Q1192), DATE(YEAR(Q1192),MONTH(Q1192),1), "")</f>
        <v/>
      </c>
      <c r="S1192" s="18">
        <f>IF(A1192="", 0, IF(AND(M1192=Ajustes!$B$8, E1192=Ajustes!$B$5, I1192=Ajustes!$B$4, OR(C1192=Ajustes!$B$6, C1192=Ajustes!$B$7), ISNUMBER(D1192), ISNUMBER(H1192)), 1, 0))</f>
        <v/>
      </c>
      <c r="T1192" s="19">
        <f>IF(S1192&lt;&gt;1, 0, IF(N(J1192)=0, 0, IF(K1192=Ajustes!$B$5, J1192, J1192*F1192)))</f>
        <v/>
      </c>
      <c r="U1192" s="20">
        <f>IF(S1192&lt;&gt;1, U1191, IF(C1192=Ajustes!$B$6, U1191+H1192, U1191-H1192))</f>
        <v/>
      </c>
      <c r="V1192" s="19">
        <f>IF(S1192&lt;&gt;1, V1191, IF(C1192=Ajustes!$B$6, V1191+D1192+N(O1192)+T1192, IF(U1192&lt;=0, 0, V1191-H1192*W1191)))</f>
        <v/>
      </c>
      <c r="W1192" s="21">
        <f>IF(U1192&gt;0, V1192/U1192, 0)</f>
        <v/>
      </c>
      <c r="X1192" s="19">
        <f>IF(AND(S1192=1, C1192=Ajustes!$B$7), D1192-N(O1192)-T1192-H1192*W1191, "")</f>
        <v/>
      </c>
      <c r="Y1192" s="18">
        <f>IF(A1192="", "", TRIM(IF(COUNTIFS($N$2:$N$3000,N1192,$C$2:$C$3000,C1192,$D$2:$D$3000,D1192,$H$2:$H$3000,H1192)&gt;1, "Orden repetida. ", "")&amp;IF(AND(S1192=1, C1192=Ajustes!$B$7, U1191+0.000001&lt;H1192), "Vendes más de lo registrado. ", "")&amp;IF(Q1192="texto", "Fecha en texto. ", "")&amp;IF(OR(NOT(ISNUMBER(D1192)), NOT(ISNUMBER(H1192))), "Número en texto. ", "")&amp;IF(AND(ISNUMBER(Q1192), ISNUMBER(Q1191), Q1192&lt;Q1191), "Fuera de orden de fecha. ", "")))</f>
        <v/>
      </c>
      <c r="Z1192" s="18">
        <f>IF(AND(S1192=1, ISNUMBER(R1192)), ROW(), 0)</f>
        <v/>
      </c>
      <c r="AA1192" s="18">
        <f>IF(ISNUMBER(R1192), R1192, 0)</f>
        <v/>
      </c>
    </row>
    <row r="1193">
      <c r="A1193" s="13" t="n"/>
      <c r="B1193" s="13" t="n"/>
      <c r="C1193" s="13" t="n"/>
      <c r="D1193" s="13" t="n"/>
      <c r="E1193" s="13" t="n"/>
      <c r="F1193" s="13" t="n"/>
      <c r="G1193" s="13" t="n"/>
      <c r="H1193" s="13" t="n"/>
      <c r="I1193" s="13" t="n"/>
      <c r="J1193" s="13" t="n"/>
      <c r="K1193" s="13" t="n"/>
      <c r="L1193" s="13" t="n"/>
      <c r="M1193" s="13" t="n"/>
      <c r="N1193" s="13" t="n"/>
      <c r="O1193" s="14" t="n"/>
      <c r="P1193" s="15" t="n"/>
      <c r="Q1193" s="16">
        <f>IF(N1193="", "", IF(ISNUMBER(N1193), N1193, IFERROR(DATEVALUE(LEFT(N1193,10))+TIMEVALUE(MID(N1193,12,8)), "texto")))</f>
        <v/>
      </c>
      <c r="R1193" s="17">
        <f>IF(ISNUMBER(Q1193), DATE(YEAR(Q1193),MONTH(Q1193),1), "")</f>
        <v/>
      </c>
      <c r="S1193" s="18">
        <f>IF(A1193="", 0, IF(AND(M1193=Ajustes!$B$8, E1193=Ajustes!$B$5, I1193=Ajustes!$B$4, OR(C1193=Ajustes!$B$6, C1193=Ajustes!$B$7), ISNUMBER(D1193), ISNUMBER(H1193)), 1, 0))</f>
        <v/>
      </c>
      <c r="T1193" s="19">
        <f>IF(S1193&lt;&gt;1, 0, IF(N(J1193)=0, 0, IF(K1193=Ajustes!$B$5, J1193, J1193*F1193)))</f>
        <v/>
      </c>
      <c r="U1193" s="20">
        <f>IF(S1193&lt;&gt;1, U1192, IF(C1193=Ajustes!$B$6, U1192+H1193, U1192-H1193))</f>
        <v/>
      </c>
      <c r="V1193" s="19">
        <f>IF(S1193&lt;&gt;1, V1192, IF(C1193=Ajustes!$B$6, V1192+D1193+N(O1193)+T1193, IF(U1193&lt;=0, 0, V1192-H1193*W1192)))</f>
        <v/>
      </c>
      <c r="W1193" s="21">
        <f>IF(U1193&gt;0, V1193/U1193, 0)</f>
        <v/>
      </c>
      <c r="X1193" s="19">
        <f>IF(AND(S1193=1, C1193=Ajustes!$B$7), D1193-N(O1193)-T1193-H1193*W1192, "")</f>
        <v/>
      </c>
      <c r="Y1193" s="18">
        <f>IF(A1193="", "", TRIM(IF(COUNTIFS($N$2:$N$3000,N1193,$C$2:$C$3000,C1193,$D$2:$D$3000,D1193,$H$2:$H$3000,H1193)&gt;1, "Orden repetida. ", "")&amp;IF(AND(S1193=1, C1193=Ajustes!$B$7, U1192+0.000001&lt;H1193), "Vendes más de lo registrado. ", "")&amp;IF(Q1193="texto", "Fecha en texto. ", "")&amp;IF(OR(NOT(ISNUMBER(D1193)), NOT(ISNUMBER(H1193))), "Número en texto. ", "")&amp;IF(AND(ISNUMBER(Q1193), ISNUMBER(Q1192), Q1193&lt;Q1192), "Fuera de orden de fecha. ", "")))</f>
        <v/>
      </c>
      <c r="Z1193" s="18">
        <f>IF(AND(S1193=1, ISNUMBER(R1193)), ROW(), 0)</f>
        <v/>
      </c>
      <c r="AA1193" s="18">
        <f>IF(ISNUMBER(R1193), R1193, 0)</f>
        <v/>
      </c>
    </row>
    <row r="1194">
      <c r="A1194" s="13" t="n"/>
      <c r="B1194" s="13" t="n"/>
      <c r="C1194" s="13" t="n"/>
      <c r="D1194" s="13" t="n"/>
      <c r="E1194" s="13" t="n"/>
      <c r="F1194" s="13" t="n"/>
      <c r="G1194" s="13" t="n"/>
      <c r="H1194" s="13" t="n"/>
      <c r="I1194" s="13" t="n"/>
      <c r="J1194" s="13" t="n"/>
      <c r="K1194" s="13" t="n"/>
      <c r="L1194" s="13" t="n"/>
      <c r="M1194" s="13" t="n"/>
      <c r="N1194" s="13" t="n"/>
      <c r="O1194" s="14" t="n"/>
      <c r="P1194" s="15" t="n"/>
      <c r="Q1194" s="16">
        <f>IF(N1194="", "", IF(ISNUMBER(N1194), N1194, IFERROR(DATEVALUE(LEFT(N1194,10))+TIMEVALUE(MID(N1194,12,8)), "texto")))</f>
        <v/>
      </c>
      <c r="R1194" s="17">
        <f>IF(ISNUMBER(Q1194), DATE(YEAR(Q1194),MONTH(Q1194),1), "")</f>
        <v/>
      </c>
      <c r="S1194" s="18">
        <f>IF(A1194="", 0, IF(AND(M1194=Ajustes!$B$8, E1194=Ajustes!$B$5, I1194=Ajustes!$B$4, OR(C1194=Ajustes!$B$6, C1194=Ajustes!$B$7), ISNUMBER(D1194), ISNUMBER(H1194)), 1, 0))</f>
        <v/>
      </c>
      <c r="T1194" s="19">
        <f>IF(S1194&lt;&gt;1, 0, IF(N(J1194)=0, 0, IF(K1194=Ajustes!$B$5, J1194, J1194*F1194)))</f>
        <v/>
      </c>
      <c r="U1194" s="20">
        <f>IF(S1194&lt;&gt;1, U1193, IF(C1194=Ajustes!$B$6, U1193+H1194, U1193-H1194))</f>
        <v/>
      </c>
      <c r="V1194" s="19">
        <f>IF(S1194&lt;&gt;1, V1193, IF(C1194=Ajustes!$B$6, V1193+D1194+N(O1194)+T1194, IF(U1194&lt;=0, 0, V1193-H1194*W1193)))</f>
        <v/>
      </c>
      <c r="W1194" s="21">
        <f>IF(U1194&gt;0, V1194/U1194, 0)</f>
        <v/>
      </c>
      <c r="X1194" s="19">
        <f>IF(AND(S1194=1, C1194=Ajustes!$B$7), D1194-N(O1194)-T1194-H1194*W1193, "")</f>
        <v/>
      </c>
      <c r="Y1194" s="18">
        <f>IF(A1194="", "", TRIM(IF(COUNTIFS($N$2:$N$3000,N1194,$C$2:$C$3000,C1194,$D$2:$D$3000,D1194,$H$2:$H$3000,H1194)&gt;1, "Orden repetida. ", "")&amp;IF(AND(S1194=1, C1194=Ajustes!$B$7, U1193+0.000001&lt;H1194), "Vendes más de lo registrado. ", "")&amp;IF(Q1194="texto", "Fecha en texto. ", "")&amp;IF(OR(NOT(ISNUMBER(D1194)), NOT(ISNUMBER(H1194))), "Número en texto. ", "")&amp;IF(AND(ISNUMBER(Q1194), ISNUMBER(Q1193), Q1194&lt;Q1193), "Fuera de orden de fecha. ", "")))</f>
        <v/>
      </c>
      <c r="Z1194" s="18">
        <f>IF(AND(S1194=1, ISNUMBER(R1194)), ROW(), 0)</f>
        <v/>
      </c>
      <c r="AA1194" s="18">
        <f>IF(ISNUMBER(R1194), R1194, 0)</f>
        <v/>
      </c>
    </row>
    <row r="1195">
      <c r="A1195" s="13" t="n"/>
      <c r="B1195" s="13" t="n"/>
      <c r="C1195" s="13" t="n"/>
      <c r="D1195" s="13" t="n"/>
      <c r="E1195" s="13" t="n"/>
      <c r="F1195" s="13" t="n"/>
      <c r="G1195" s="13" t="n"/>
      <c r="H1195" s="13" t="n"/>
      <c r="I1195" s="13" t="n"/>
      <c r="J1195" s="13" t="n"/>
      <c r="K1195" s="13" t="n"/>
      <c r="L1195" s="13" t="n"/>
      <c r="M1195" s="13" t="n"/>
      <c r="N1195" s="13" t="n"/>
      <c r="O1195" s="14" t="n"/>
      <c r="P1195" s="15" t="n"/>
      <c r="Q1195" s="16">
        <f>IF(N1195="", "", IF(ISNUMBER(N1195), N1195, IFERROR(DATEVALUE(LEFT(N1195,10))+TIMEVALUE(MID(N1195,12,8)), "texto")))</f>
        <v/>
      </c>
      <c r="R1195" s="17">
        <f>IF(ISNUMBER(Q1195), DATE(YEAR(Q1195),MONTH(Q1195),1), "")</f>
        <v/>
      </c>
      <c r="S1195" s="18">
        <f>IF(A1195="", 0, IF(AND(M1195=Ajustes!$B$8, E1195=Ajustes!$B$5, I1195=Ajustes!$B$4, OR(C1195=Ajustes!$B$6, C1195=Ajustes!$B$7), ISNUMBER(D1195), ISNUMBER(H1195)), 1, 0))</f>
        <v/>
      </c>
      <c r="T1195" s="19">
        <f>IF(S1195&lt;&gt;1, 0, IF(N(J1195)=0, 0, IF(K1195=Ajustes!$B$5, J1195, J1195*F1195)))</f>
        <v/>
      </c>
      <c r="U1195" s="20">
        <f>IF(S1195&lt;&gt;1, U1194, IF(C1195=Ajustes!$B$6, U1194+H1195, U1194-H1195))</f>
        <v/>
      </c>
      <c r="V1195" s="19">
        <f>IF(S1195&lt;&gt;1, V1194, IF(C1195=Ajustes!$B$6, V1194+D1195+N(O1195)+T1195, IF(U1195&lt;=0, 0, V1194-H1195*W1194)))</f>
        <v/>
      </c>
      <c r="W1195" s="21">
        <f>IF(U1195&gt;0, V1195/U1195, 0)</f>
        <v/>
      </c>
      <c r="X1195" s="19">
        <f>IF(AND(S1195=1, C1195=Ajustes!$B$7), D1195-N(O1195)-T1195-H1195*W1194, "")</f>
        <v/>
      </c>
      <c r="Y1195" s="18">
        <f>IF(A1195="", "", TRIM(IF(COUNTIFS($N$2:$N$3000,N1195,$C$2:$C$3000,C1195,$D$2:$D$3000,D1195,$H$2:$H$3000,H1195)&gt;1, "Orden repetida. ", "")&amp;IF(AND(S1195=1, C1195=Ajustes!$B$7, U1194+0.000001&lt;H1195), "Vendes más de lo registrado. ", "")&amp;IF(Q1195="texto", "Fecha en texto. ", "")&amp;IF(OR(NOT(ISNUMBER(D1195)), NOT(ISNUMBER(H1195))), "Número en texto. ", "")&amp;IF(AND(ISNUMBER(Q1195), ISNUMBER(Q1194), Q1195&lt;Q1194), "Fuera de orden de fecha. ", "")))</f>
        <v/>
      </c>
      <c r="Z1195" s="18">
        <f>IF(AND(S1195=1, ISNUMBER(R1195)), ROW(), 0)</f>
        <v/>
      </c>
      <c r="AA1195" s="18">
        <f>IF(ISNUMBER(R1195), R1195, 0)</f>
        <v/>
      </c>
    </row>
    <row r="1196">
      <c r="A1196" s="13" t="n"/>
      <c r="B1196" s="13" t="n"/>
      <c r="C1196" s="13" t="n"/>
      <c r="D1196" s="13" t="n"/>
      <c r="E1196" s="13" t="n"/>
      <c r="F1196" s="13" t="n"/>
      <c r="G1196" s="13" t="n"/>
      <c r="H1196" s="13" t="n"/>
      <c r="I1196" s="13" t="n"/>
      <c r="J1196" s="13" t="n"/>
      <c r="K1196" s="13" t="n"/>
      <c r="L1196" s="13" t="n"/>
      <c r="M1196" s="13" t="n"/>
      <c r="N1196" s="13" t="n"/>
      <c r="O1196" s="14" t="n"/>
      <c r="P1196" s="15" t="n"/>
      <c r="Q1196" s="16">
        <f>IF(N1196="", "", IF(ISNUMBER(N1196), N1196, IFERROR(DATEVALUE(LEFT(N1196,10))+TIMEVALUE(MID(N1196,12,8)), "texto")))</f>
        <v/>
      </c>
      <c r="R1196" s="17">
        <f>IF(ISNUMBER(Q1196), DATE(YEAR(Q1196),MONTH(Q1196),1), "")</f>
        <v/>
      </c>
      <c r="S1196" s="18">
        <f>IF(A1196="", 0, IF(AND(M1196=Ajustes!$B$8, E1196=Ajustes!$B$5, I1196=Ajustes!$B$4, OR(C1196=Ajustes!$B$6, C1196=Ajustes!$B$7), ISNUMBER(D1196), ISNUMBER(H1196)), 1, 0))</f>
        <v/>
      </c>
      <c r="T1196" s="19">
        <f>IF(S1196&lt;&gt;1, 0, IF(N(J1196)=0, 0, IF(K1196=Ajustes!$B$5, J1196, J1196*F1196)))</f>
        <v/>
      </c>
      <c r="U1196" s="20">
        <f>IF(S1196&lt;&gt;1, U1195, IF(C1196=Ajustes!$B$6, U1195+H1196, U1195-H1196))</f>
        <v/>
      </c>
      <c r="V1196" s="19">
        <f>IF(S1196&lt;&gt;1, V1195, IF(C1196=Ajustes!$B$6, V1195+D1196+N(O1196)+T1196, IF(U1196&lt;=0, 0, V1195-H1196*W1195)))</f>
        <v/>
      </c>
      <c r="W1196" s="21">
        <f>IF(U1196&gt;0, V1196/U1196, 0)</f>
        <v/>
      </c>
      <c r="X1196" s="19">
        <f>IF(AND(S1196=1, C1196=Ajustes!$B$7), D1196-N(O1196)-T1196-H1196*W1195, "")</f>
        <v/>
      </c>
      <c r="Y1196" s="18">
        <f>IF(A1196="", "", TRIM(IF(COUNTIFS($N$2:$N$3000,N1196,$C$2:$C$3000,C1196,$D$2:$D$3000,D1196,$H$2:$H$3000,H1196)&gt;1, "Orden repetida. ", "")&amp;IF(AND(S1196=1, C1196=Ajustes!$B$7, U1195+0.000001&lt;H1196), "Vendes más de lo registrado. ", "")&amp;IF(Q1196="texto", "Fecha en texto. ", "")&amp;IF(OR(NOT(ISNUMBER(D1196)), NOT(ISNUMBER(H1196))), "Número en texto. ", "")&amp;IF(AND(ISNUMBER(Q1196), ISNUMBER(Q1195), Q1196&lt;Q1195), "Fuera de orden de fecha. ", "")))</f>
        <v/>
      </c>
      <c r="Z1196" s="18">
        <f>IF(AND(S1196=1, ISNUMBER(R1196)), ROW(), 0)</f>
        <v/>
      </c>
      <c r="AA1196" s="18">
        <f>IF(ISNUMBER(R1196), R1196, 0)</f>
        <v/>
      </c>
    </row>
    <row r="1197">
      <c r="A1197" s="13" t="n"/>
      <c r="B1197" s="13" t="n"/>
      <c r="C1197" s="13" t="n"/>
      <c r="D1197" s="13" t="n"/>
      <c r="E1197" s="13" t="n"/>
      <c r="F1197" s="13" t="n"/>
      <c r="G1197" s="13" t="n"/>
      <c r="H1197" s="13" t="n"/>
      <c r="I1197" s="13" t="n"/>
      <c r="J1197" s="13" t="n"/>
      <c r="K1197" s="13" t="n"/>
      <c r="L1197" s="13" t="n"/>
      <c r="M1197" s="13" t="n"/>
      <c r="N1197" s="13" t="n"/>
      <c r="O1197" s="14" t="n"/>
      <c r="P1197" s="15" t="n"/>
      <c r="Q1197" s="16">
        <f>IF(N1197="", "", IF(ISNUMBER(N1197), N1197, IFERROR(DATEVALUE(LEFT(N1197,10))+TIMEVALUE(MID(N1197,12,8)), "texto")))</f>
        <v/>
      </c>
      <c r="R1197" s="17">
        <f>IF(ISNUMBER(Q1197), DATE(YEAR(Q1197),MONTH(Q1197),1), "")</f>
        <v/>
      </c>
      <c r="S1197" s="18">
        <f>IF(A1197="", 0, IF(AND(M1197=Ajustes!$B$8, E1197=Ajustes!$B$5, I1197=Ajustes!$B$4, OR(C1197=Ajustes!$B$6, C1197=Ajustes!$B$7), ISNUMBER(D1197), ISNUMBER(H1197)), 1, 0))</f>
        <v/>
      </c>
      <c r="T1197" s="19">
        <f>IF(S1197&lt;&gt;1, 0, IF(N(J1197)=0, 0, IF(K1197=Ajustes!$B$5, J1197, J1197*F1197)))</f>
        <v/>
      </c>
      <c r="U1197" s="20">
        <f>IF(S1197&lt;&gt;1, U1196, IF(C1197=Ajustes!$B$6, U1196+H1197, U1196-H1197))</f>
        <v/>
      </c>
      <c r="V1197" s="19">
        <f>IF(S1197&lt;&gt;1, V1196, IF(C1197=Ajustes!$B$6, V1196+D1197+N(O1197)+T1197, IF(U1197&lt;=0, 0, V1196-H1197*W1196)))</f>
        <v/>
      </c>
      <c r="W1197" s="21">
        <f>IF(U1197&gt;0, V1197/U1197, 0)</f>
        <v/>
      </c>
      <c r="X1197" s="19">
        <f>IF(AND(S1197=1, C1197=Ajustes!$B$7), D1197-N(O1197)-T1197-H1197*W1196, "")</f>
        <v/>
      </c>
      <c r="Y1197" s="18">
        <f>IF(A1197="", "", TRIM(IF(COUNTIFS($N$2:$N$3000,N1197,$C$2:$C$3000,C1197,$D$2:$D$3000,D1197,$H$2:$H$3000,H1197)&gt;1, "Orden repetida. ", "")&amp;IF(AND(S1197=1, C1197=Ajustes!$B$7, U1196+0.000001&lt;H1197), "Vendes más de lo registrado. ", "")&amp;IF(Q1197="texto", "Fecha en texto. ", "")&amp;IF(OR(NOT(ISNUMBER(D1197)), NOT(ISNUMBER(H1197))), "Número en texto. ", "")&amp;IF(AND(ISNUMBER(Q1197), ISNUMBER(Q1196), Q1197&lt;Q1196), "Fuera de orden de fecha. ", "")))</f>
        <v/>
      </c>
      <c r="Z1197" s="18">
        <f>IF(AND(S1197=1, ISNUMBER(R1197)), ROW(), 0)</f>
        <v/>
      </c>
      <c r="AA1197" s="18">
        <f>IF(ISNUMBER(R1197), R1197, 0)</f>
        <v/>
      </c>
    </row>
    <row r="1198">
      <c r="A1198" s="13" t="n"/>
      <c r="B1198" s="13" t="n"/>
      <c r="C1198" s="13" t="n"/>
      <c r="D1198" s="13" t="n"/>
      <c r="E1198" s="13" t="n"/>
      <c r="F1198" s="13" t="n"/>
      <c r="G1198" s="13" t="n"/>
      <c r="H1198" s="13" t="n"/>
      <c r="I1198" s="13" t="n"/>
      <c r="J1198" s="13" t="n"/>
      <c r="K1198" s="13" t="n"/>
      <c r="L1198" s="13" t="n"/>
      <c r="M1198" s="13" t="n"/>
      <c r="N1198" s="13" t="n"/>
      <c r="O1198" s="14" t="n"/>
      <c r="P1198" s="15" t="n"/>
      <c r="Q1198" s="16">
        <f>IF(N1198="", "", IF(ISNUMBER(N1198), N1198, IFERROR(DATEVALUE(LEFT(N1198,10))+TIMEVALUE(MID(N1198,12,8)), "texto")))</f>
        <v/>
      </c>
      <c r="R1198" s="17">
        <f>IF(ISNUMBER(Q1198), DATE(YEAR(Q1198),MONTH(Q1198),1), "")</f>
        <v/>
      </c>
      <c r="S1198" s="18">
        <f>IF(A1198="", 0, IF(AND(M1198=Ajustes!$B$8, E1198=Ajustes!$B$5, I1198=Ajustes!$B$4, OR(C1198=Ajustes!$B$6, C1198=Ajustes!$B$7), ISNUMBER(D1198), ISNUMBER(H1198)), 1, 0))</f>
        <v/>
      </c>
      <c r="T1198" s="19">
        <f>IF(S1198&lt;&gt;1, 0, IF(N(J1198)=0, 0, IF(K1198=Ajustes!$B$5, J1198, J1198*F1198)))</f>
        <v/>
      </c>
      <c r="U1198" s="20">
        <f>IF(S1198&lt;&gt;1, U1197, IF(C1198=Ajustes!$B$6, U1197+H1198, U1197-H1198))</f>
        <v/>
      </c>
      <c r="V1198" s="19">
        <f>IF(S1198&lt;&gt;1, V1197, IF(C1198=Ajustes!$B$6, V1197+D1198+N(O1198)+T1198, IF(U1198&lt;=0, 0, V1197-H1198*W1197)))</f>
        <v/>
      </c>
      <c r="W1198" s="21">
        <f>IF(U1198&gt;0, V1198/U1198, 0)</f>
        <v/>
      </c>
      <c r="X1198" s="19">
        <f>IF(AND(S1198=1, C1198=Ajustes!$B$7), D1198-N(O1198)-T1198-H1198*W1197, "")</f>
        <v/>
      </c>
      <c r="Y1198" s="18">
        <f>IF(A1198="", "", TRIM(IF(COUNTIFS($N$2:$N$3000,N1198,$C$2:$C$3000,C1198,$D$2:$D$3000,D1198,$H$2:$H$3000,H1198)&gt;1, "Orden repetida. ", "")&amp;IF(AND(S1198=1, C1198=Ajustes!$B$7, U1197+0.000001&lt;H1198), "Vendes más de lo registrado. ", "")&amp;IF(Q1198="texto", "Fecha en texto. ", "")&amp;IF(OR(NOT(ISNUMBER(D1198)), NOT(ISNUMBER(H1198))), "Número en texto. ", "")&amp;IF(AND(ISNUMBER(Q1198), ISNUMBER(Q1197), Q1198&lt;Q1197), "Fuera de orden de fecha. ", "")))</f>
        <v/>
      </c>
      <c r="Z1198" s="18">
        <f>IF(AND(S1198=1, ISNUMBER(R1198)), ROW(), 0)</f>
        <v/>
      </c>
      <c r="AA1198" s="18">
        <f>IF(ISNUMBER(R1198), R1198, 0)</f>
        <v/>
      </c>
    </row>
    <row r="1199">
      <c r="A1199" s="13" t="n"/>
      <c r="B1199" s="13" t="n"/>
      <c r="C1199" s="13" t="n"/>
      <c r="D1199" s="13" t="n"/>
      <c r="E1199" s="13" t="n"/>
      <c r="F1199" s="13" t="n"/>
      <c r="G1199" s="13" t="n"/>
      <c r="H1199" s="13" t="n"/>
      <c r="I1199" s="13" t="n"/>
      <c r="J1199" s="13" t="n"/>
      <c r="K1199" s="13" t="n"/>
      <c r="L1199" s="13" t="n"/>
      <c r="M1199" s="13" t="n"/>
      <c r="N1199" s="13" t="n"/>
      <c r="O1199" s="14" t="n"/>
      <c r="P1199" s="15" t="n"/>
      <c r="Q1199" s="16">
        <f>IF(N1199="", "", IF(ISNUMBER(N1199), N1199, IFERROR(DATEVALUE(LEFT(N1199,10))+TIMEVALUE(MID(N1199,12,8)), "texto")))</f>
        <v/>
      </c>
      <c r="R1199" s="17">
        <f>IF(ISNUMBER(Q1199), DATE(YEAR(Q1199),MONTH(Q1199),1), "")</f>
        <v/>
      </c>
      <c r="S1199" s="18">
        <f>IF(A1199="", 0, IF(AND(M1199=Ajustes!$B$8, E1199=Ajustes!$B$5, I1199=Ajustes!$B$4, OR(C1199=Ajustes!$B$6, C1199=Ajustes!$B$7), ISNUMBER(D1199), ISNUMBER(H1199)), 1, 0))</f>
        <v/>
      </c>
      <c r="T1199" s="19">
        <f>IF(S1199&lt;&gt;1, 0, IF(N(J1199)=0, 0, IF(K1199=Ajustes!$B$5, J1199, J1199*F1199)))</f>
        <v/>
      </c>
      <c r="U1199" s="20">
        <f>IF(S1199&lt;&gt;1, U1198, IF(C1199=Ajustes!$B$6, U1198+H1199, U1198-H1199))</f>
        <v/>
      </c>
      <c r="V1199" s="19">
        <f>IF(S1199&lt;&gt;1, V1198, IF(C1199=Ajustes!$B$6, V1198+D1199+N(O1199)+T1199, IF(U1199&lt;=0, 0, V1198-H1199*W1198)))</f>
        <v/>
      </c>
      <c r="W1199" s="21">
        <f>IF(U1199&gt;0, V1199/U1199, 0)</f>
        <v/>
      </c>
      <c r="X1199" s="19">
        <f>IF(AND(S1199=1, C1199=Ajustes!$B$7), D1199-N(O1199)-T1199-H1199*W1198, "")</f>
        <v/>
      </c>
      <c r="Y1199" s="18">
        <f>IF(A1199="", "", TRIM(IF(COUNTIFS($N$2:$N$3000,N1199,$C$2:$C$3000,C1199,$D$2:$D$3000,D1199,$H$2:$H$3000,H1199)&gt;1, "Orden repetida. ", "")&amp;IF(AND(S1199=1, C1199=Ajustes!$B$7, U1198+0.000001&lt;H1199), "Vendes más de lo registrado. ", "")&amp;IF(Q1199="texto", "Fecha en texto. ", "")&amp;IF(OR(NOT(ISNUMBER(D1199)), NOT(ISNUMBER(H1199))), "Número en texto. ", "")&amp;IF(AND(ISNUMBER(Q1199), ISNUMBER(Q1198), Q1199&lt;Q1198), "Fuera de orden de fecha. ", "")))</f>
        <v/>
      </c>
      <c r="Z1199" s="18">
        <f>IF(AND(S1199=1, ISNUMBER(R1199)), ROW(), 0)</f>
        <v/>
      </c>
      <c r="AA1199" s="18">
        <f>IF(ISNUMBER(R1199), R1199, 0)</f>
        <v/>
      </c>
    </row>
    <row r="1200">
      <c r="A1200" s="13" t="n"/>
      <c r="B1200" s="13" t="n"/>
      <c r="C1200" s="13" t="n"/>
      <c r="D1200" s="13" t="n"/>
      <c r="E1200" s="13" t="n"/>
      <c r="F1200" s="13" t="n"/>
      <c r="G1200" s="13" t="n"/>
      <c r="H1200" s="13" t="n"/>
      <c r="I1200" s="13" t="n"/>
      <c r="J1200" s="13" t="n"/>
      <c r="K1200" s="13" t="n"/>
      <c r="L1200" s="13" t="n"/>
      <c r="M1200" s="13" t="n"/>
      <c r="N1200" s="13" t="n"/>
      <c r="O1200" s="14" t="n"/>
      <c r="P1200" s="15" t="n"/>
      <c r="Q1200" s="16">
        <f>IF(N1200="", "", IF(ISNUMBER(N1200), N1200, IFERROR(DATEVALUE(LEFT(N1200,10))+TIMEVALUE(MID(N1200,12,8)), "texto")))</f>
        <v/>
      </c>
      <c r="R1200" s="17">
        <f>IF(ISNUMBER(Q1200), DATE(YEAR(Q1200),MONTH(Q1200),1), "")</f>
        <v/>
      </c>
      <c r="S1200" s="18">
        <f>IF(A1200="", 0, IF(AND(M1200=Ajustes!$B$8, E1200=Ajustes!$B$5, I1200=Ajustes!$B$4, OR(C1200=Ajustes!$B$6, C1200=Ajustes!$B$7), ISNUMBER(D1200), ISNUMBER(H1200)), 1, 0))</f>
        <v/>
      </c>
      <c r="T1200" s="19">
        <f>IF(S1200&lt;&gt;1, 0, IF(N(J1200)=0, 0, IF(K1200=Ajustes!$B$5, J1200, J1200*F1200)))</f>
        <v/>
      </c>
      <c r="U1200" s="20">
        <f>IF(S1200&lt;&gt;1, U1199, IF(C1200=Ajustes!$B$6, U1199+H1200, U1199-H1200))</f>
        <v/>
      </c>
      <c r="V1200" s="19">
        <f>IF(S1200&lt;&gt;1, V1199, IF(C1200=Ajustes!$B$6, V1199+D1200+N(O1200)+T1200, IF(U1200&lt;=0, 0, V1199-H1200*W1199)))</f>
        <v/>
      </c>
      <c r="W1200" s="21">
        <f>IF(U1200&gt;0, V1200/U1200, 0)</f>
        <v/>
      </c>
      <c r="X1200" s="19">
        <f>IF(AND(S1200=1, C1200=Ajustes!$B$7), D1200-N(O1200)-T1200-H1200*W1199, "")</f>
        <v/>
      </c>
      <c r="Y1200" s="18">
        <f>IF(A1200="", "", TRIM(IF(COUNTIFS($N$2:$N$3000,N1200,$C$2:$C$3000,C1200,$D$2:$D$3000,D1200,$H$2:$H$3000,H1200)&gt;1, "Orden repetida. ", "")&amp;IF(AND(S1200=1, C1200=Ajustes!$B$7, U1199+0.000001&lt;H1200), "Vendes más de lo registrado. ", "")&amp;IF(Q1200="texto", "Fecha en texto. ", "")&amp;IF(OR(NOT(ISNUMBER(D1200)), NOT(ISNUMBER(H1200))), "Número en texto. ", "")&amp;IF(AND(ISNUMBER(Q1200), ISNUMBER(Q1199), Q1200&lt;Q1199), "Fuera de orden de fecha. ", "")))</f>
        <v/>
      </c>
      <c r="Z1200" s="18">
        <f>IF(AND(S1200=1, ISNUMBER(R1200)), ROW(), 0)</f>
        <v/>
      </c>
      <c r="AA1200" s="18">
        <f>IF(ISNUMBER(R1200), R1200, 0)</f>
        <v/>
      </c>
    </row>
    <row r="1201">
      <c r="A1201" s="13" t="n"/>
      <c r="B1201" s="13" t="n"/>
      <c r="C1201" s="13" t="n"/>
      <c r="D1201" s="13" t="n"/>
      <c r="E1201" s="13" t="n"/>
      <c r="F1201" s="13" t="n"/>
      <c r="G1201" s="13" t="n"/>
      <c r="H1201" s="13" t="n"/>
      <c r="I1201" s="13" t="n"/>
      <c r="J1201" s="13" t="n"/>
      <c r="K1201" s="13" t="n"/>
      <c r="L1201" s="13" t="n"/>
      <c r="M1201" s="13" t="n"/>
      <c r="N1201" s="13" t="n"/>
      <c r="O1201" s="14" t="n"/>
      <c r="P1201" s="15" t="n"/>
      <c r="Q1201" s="16">
        <f>IF(N1201="", "", IF(ISNUMBER(N1201), N1201, IFERROR(DATEVALUE(LEFT(N1201,10))+TIMEVALUE(MID(N1201,12,8)), "texto")))</f>
        <v/>
      </c>
      <c r="R1201" s="17">
        <f>IF(ISNUMBER(Q1201), DATE(YEAR(Q1201),MONTH(Q1201),1), "")</f>
        <v/>
      </c>
      <c r="S1201" s="18">
        <f>IF(A1201="", 0, IF(AND(M1201=Ajustes!$B$8, E1201=Ajustes!$B$5, I1201=Ajustes!$B$4, OR(C1201=Ajustes!$B$6, C1201=Ajustes!$B$7), ISNUMBER(D1201), ISNUMBER(H1201)), 1, 0))</f>
        <v/>
      </c>
      <c r="T1201" s="19">
        <f>IF(S1201&lt;&gt;1, 0, IF(N(J1201)=0, 0, IF(K1201=Ajustes!$B$5, J1201, J1201*F1201)))</f>
        <v/>
      </c>
      <c r="U1201" s="20">
        <f>IF(S1201&lt;&gt;1, U1200, IF(C1201=Ajustes!$B$6, U1200+H1201, U1200-H1201))</f>
        <v/>
      </c>
      <c r="V1201" s="19">
        <f>IF(S1201&lt;&gt;1, V1200, IF(C1201=Ajustes!$B$6, V1200+D1201+N(O1201)+T1201, IF(U1201&lt;=0, 0, V1200-H1201*W1200)))</f>
        <v/>
      </c>
      <c r="W1201" s="21">
        <f>IF(U1201&gt;0, V1201/U1201, 0)</f>
        <v/>
      </c>
      <c r="X1201" s="19">
        <f>IF(AND(S1201=1, C1201=Ajustes!$B$7), D1201-N(O1201)-T1201-H1201*W1200, "")</f>
        <v/>
      </c>
      <c r="Y1201" s="18">
        <f>IF(A1201="", "", TRIM(IF(COUNTIFS($N$2:$N$3000,N1201,$C$2:$C$3000,C1201,$D$2:$D$3000,D1201,$H$2:$H$3000,H1201)&gt;1, "Orden repetida. ", "")&amp;IF(AND(S1201=1, C1201=Ajustes!$B$7, U1200+0.000001&lt;H1201), "Vendes más de lo registrado. ", "")&amp;IF(Q1201="texto", "Fecha en texto. ", "")&amp;IF(OR(NOT(ISNUMBER(D1201)), NOT(ISNUMBER(H1201))), "Número en texto. ", "")&amp;IF(AND(ISNUMBER(Q1201), ISNUMBER(Q1200), Q1201&lt;Q1200), "Fuera de orden de fecha. ", "")))</f>
        <v/>
      </c>
      <c r="Z1201" s="18">
        <f>IF(AND(S1201=1, ISNUMBER(R1201)), ROW(), 0)</f>
        <v/>
      </c>
      <c r="AA1201" s="18">
        <f>IF(ISNUMBER(R1201), R1201, 0)</f>
        <v/>
      </c>
    </row>
    <row r="1202">
      <c r="A1202" s="13" t="n"/>
      <c r="B1202" s="13" t="n"/>
      <c r="C1202" s="13" t="n"/>
      <c r="D1202" s="13" t="n"/>
      <c r="E1202" s="13" t="n"/>
      <c r="F1202" s="13" t="n"/>
      <c r="G1202" s="13" t="n"/>
      <c r="H1202" s="13" t="n"/>
      <c r="I1202" s="13" t="n"/>
      <c r="J1202" s="13" t="n"/>
      <c r="K1202" s="13" t="n"/>
      <c r="L1202" s="13" t="n"/>
      <c r="M1202" s="13" t="n"/>
      <c r="N1202" s="13" t="n"/>
      <c r="O1202" s="14" t="n"/>
      <c r="P1202" s="15" t="n"/>
      <c r="Q1202" s="16">
        <f>IF(N1202="", "", IF(ISNUMBER(N1202), N1202, IFERROR(DATEVALUE(LEFT(N1202,10))+TIMEVALUE(MID(N1202,12,8)), "texto")))</f>
        <v/>
      </c>
      <c r="R1202" s="17">
        <f>IF(ISNUMBER(Q1202), DATE(YEAR(Q1202),MONTH(Q1202),1), "")</f>
        <v/>
      </c>
      <c r="S1202" s="18">
        <f>IF(A1202="", 0, IF(AND(M1202=Ajustes!$B$8, E1202=Ajustes!$B$5, I1202=Ajustes!$B$4, OR(C1202=Ajustes!$B$6, C1202=Ajustes!$B$7), ISNUMBER(D1202), ISNUMBER(H1202)), 1, 0))</f>
        <v/>
      </c>
      <c r="T1202" s="19">
        <f>IF(S1202&lt;&gt;1, 0, IF(N(J1202)=0, 0, IF(K1202=Ajustes!$B$5, J1202, J1202*F1202)))</f>
        <v/>
      </c>
      <c r="U1202" s="20">
        <f>IF(S1202&lt;&gt;1, U1201, IF(C1202=Ajustes!$B$6, U1201+H1202, U1201-H1202))</f>
        <v/>
      </c>
      <c r="V1202" s="19">
        <f>IF(S1202&lt;&gt;1, V1201, IF(C1202=Ajustes!$B$6, V1201+D1202+N(O1202)+T1202, IF(U1202&lt;=0, 0, V1201-H1202*W1201)))</f>
        <v/>
      </c>
      <c r="W1202" s="21">
        <f>IF(U1202&gt;0, V1202/U1202, 0)</f>
        <v/>
      </c>
      <c r="X1202" s="19">
        <f>IF(AND(S1202=1, C1202=Ajustes!$B$7), D1202-N(O1202)-T1202-H1202*W1201, "")</f>
        <v/>
      </c>
      <c r="Y1202" s="18">
        <f>IF(A1202="", "", TRIM(IF(COUNTIFS($N$2:$N$3000,N1202,$C$2:$C$3000,C1202,$D$2:$D$3000,D1202,$H$2:$H$3000,H1202)&gt;1, "Orden repetida. ", "")&amp;IF(AND(S1202=1, C1202=Ajustes!$B$7, U1201+0.000001&lt;H1202), "Vendes más de lo registrado. ", "")&amp;IF(Q1202="texto", "Fecha en texto. ", "")&amp;IF(OR(NOT(ISNUMBER(D1202)), NOT(ISNUMBER(H1202))), "Número en texto. ", "")&amp;IF(AND(ISNUMBER(Q1202), ISNUMBER(Q1201), Q1202&lt;Q1201), "Fuera de orden de fecha. ", "")))</f>
        <v/>
      </c>
      <c r="Z1202" s="18">
        <f>IF(AND(S1202=1, ISNUMBER(R1202)), ROW(), 0)</f>
        <v/>
      </c>
      <c r="AA1202" s="18">
        <f>IF(ISNUMBER(R1202), R1202, 0)</f>
        <v/>
      </c>
    </row>
    <row r="1203">
      <c r="A1203" s="13" t="n"/>
      <c r="B1203" s="13" t="n"/>
      <c r="C1203" s="13" t="n"/>
      <c r="D1203" s="13" t="n"/>
      <c r="E1203" s="13" t="n"/>
      <c r="F1203" s="13" t="n"/>
      <c r="G1203" s="13" t="n"/>
      <c r="H1203" s="13" t="n"/>
      <c r="I1203" s="13" t="n"/>
      <c r="J1203" s="13" t="n"/>
      <c r="K1203" s="13" t="n"/>
      <c r="L1203" s="13" t="n"/>
      <c r="M1203" s="13" t="n"/>
      <c r="N1203" s="13" t="n"/>
      <c r="O1203" s="14" t="n"/>
      <c r="P1203" s="15" t="n"/>
      <c r="Q1203" s="16">
        <f>IF(N1203="", "", IF(ISNUMBER(N1203), N1203, IFERROR(DATEVALUE(LEFT(N1203,10))+TIMEVALUE(MID(N1203,12,8)), "texto")))</f>
        <v/>
      </c>
      <c r="R1203" s="17">
        <f>IF(ISNUMBER(Q1203), DATE(YEAR(Q1203),MONTH(Q1203),1), "")</f>
        <v/>
      </c>
      <c r="S1203" s="18">
        <f>IF(A1203="", 0, IF(AND(M1203=Ajustes!$B$8, E1203=Ajustes!$B$5, I1203=Ajustes!$B$4, OR(C1203=Ajustes!$B$6, C1203=Ajustes!$B$7), ISNUMBER(D1203), ISNUMBER(H1203)), 1, 0))</f>
        <v/>
      </c>
      <c r="T1203" s="19">
        <f>IF(S1203&lt;&gt;1, 0, IF(N(J1203)=0, 0, IF(K1203=Ajustes!$B$5, J1203, J1203*F1203)))</f>
        <v/>
      </c>
      <c r="U1203" s="20">
        <f>IF(S1203&lt;&gt;1, U1202, IF(C1203=Ajustes!$B$6, U1202+H1203, U1202-H1203))</f>
        <v/>
      </c>
      <c r="V1203" s="19">
        <f>IF(S1203&lt;&gt;1, V1202, IF(C1203=Ajustes!$B$6, V1202+D1203+N(O1203)+T1203, IF(U1203&lt;=0, 0, V1202-H1203*W1202)))</f>
        <v/>
      </c>
      <c r="W1203" s="21">
        <f>IF(U1203&gt;0, V1203/U1203, 0)</f>
        <v/>
      </c>
      <c r="X1203" s="19">
        <f>IF(AND(S1203=1, C1203=Ajustes!$B$7), D1203-N(O1203)-T1203-H1203*W1202, "")</f>
        <v/>
      </c>
      <c r="Y1203" s="18">
        <f>IF(A1203="", "", TRIM(IF(COUNTIFS($N$2:$N$3000,N1203,$C$2:$C$3000,C1203,$D$2:$D$3000,D1203,$H$2:$H$3000,H1203)&gt;1, "Orden repetida. ", "")&amp;IF(AND(S1203=1, C1203=Ajustes!$B$7, U1202+0.000001&lt;H1203), "Vendes más de lo registrado. ", "")&amp;IF(Q1203="texto", "Fecha en texto. ", "")&amp;IF(OR(NOT(ISNUMBER(D1203)), NOT(ISNUMBER(H1203))), "Número en texto. ", "")&amp;IF(AND(ISNUMBER(Q1203), ISNUMBER(Q1202), Q1203&lt;Q1202), "Fuera de orden de fecha. ", "")))</f>
        <v/>
      </c>
      <c r="Z1203" s="18">
        <f>IF(AND(S1203=1, ISNUMBER(R1203)), ROW(), 0)</f>
        <v/>
      </c>
      <c r="AA1203" s="18">
        <f>IF(ISNUMBER(R1203), R1203, 0)</f>
        <v/>
      </c>
    </row>
    <row r="1204">
      <c r="A1204" s="13" t="n"/>
      <c r="B1204" s="13" t="n"/>
      <c r="C1204" s="13" t="n"/>
      <c r="D1204" s="13" t="n"/>
      <c r="E1204" s="13" t="n"/>
      <c r="F1204" s="13" t="n"/>
      <c r="G1204" s="13" t="n"/>
      <c r="H1204" s="13" t="n"/>
      <c r="I1204" s="13" t="n"/>
      <c r="J1204" s="13" t="n"/>
      <c r="K1204" s="13" t="n"/>
      <c r="L1204" s="13" t="n"/>
      <c r="M1204" s="13" t="n"/>
      <c r="N1204" s="13" t="n"/>
      <c r="O1204" s="14" t="n"/>
      <c r="P1204" s="15" t="n"/>
      <c r="Q1204" s="16">
        <f>IF(N1204="", "", IF(ISNUMBER(N1204), N1204, IFERROR(DATEVALUE(LEFT(N1204,10))+TIMEVALUE(MID(N1204,12,8)), "texto")))</f>
        <v/>
      </c>
      <c r="R1204" s="17">
        <f>IF(ISNUMBER(Q1204), DATE(YEAR(Q1204),MONTH(Q1204),1), "")</f>
        <v/>
      </c>
      <c r="S1204" s="18">
        <f>IF(A1204="", 0, IF(AND(M1204=Ajustes!$B$8, E1204=Ajustes!$B$5, I1204=Ajustes!$B$4, OR(C1204=Ajustes!$B$6, C1204=Ajustes!$B$7), ISNUMBER(D1204), ISNUMBER(H1204)), 1, 0))</f>
        <v/>
      </c>
      <c r="T1204" s="19">
        <f>IF(S1204&lt;&gt;1, 0, IF(N(J1204)=0, 0, IF(K1204=Ajustes!$B$5, J1204, J1204*F1204)))</f>
        <v/>
      </c>
      <c r="U1204" s="20">
        <f>IF(S1204&lt;&gt;1, U1203, IF(C1204=Ajustes!$B$6, U1203+H1204, U1203-H1204))</f>
        <v/>
      </c>
      <c r="V1204" s="19">
        <f>IF(S1204&lt;&gt;1, V1203, IF(C1204=Ajustes!$B$6, V1203+D1204+N(O1204)+T1204, IF(U1204&lt;=0, 0, V1203-H1204*W1203)))</f>
        <v/>
      </c>
      <c r="W1204" s="21">
        <f>IF(U1204&gt;0, V1204/U1204, 0)</f>
        <v/>
      </c>
      <c r="X1204" s="19">
        <f>IF(AND(S1204=1, C1204=Ajustes!$B$7), D1204-N(O1204)-T1204-H1204*W1203, "")</f>
        <v/>
      </c>
      <c r="Y1204" s="18">
        <f>IF(A1204="", "", TRIM(IF(COUNTIFS($N$2:$N$3000,N1204,$C$2:$C$3000,C1204,$D$2:$D$3000,D1204,$H$2:$H$3000,H1204)&gt;1, "Orden repetida. ", "")&amp;IF(AND(S1204=1, C1204=Ajustes!$B$7, U1203+0.000001&lt;H1204), "Vendes más de lo registrado. ", "")&amp;IF(Q1204="texto", "Fecha en texto. ", "")&amp;IF(OR(NOT(ISNUMBER(D1204)), NOT(ISNUMBER(H1204))), "Número en texto. ", "")&amp;IF(AND(ISNUMBER(Q1204), ISNUMBER(Q1203), Q1204&lt;Q1203), "Fuera de orden de fecha. ", "")))</f>
        <v/>
      </c>
      <c r="Z1204" s="18">
        <f>IF(AND(S1204=1, ISNUMBER(R1204)), ROW(), 0)</f>
        <v/>
      </c>
      <c r="AA1204" s="18">
        <f>IF(ISNUMBER(R1204), R1204, 0)</f>
        <v/>
      </c>
    </row>
    <row r="1205">
      <c r="A1205" s="13" t="n"/>
      <c r="B1205" s="13" t="n"/>
      <c r="C1205" s="13" t="n"/>
      <c r="D1205" s="13" t="n"/>
      <c r="E1205" s="13" t="n"/>
      <c r="F1205" s="13" t="n"/>
      <c r="G1205" s="13" t="n"/>
      <c r="H1205" s="13" t="n"/>
      <c r="I1205" s="13" t="n"/>
      <c r="J1205" s="13" t="n"/>
      <c r="K1205" s="13" t="n"/>
      <c r="L1205" s="13" t="n"/>
      <c r="M1205" s="13" t="n"/>
      <c r="N1205" s="13" t="n"/>
      <c r="O1205" s="14" t="n"/>
      <c r="P1205" s="15" t="n"/>
      <c r="Q1205" s="16">
        <f>IF(N1205="", "", IF(ISNUMBER(N1205), N1205, IFERROR(DATEVALUE(LEFT(N1205,10))+TIMEVALUE(MID(N1205,12,8)), "texto")))</f>
        <v/>
      </c>
      <c r="R1205" s="17">
        <f>IF(ISNUMBER(Q1205), DATE(YEAR(Q1205),MONTH(Q1205),1), "")</f>
        <v/>
      </c>
      <c r="S1205" s="18">
        <f>IF(A1205="", 0, IF(AND(M1205=Ajustes!$B$8, E1205=Ajustes!$B$5, I1205=Ajustes!$B$4, OR(C1205=Ajustes!$B$6, C1205=Ajustes!$B$7), ISNUMBER(D1205), ISNUMBER(H1205)), 1, 0))</f>
        <v/>
      </c>
      <c r="T1205" s="19">
        <f>IF(S1205&lt;&gt;1, 0, IF(N(J1205)=0, 0, IF(K1205=Ajustes!$B$5, J1205, J1205*F1205)))</f>
        <v/>
      </c>
      <c r="U1205" s="20">
        <f>IF(S1205&lt;&gt;1, U1204, IF(C1205=Ajustes!$B$6, U1204+H1205, U1204-H1205))</f>
        <v/>
      </c>
      <c r="V1205" s="19">
        <f>IF(S1205&lt;&gt;1, V1204, IF(C1205=Ajustes!$B$6, V1204+D1205+N(O1205)+T1205, IF(U1205&lt;=0, 0, V1204-H1205*W1204)))</f>
        <v/>
      </c>
      <c r="W1205" s="21">
        <f>IF(U1205&gt;0, V1205/U1205, 0)</f>
        <v/>
      </c>
      <c r="X1205" s="19">
        <f>IF(AND(S1205=1, C1205=Ajustes!$B$7), D1205-N(O1205)-T1205-H1205*W1204, "")</f>
        <v/>
      </c>
      <c r="Y1205" s="18">
        <f>IF(A1205="", "", TRIM(IF(COUNTIFS($N$2:$N$3000,N1205,$C$2:$C$3000,C1205,$D$2:$D$3000,D1205,$H$2:$H$3000,H1205)&gt;1, "Orden repetida. ", "")&amp;IF(AND(S1205=1, C1205=Ajustes!$B$7, U1204+0.000001&lt;H1205), "Vendes más de lo registrado. ", "")&amp;IF(Q1205="texto", "Fecha en texto. ", "")&amp;IF(OR(NOT(ISNUMBER(D1205)), NOT(ISNUMBER(H1205))), "Número en texto. ", "")&amp;IF(AND(ISNUMBER(Q1205), ISNUMBER(Q1204), Q1205&lt;Q1204), "Fuera de orden de fecha. ", "")))</f>
        <v/>
      </c>
      <c r="Z1205" s="18">
        <f>IF(AND(S1205=1, ISNUMBER(R1205)), ROW(), 0)</f>
        <v/>
      </c>
      <c r="AA1205" s="18">
        <f>IF(ISNUMBER(R1205), R1205, 0)</f>
        <v/>
      </c>
    </row>
    <row r="1206">
      <c r="A1206" s="13" t="n"/>
      <c r="B1206" s="13" t="n"/>
      <c r="C1206" s="13" t="n"/>
      <c r="D1206" s="13" t="n"/>
      <c r="E1206" s="13" t="n"/>
      <c r="F1206" s="13" t="n"/>
      <c r="G1206" s="13" t="n"/>
      <c r="H1206" s="13" t="n"/>
      <c r="I1206" s="13" t="n"/>
      <c r="J1206" s="13" t="n"/>
      <c r="K1206" s="13" t="n"/>
      <c r="L1206" s="13" t="n"/>
      <c r="M1206" s="13" t="n"/>
      <c r="N1206" s="13" t="n"/>
      <c r="O1206" s="14" t="n"/>
      <c r="P1206" s="15" t="n"/>
      <c r="Q1206" s="16">
        <f>IF(N1206="", "", IF(ISNUMBER(N1206), N1206, IFERROR(DATEVALUE(LEFT(N1206,10))+TIMEVALUE(MID(N1206,12,8)), "texto")))</f>
        <v/>
      </c>
      <c r="R1206" s="17">
        <f>IF(ISNUMBER(Q1206), DATE(YEAR(Q1206),MONTH(Q1206),1), "")</f>
        <v/>
      </c>
      <c r="S1206" s="18">
        <f>IF(A1206="", 0, IF(AND(M1206=Ajustes!$B$8, E1206=Ajustes!$B$5, I1206=Ajustes!$B$4, OR(C1206=Ajustes!$B$6, C1206=Ajustes!$B$7), ISNUMBER(D1206), ISNUMBER(H1206)), 1, 0))</f>
        <v/>
      </c>
      <c r="T1206" s="19">
        <f>IF(S1206&lt;&gt;1, 0, IF(N(J1206)=0, 0, IF(K1206=Ajustes!$B$5, J1206, J1206*F1206)))</f>
        <v/>
      </c>
      <c r="U1206" s="20">
        <f>IF(S1206&lt;&gt;1, U1205, IF(C1206=Ajustes!$B$6, U1205+H1206, U1205-H1206))</f>
        <v/>
      </c>
      <c r="V1206" s="19">
        <f>IF(S1206&lt;&gt;1, V1205, IF(C1206=Ajustes!$B$6, V1205+D1206+N(O1206)+T1206, IF(U1206&lt;=0, 0, V1205-H1206*W1205)))</f>
        <v/>
      </c>
      <c r="W1206" s="21">
        <f>IF(U1206&gt;0, V1206/U1206, 0)</f>
        <v/>
      </c>
      <c r="X1206" s="19">
        <f>IF(AND(S1206=1, C1206=Ajustes!$B$7), D1206-N(O1206)-T1206-H1206*W1205, "")</f>
        <v/>
      </c>
      <c r="Y1206" s="18">
        <f>IF(A1206="", "", TRIM(IF(COUNTIFS($N$2:$N$3000,N1206,$C$2:$C$3000,C1206,$D$2:$D$3000,D1206,$H$2:$H$3000,H1206)&gt;1, "Orden repetida. ", "")&amp;IF(AND(S1206=1, C1206=Ajustes!$B$7, U1205+0.000001&lt;H1206), "Vendes más de lo registrado. ", "")&amp;IF(Q1206="texto", "Fecha en texto. ", "")&amp;IF(OR(NOT(ISNUMBER(D1206)), NOT(ISNUMBER(H1206))), "Número en texto. ", "")&amp;IF(AND(ISNUMBER(Q1206), ISNUMBER(Q1205), Q1206&lt;Q1205), "Fuera de orden de fecha. ", "")))</f>
        <v/>
      </c>
      <c r="Z1206" s="18">
        <f>IF(AND(S1206=1, ISNUMBER(R1206)), ROW(), 0)</f>
        <v/>
      </c>
      <c r="AA1206" s="18">
        <f>IF(ISNUMBER(R1206), R1206, 0)</f>
        <v/>
      </c>
    </row>
    <row r="1207">
      <c r="A1207" s="13" t="n"/>
      <c r="B1207" s="13" t="n"/>
      <c r="C1207" s="13" t="n"/>
      <c r="D1207" s="13" t="n"/>
      <c r="E1207" s="13" t="n"/>
      <c r="F1207" s="13" t="n"/>
      <c r="G1207" s="13" t="n"/>
      <c r="H1207" s="13" t="n"/>
      <c r="I1207" s="13" t="n"/>
      <c r="J1207" s="13" t="n"/>
      <c r="K1207" s="13" t="n"/>
      <c r="L1207" s="13" t="n"/>
      <c r="M1207" s="13" t="n"/>
      <c r="N1207" s="13" t="n"/>
      <c r="O1207" s="14" t="n"/>
      <c r="P1207" s="15" t="n"/>
      <c r="Q1207" s="16">
        <f>IF(N1207="", "", IF(ISNUMBER(N1207), N1207, IFERROR(DATEVALUE(LEFT(N1207,10))+TIMEVALUE(MID(N1207,12,8)), "texto")))</f>
        <v/>
      </c>
      <c r="R1207" s="17">
        <f>IF(ISNUMBER(Q1207), DATE(YEAR(Q1207),MONTH(Q1207),1), "")</f>
        <v/>
      </c>
      <c r="S1207" s="18">
        <f>IF(A1207="", 0, IF(AND(M1207=Ajustes!$B$8, E1207=Ajustes!$B$5, I1207=Ajustes!$B$4, OR(C1207=Ajustes!$B$6, C1207=Ajustes!$B$7), ISNUMBER(D1207), ISNUMBER(H1207)), 1, 0))</f>
        <v/>
      </c>
      <c r="T1207" s="19">
        <f>IF(S1207&lt;&gt;1, 0, IF(N(J1207)=0, 0, IF(K1207=Ajustes!$B$5, J1207, J1207*F1207)))</f>
        <v/>
      </c>
      <c r="U1207" s="20">
        <f>IF(S1207&lt;&gt;1, U1206, IF(C1207=Ajustes!$B$6, U1206+H1207, U1206-H1207))</f>
        <v/>
      </c>
      <c r="V1207" s="19">
        <f>IF(S1207&lt;&gt;1, V1206, IF(C1207=Ajustes!$B$6, V1206+D1207+N(O1207)+T1207, IF(U1207&lt;=0, 0, V1206-H1207*W1206)))</f>
        <v/>
      </c>
      <c r="W1207" s="21">
        <f>IF(U1207&gt;0, V1207/U1207, 0)</f>
        <v/>
      </c>
      <c r="X1207" s="19">
        <f>IF(AND(S1207=1, C1207=Ajustes!$B$7), D1207-N(O1207)-T1207-H1207*W1206, "")</f>
        <v/>
      </c>
      <c r="Y1207" s="18">
        <f>IF(A1207="", "", TRIM(IF(COUNTIFS($N$2:$N$3000,N1207,$C$2:$C$3000,C1207,$D$2:$D$3000,D1207,$H$2:$H$3000,H1207)&gt;1, "Orden repetida. ", "")&amp;IF(AND(S1207=1, C1207=Ajustes!$B$7, U1206+0.000001&lt;H1207), "Vendes más de lo registrado. ", "")&amp;IF(Q1207="texto", "Fecha en texto. ", "")&amp;IF(OR(NOT(ISNUMBER(D1207)), NOT(ISNUMBER(H1207))), "Número en texto. ", "")&amp;IF(AND(ISNUMBER(Q1207), ISNUMBER(Q1206), Q1207&lt;Q1206), "Fuera de orden de fecha. ", "")))</f>
        <v/>
      </c>
      <c r="Z1207" s="18">
        <f>IF(AND(S1207=1, ISNUMBER(R1207)), ROW(), 0)</f>
        <v/>
      </c>
      <c r="AA1207" s="18">
        <f>IF(ISNUMBER(R1207), R1207, 0)</f>
        <v/>
      </c>
    </row>
    <row r="1208">
      <c r="A1208" s="13" t="n"/>
      <c r="B1208" s="13" t="n"/>
      <c r="C1208" s="13" t="n"/>
      <c r="D1208" s="13" t="n"/>
      <c r="E1208" s="13" t="n"/>
      <c r="F1208" s="13" t="n"/>
      <c r="G1208" s="13" t="n"/>
      <c r="H1208" s="13" t="n"/>
      <c r="I1208" s="13" t="n"/>
      <c r="J1208" s="13" t="n"/>
      <c r="K1208" s="13" t="n"/>
      <c r="L1208" s="13" t="n"/>
      <c r="M1208" s="13" t="n"/>
      <c r="N1208" s="13" t="n"/>
      <c r="O1208" s="14" t="n"/>
      <c r="P1208" s="15" t="n"/>
      <c r="Q1208" s="16">
        <f>IF(N1208="", "", IF(ISNUMBER(N1208), N1208, IFERROR(DATEVALUE(LEFT(N1208,10))+TIMEVALUE(MID(N1208,12,8)), "texto")))</f>
        <v/>
      </c>
      <c r="R1208" s="17">
        <f>IF(ISNUMBER(Q1208), DATE(YEAR(Q1208),MONTH(Q1208),1), "")</f>
        <v/>
      </c>
      <c r="S1208" s="18">
        <f>IF(A1208="", 0, IF(AND(M1208=Ajustes!$B$8, E1208=Ajustes!$B$5, I1208=Ajustes!$B$4, OR(C1208=Ajustes!$B$6, C1208=Ajustes!$B$7), ISNUMBER(D1208), ISNUMBER(H1208)), 1, 0))</f>
        <v/>
      </c>
      <c r="T1208" s="19">
        <f>IF(S1208&lt;&gt;1, 0, IF(N(J1208)=0, 0, IF(K1208=Ajustes!$B$5, J1208, J1208*F1208)))</f>
        <v/>
      </c>
      <c r="U1208" s="20">
        <f>IF(S1208&lt;&gt;1, U1207, IF(C1208=Ajustes!$B$6, U1207+H1208, U1207-H1208))</f>
        <v/>
      </c>
      <c r="V1208" s="19">
        <f>IF(S1208&lt;&gt;1, V1207, IF(C1208=Ajustes!$B$6, V1207+D1208+N(O1208)+T1208, IF(U1208&lt;=0, 0, V1207-H1208*W1207)))</f>
        <v/>
      </c>
      <c r="W1208" s="21">
        <f>IF(U1208&gt;0, V1208/U1208, 0)</f>
        <v/>
      </c>
      <c r="X1208" s="19">
        <f>IF(AND(S1208=1, C1208=Ajustes!$B$7), D1208-N(O1208)-T1208-H1208*W1207, "")</f>
        <v/>
      </c>
      <c r="Y1208" s="18">
        <f>IF(A1208="", "", TRIM(IF(COUNTIFS($N$2:$N$3000,N1208,$C$2:$C$3000,C1208,$D$2:$D$3000,D1208,$H$2:$H$3000,H1208)&gt;1, "Orden repetida. ", "")&amp;IF(AND(S1208=1, C1208=Ajustes!$B$7, U1207+0.000001&lt;H1208), "Vendes más de lo registrado. ", "")&amp;IF(Q1208="texto", "Fecha en texto. ", "")&amp;IF(OR(NOT(ISNUMBER(D1208)), NOT(ISNUMBER(H1208))), "Número en texto. ", "")&amp;IF(AND(ISNUMBER(Q1208), ISNUMBER(Q1207), Q1208&lt;Q1207), "Fuera de orden de fecha. ", "")))</f>
        <v/>
      </c>
      <c r="Z1208" s="18">
        <f>IF(AND(S1208=1, ISNUMBER(R1208)), ROW(), 0)</f>
        <v/>
      </c>
      <c r="AA1208" s="18">
        <f>IF(ISNUMBER(R1208), R1208, 0)</f>
        <v/>
      </c>
    </row>
    <row r="1209">
      <c r="A1209" s="13" t="n"/>
      <c r="B1209" s="13" t="n"/>
      <c r="C1209" s="13" t="n"/>
      <c r="D1209" s="13" t="n"/>
      <c r="E1209" s="13" t="n"/>
      <c r="F1209" s="13" t="n"/>
      <c r="G1209" s="13" t="n"/>
      <c r="H1209" s="13" t="n"/>
      <c r="I1209" s="13" t="n"/>
      <c r="J1209" s="13" t="n"/>
      <c r="K1209" s="13" t="n"/>
      <c r="L1209" s="13" t="n"/>
      <c r="M1209" s="13" t="n"/>
      <c r="N1209" s="13" t="n"/>
      <c r="O1209" s="14" t="n"/>
      <c r="P1209" s="15" t="n"/>
      <c r="Q1209" s="16">
        <f>IF(N1209="", "", IF(ISNUMBER(N1209), N1209, IFERROR(DATEVALUE(LEFT(N1209,10))+TIMEVALUE(MID(N1209,12,8)), "texto")))</f>
        <v/>
      </c>
      <c r="R1209" s="17">
        <f>IF(ISNUMBER(Q1209), DATE(YEAR(Q1209),MONTH(Q1209),1), "")</f>
        <v/>
      </c>
      <c r="S1209" s="18">
        <f>IF(A1209="", 0, IF(AND(M1209=Ajustes!$B$8, E1209=Ajustes!$B$5, I1209=Ajustes!$B$4, OR(C1209=Ajustes!$B$6, C1209=Ajustes!$B$7), ISNUMBER(D1209), ISNUMBER(H1209)), 1, 0))</f>
        <v/>
      </c>
      <c r="T1209" s="19">
        <f>IF(S1209&lt;&gt;1, 0, IF(N(J1209)=0, 0, IF(K1209=Ajustes!$B$5, J1209, J1209*F1209)))</f>
        <v/>
      </c>
      <c r="U1209" s="20">
        <f>IF(S1209&lt;&gt;1, U1208, IF(C1209=Ajustes!$B$6, U1208+H1209, U1208-H1209))</f>
        <v/>
      </c>
      <c r="V1209" s="19">
        <f>IF(S1209&lt;&gt;1, V1208, IF(C1209=Ajustes!$B$6, V1208+D1209+N(O1209)+T1209, IF(U1209&lt;=0, 0, V1208-H1209*W1208)))</f>
        <v/>
      </c>
      <c r="W1209" s="21">
        <f>IF(U1209&gt;0, V1209/U1209, 0)</f>
        <v/>
      </c>
      <c r="X1209" s="19">
        <f>IF(AND(S1209=1, C1209=Ajustes!$B$7), D1209-N(O1209)-T1209-H1209*W1208, "")</f>
        <v/>
      </c>
      <c r="Y1209" s="18">
        <f>IF(A1209="", "", TRIM(IF(COUNTIFS($N$2:$N$3000,N1209,$C$2:$C$3000,C1209,$D$2:$D$3000,D1209,$H$2:$H$3000,H1209)&gt;1, "Orden repetida. ", "")&amp;IF(AND(S1209=1, C1209=Ajustes!$B$7, U1208+0.000001&lt;H1209), "Vendes más de lo registrado. ", "")&amp;IF(Q1209="texto", "Fecha en texto. ", "")&amp;IF(OR(NOT(ISNUMBER(D1209)), NOT(ISNUMBER(H1209))), "Número en texto. ", "")&amp;IF(AND(ISNUMBER(Q1209), ISNUMBER(Q1208), Q1209&lt;Q1208), "Fuera de orden de fecha. ", "")))</f>
        <v/>
      </c>
      <c r="Z1209" s="18">
        <f>IF(AND(S1209=1, ISNUMBER(R1209)), ROW(), 0)</f>
        <v/>
      </c>
      <c r="AA1209" s="18">
        <f>IF(ISNUMBER(R1209), R1209, 0)</f>
        <v/>
      </c>
    </row>
    <row r="1210">
      <c r="A1210" s="13" t="n"/>
      <c r="B1210" s="13" t="n"/>
      <c r="C1210" s="13" t="n"/>
      <c r="D1210" s="13" t="n"/>
      <c r="E1210" s="13" t="n"/>
      <c r="F1210" s="13" t="n"/>
      <c r="G1210" s="13" t="n"/>
      <c r="H1210" s="13" t="n"/>
      <c r="I1210" s="13" t="n"/>
      <c r="J1210" s="13" t="n"/>
      <c r="K1210" s="13" t="n"/>
      <c r="L1210" s="13" t="n"/>
      <c r="M1210" s="13" t="n"/>
      <c r="N1210" s="13" t="n"/>
      <c r="O1210" s="14" t="n"/>
      <c r="P1210" s="15" t="n"/>
      <c r="Q1210" s="16">
        <f>IF(N1210="", "", IF(ISNUMBER(N1210), N1210, IFERROR(DATEVALUE(LEFT(N1210,10))+TIMEVALUE(MID(N1210,12,8)), "texto")))</f>
        <v/>
      </c>
      <c r="R1210" s="17">
        <f>IF(ISNUMBER(Q1210), DATE(YEAR(Q1210),MONTH(Q1210),1), "")</f>
        <v/>
      </c>
      <c r="S1210" s="18">
        <f>IF(A1210="", 0, IF(AND(M1210=Ajustes!$B$8, E1210=Ajustes!$B$5, I1210=Ajustes!$B$4, OR(C1210=Ajustes!$B$6, C1210=Ajustes!$B$7), ISNUMBER(D1210), ISNUMBER(H1210)), 1, 0))</f>
        <v/>
      </c>
      <c r="T1210" s="19">
        <f>IF(S1210&lt;&gt;1, 0, IF(N(J1210)=0, 0, IF(K1210=Ajustes!$B$5, J1210, J1210*F1210)))</f>
        <v/>
      </c>
      <c r="U1210" s="20">
        <f>IF(S1210&lt;&gt;1, U1209, IF(C1210=Ajustes!$B$6, U1209+H1210, U1209-H1210))</f>
        <v/>
      </c>
      <c r="V1210" s="19">
        <f>IF(S1210&lt;&gt;1, V1209, IF(C1210=Ajustes!$B$6, V1209+D1210+N(O1210)+T1210, IF(U1210&lt;=0, 0, V1209-H1210*W1209)))</f>
        <v/>
      </c>
      <c r="W1210" s="21">
        <f>IF(U1210&gt;0, V1210/U1210, 0)</f>
        <v/>
      </c>
      <c r="X1210" s="19">
        <f>IF(AND(S1210=1, C1210=Ajustes!$B$7), D1210-N(O1210)-T1210-H1210*W1209, "")</f>
        <v/>
      </c>
      <c r="Y1210" s="18">
        <f>IF(A1210="", "", TRIM(IF(COUNTIFS($N$2:$N$3000,N1210,$C$2:$C$3000,C1210,$D$2:$D$3000,D1210,$H$2:$H$3000,H1210)&gt;1, "Orden repetida. ", "")&amp;IF(AND(S1210=1, C1210=Ajustes!$B$7, U1209+0.000001&lt;H1210), "Vendes más de lo registrado. ", "")&amp;IF(Q1210="texto", "Fecha en texto. ", "")&amp;IF(OR(NOT(ISNUMBER(D1210)), NOT(ISNUMBER(H1210))), "Número en texto. ", "")&amp;IF(AND(ISNUMBER(Q1210), ISNUMBER(Q1209), Q1210&lt;Q1209), "Fuera de orden de fecha. ", "")))</f>
        <v/>
      </c>
      <c r="Z1210" s="18">
        <f>IF(AND(S1210=1, ISNUMBER(R1210)), ROW(), 0)</f>
        <v/>
      </c>
      <c r="AA1210" s="18">
        <f>IF(ISNUMBER(R1210), R1210, 0)</f>
        <v/>
      </c>
    </row>
    <row r="1211">
      <c r="A1211" s="13" t="n"/>
      <c r="B1211" s="13" t="n"/>
      <c r="C1211" s="13" t="n"/>
      <c r="D1211" s="13" t="n"/>
      <c r="E1211" s="13" t="n"/>
      <c r="F1211" s="13" t="n"/>
      <c r="G1211" s="13" t="n"/>
      <c r="H1211" s="13" t="n"/>
      <c r="I1211" s="13" t="n"/>
      <c r="J1211" s="13" t="n"/>
      <c r="K1211" s="13" t="n"/>
      <c r="L1211" s="13" t="n"/>
      <c r="M1211" s="13" t="n"/>
      <c r="N1211" s="13" t="n"/>
      <c r="O1211" s="14" t="n"/>
      <c r="P1211" s="15" t="n"/>
      <c r="Q1211" s="16">
        <f>IF(N1211="", "", IF(ISNUMBER(N1211), N1211, IFERROR(DATEVALUE(LEFT(N1211,10))+TIMEVALUE(MID(N1211,12,8)), "texto")))</f>
        <v/>
      </c>
      <c r="R1211" s="17">
        <f>IF(ISNUMBER(Q1211), DATE(YEAR(Q1211),MONTH(Q1211),1), "")</f>
        <v/>
      </c>
      <c r="S1211" s="18">
        <f>IF(A1211="", 0, IF(AND(M1211=Ajustes!$B$8, E1211=Ajustes!$B$5, I1211=Ajustes!$B$4, OR(C1211=Ajustes!$B$6, C1211=Ajustes!$B$7), ISNUMBER(D1211), ISNUMBER(H1211)), 1, 0))</f>
        <v/>
      </c>
      <c r="T1211" s="19">
        <f>IF(S1211&lt;&gt;1, 0, IF(N(J1211)=0, 0, IF(K1211=Ajustes!$B$5, J1211, J1211*F1211)))</f>
        <v/>
      </c>
      <c r="U1211" s="20">
        <f>IF(S1211&lt;&gt;1, U1210, IF(C1211=Ajustes!$B$6, U1210+H1211, U1210-H1211))</f>
        <v/>
      </c>
      <c r="V1211" s="19">
        <f>IF(S1211&lt;&gt;1, V1210, IF(C1211=Ajustes!$B$6, V1210+D1211+N(O1211)+T1211, IF(U1211&lt;=0, 0, V1210-H1211*W1210)))</f>
        <v/>
      </c>
      <c r="W1211" s="21">
        <f>IF(U1211&gt;0, V1211/U1211, 0)</f>
        <v/>
      </c>
      <c r="X1211" s="19">
        <f>IF(AND(S1211=1, C1211=Ajustes!$B$7), D1211-N(O1211)-T1211-H1211*W1210, "")</f>
        <v/>
      </c>
      <c r="Y1211" s="18">
        <f>IF(A1211="", "", TRIM(IF(COUNTIFS($N$2:$N$3000,N1211,$C$2:$C$3000,C1211,$D$2:$D$3000,D1211,$H$2:$H$3000,H1211)&gt;1, "Orden repetida. ", "")&amp;IF(AND(S1211=1, C1211=Ajustes!$B$7, U1210+0.000001&lt;H1211), "Vendes más de lo registrado. ", "")&amp;IF(Q1211="texto", "Fecha en texto. ", "")&amp;IF(OR(NOT(ISNUMBER(D1211)), NOT(ISNUMBER(H1211))), "Número en texto. ", "")&amp;IF(AND(ISNUMBER(Q1211), ISNUMBER(Q1210), Q1211&lt;Q1210), "Fuera de orden de fecha. ", "")))</f>
        <v/>
      </c>
      <c r="Z1211" s="18">
        <f>IF(AND(S1211=1, ISNUMBER(R1211)), ROW(), 0)</f>
        <v/>
      </c>
      <c r="AA1211" s="18">
        <f>IF(ISNUMBER(R1211), R1211, 0)</f>
        <v/>
      </c>
    </row>
    <row r="1212">
      <c r="A1212" s="13" t="n"/>
      <c r="B1212" s="13" t="n"/>
      <c r="C1212" s="13" t="n"/>
      <c r="D1212" s="13" t="n"/>
      <c r="E1212" s="13" t="n"/>
      <c r="F1212" s="13" t="n"/>
      <c r="G1212" s="13" t="n"/>
      <c r="H1212" s="13" t="n"/>
      <c r="I1212" s="13" t="n"/>
      <c r="J1212" s="13" t="n"/>
      <c r="K1212" s="13" t="n"/>
      <c r="L1212" s="13" t="n"/>
      <c r="M1212" s="13" t="n"/>
      <c r="N1212" s="13" t="n"/>
      <c r="O1212" s="14" t="n"/>
      <c r="P1212" s="15" t="n"/>
      <c r="Q1212" s="16">
        <f>IF(N1212="", "", IF(ISNUMBER(N1212), N1212, IFERROR(DATEVALUE(LEFT(N1212,10))+TIMEVALUE(MID(N1212,12,8)), "texto")))</f>
        <v/>
      </c>
      <c r="R1212" s="17">
        <f>IF(ISNUMBER(Q1212), DATE(YEAR(Q1212),MONTH(Q1212),1), "")</f>
        <v/>
      </c>
      <c r="S1212" s="18">
        <f>IF(A1212="", 0, IF(AND(M1212=Ajustes!$B$8, E1212=Ajustes!$B$5, I1212=Ajustes!$B$4, OR(C1212=Ajustes!$B$6, C1212=Ajustes!$B$7), ISNUMBER(D1212), ISNUMBER(H1212)), 1, 0))</f>
        <v/>
      </c>
      <c r="T1212" s="19">
        <f>IF(S1212&lt;&gt;1, 0, IF(N(J1212)=0, 0, IF(K1212=Ajustes!$B$5, J1212, J1212*F1212)))</f>
        <v/>
      </c>
      <c r="U1212" s="20">
        <f>IF(S1212&lt;&gt;1, U1211, IF(C1212=Ajustes!$B$6, U1211+H1212, U1211-H1212))</f>
        <v/>
      </c>
      <c r="V1212" s="19">
        <f>IF(S1212&lt;&gt;1, V1211, IF(C1212=Ajustes!$B$6, V1211+D1212+N(O1212)+T1212, IF(U1212&lt;=0, 0, V1211-H1212*W1211)))</f>
        <v/>
      </c>
      <c r="W1212" s="21">
        <f>IF(U1212&gt;0, V1212/U1212, 0)</f>
        <v/>
      </c>
      <c r="X1212" s="19">
        <f>IF(AND(S1212=1, C1212=Ajustes!$B$7), D1212-N(O1212)-T1212-H1212*W1211, "")</f>
        <v/>
      </c>
      <c r="Y1212" s="18">
        <f>IF(A1212="", "", TRIM(IF(COUNTIFS($N$2:$N$3000,N1212,$C$2:$C$3000,C1212,$D$2:$D$3000,D1212,$H$2:$H$3000,H1212)&gt;1, "Orden repetida. ", "")&amp;IF(AND(S1212=1, C1212=Ajustes!$B$7, U1211+0.000001&lt;H1212), "Vendes más de lo registrado. ", "")&amp;IF(Q1212="texto", "Fecha en texto. ", "")&amp;IF(OR(NOT(ISNUMBER(D1212)), NOT(ISNUMBER(H1212))), "Número en texto. ", "")&amp;IF(AND(ISNUMBER(Q1212), ISNUMBER(Q1211), Q1212&lt;Q1211), "Fuera de orden de fecha. ", "")))</f>
        <v/>
      </c>
      <c r="Z1212" s="18">
        <f>IF(AND(S1212=1, ISNUMBER(R1212)), ROW(), 0)</f>
        <v/>
      </c>
      <c r="AA1212" s="18">
        <f>IF(ISNUMBER(R1212), R1212, 0)</f>
        <v/>
      </c>
    </row>
    <row r="1213">
      <c r="A1213" s="13" t="n"/>
      <c r="B1213" s="13" t="n"/>
      <c r="C1213" s="13" t="n"/>
      <c r="D1213" s="13" t="n"/>
      <c r="E1213" s="13" t="n"/>
      <c r="F1213" s="13" t="n"/>
      <c r="G1213" s="13" t="n"/>
      <c r="H1213" s="13" t="n"/>
      <c r="I1213" s="13" t="n"/>
      <c r="J1213" s="13" t="n"/>
      <c r="K1213" s="13" t="n"/>
      <c r="L1213" s="13" t="n"/>
      <c r="M1213" s="13" t="n"/>
      <c r="N1213" s="13" t="n"/>
      <c r="O1213" s="14" t="n"/>
      <c r="P1213" s="15" t="n"/>
      <c r="Q1213" s="16">
        <f>IF(N1213="", "", IF(ISNUMBER(N1213), N1213, IFERROR(DATEVALUE(LEFT(N1213,10))+TIMEVALUE(MID(N1213,12,8)), "texto")))</f>
        <v/>
      </c>
      <c r="R1213" s="17">
        <f>IF(ISNUMBER(Q1213), DATE(YEAR(Q1213),MONTH(Q1213),1), "")</f>
        <v/>
      </c>
      <c r="S1213" s="18">
        <f>IF(A1213="", 0, IF(AND(M1213=Ajustes!$B$8, E1213=Ajustes!$B$5, I1213=Ajustes!$B$4, OR(C1213=Ajustes!$B$6, C1213=Ajustes!$B$7), ISNUMBER(D1213), ISNUMBER(H1213)), 1, 0))</f>
        <v/>
      </c>
      <c r="T1213" s="19">
        <f>IF(S1213&lt;&gt;1, 0, IF(N(J1213)=0, 0, IF(K1213=Ajustes!$B$5, J1213, J1213*F1213)))</f>
        <v/>
      </c>
      <c r="U1213" s="20">
        <f>IF(S1213&lt;&gt;1, U1212, IF(C1213=Ajustes!$B$6, U1212+H1213, U1212-H1213))</f>
        <v/>
      </c>
      <c r="V1213" s="19">
        <f>IF(S1213&lt;&gt;1, V1212, IF(C1213=Ajustes!$B$6, V1212+D1213+N(O1213)+T1213, IF(U1213&lt;=0, 0, V1212-H1213*W1212)))</f>
        <v/>
      </c>
      <c r="W1213" s="21">
        <f>IF(U1213&gt;0, V1213/U1213, 0)</f>
        <v/>
      </c>
      <c r="X1213" s="19">
        <f>IF(AND(S1213=1, C1213=Ajustes!$B$7), D1213-N(O1213)-T1213-H1213*W1212, "")</f>
        <v/>
      </c>
      <c r="Y1213" s="18">
        <f>IF(A1213="", "", TRIM(IF(COUNTIFS($N$2:$N$3000,N1213,$C$2:$C$3000,C1213,$D$2:$D$3000,D1213,$H$2:$H$3000,H1213)&gt;1, "Orden repetida. ", "")&amp;IF(AND(S1213=1, C1213=Ajustes!$B$7, U1212+0.000001&lt;H1213), "Vendes más de lo registrado. ", "")&amp;IF(Q1213="texto", "Fecha en texto. ", "")&amp;IF(OR(NOT(ISNUMBER(D1213)), NOT(ISNUMBER(H1213))), "Número en texto. ", "")&amp;IF(AND(ISNUMBER(Q1213), ISNUMBER(Q1212), Q1213&lt;Q1212), "Fuera de orden de fecha. ", "")))</f>
        <v/>
      </c>
      <c r="Z1213" s="18">
        <f>IF(AND(S1213=1, ISNUMBER(R1213)), ROW(), 0)</f>
        <v/>
      </c>
      <c r="AA1213" s="18">
        <f>IF(ISNUMBER(R1213), R1213, 0)</f>
        <v/>
      </c>
    </row>
    <row r="1214">
      <c r="A1214" s="13" t="n"/>
      <c r="B1214" s="13" t="n"/>
      <c r="C1214" s="13" t="n"/>
      <c r="D1214" s="13" t="n"/>
      <c r="E1214" s="13" t="n"/>
      <c r="F1214" s="13" t="n"/>
      <c r="G1214" s="13" t="n"/>
      <c r="H1214" s="13" t="n"/>
      <c r="I1214" s="13" t="n"/>
      <c r="J1214" s="13" t="n"/>
      <c r="K1214" s="13" t="n"/>
      <c r="L1214" s="13" t="n"/>
      <c r="M1214" s="13" t="n"/>
      <c r="N1214" s="13" t="n"/>
      <c r="O1214" s="14" t="n"/>
      <c r="P1214" s="15" t="n"/>
      <c r="Q1214" s="16">
        <f>IF(N1214="", "", IF(ISNUMBER(N1214), N1214, IFERROR(DATEVALUE(LEFT(N1214,10))+TIMEVALUE(MID(N1214,12,8)), "texto")))</f>
        <v/>
      </c>
      <c r="R1214" s="17">
        <f>IF(ISNUMBER(Q1214), DATE(YEAR(Q1214),MONTH(Q1214),1), "")</f>
        <v/>
      </c>
      <c r="S1214" s="18">
        <f>IF(A1214="", 0, IF(AND(M1214=Ajustes!$B$8, E1214=Ajustes!$B$5, I1214=Ajustes!$B$4, OR(C1214=Ajustes!$B$6, C1214=Ajustes!$B$7), ISNUMBER(D1214), ISNUMBER(H1214)), 1, 0))</f>
        <v/>
      </c>
      <c r="T1214" s="19">
        <f>IF(S1214&lt;&gt;1, 0, IF(N(J1214)=0, 0, IF(K1214=Ajustes!$B$5, J1214, J1214*F1214)))</f>
        <v/>
      </c>
      <c r="U1214" s="20">
        <f>IF(S1214&lt;&gt;1, U1213, IF(C1214=Ajustes!$B$6, U1213+H1214, U1213-H1214))</f>
        <v/>
      </c>
      <c r="V1214" s="19">
        <f>IF(S1214&lt;&gt;1, V1213, IF(C1214=Ajustes!$B$6, V1213+D1214+N(O1214)+T1214, IF(U1214&lt;=0, 0, V1213-H1214*W1213)))</f>
        <v/>
      </c>
      <c r="W1214" s="21">
        <f>IF(U1214&gt;0, V1214/U1214, 0)</f>
        <v/>
      </c>
      <c r="X1214" s="19">
        <f>IF(AND(S1214=1, C1214=Ajustes!$B$7), D1214-N(O1214)-T1214-H1214*W1213, "")</f>
        <v/>
      </c>
      <c r="Y1214" s="18">
        <f>IF(A1214="", "", TRIM(IF(COUNTIFS($N$2:$N$3000,N1214,$C$2:$C$3000,C1214,$D$2:$D$3000,D1214,$H$2:$H$3000,H1214)&gt;1, "Orden repetida. ", "")&amp;IF(AND(S1214=1, C1214=Ajustes!$B$7, U1213+0.000001&lt;H1214), "Vendes más de lo registrado. ", "")&amp;IF(Q1214="texto", "Fecha en texto. ", "")&amp;IF(OR(NOT(ISNUMBER(D1214)), NOT(ISNUMBER(H1214))), "Número en texto. ", "")&amp;IF(AND(ISNUMBER(Q1214), ISNUMBER(Q1213), Q1214&lt;Q1213), "Fuera de orden de fecha. ", "")))</f>
        <v/>
      </c>
      <c r="Z1214" s="18">
        <f>IF(AND(S1214=1, ISNUMBER(R1214)), ROW(), 0)</f>
        <v/>
      </c>
      <c r="AA1214" s="18">
        <f>IF(ISNUMBER(R1214), R1214, 0)</f>
        <v/>
      </c>
    </row>
    <row r="1215">
      <c r="A1215" s="13" t="n"/>
      <c r="B1215" s="13" t="n"/>
      <c r="C1215" s="13" t="n"/>
      <c r="D1215" s="13" t="n"/>
      <c r="E1215" s="13" t="n"/>
      <c r="F1215" s="13" t="n"/>
      <c r="G1215" s="13" t="n"/>
      <c r="H1215" s="13" t="n"/>
      <c r="I1215" s="13" t="n"/>
      <c r="J1215" s="13" t="n"/>
      <c r="K1215" s="13" t="n"/>
      <c r="L1215" s="13" t="n"/>
      <c r="M1215" s="13" t="n"/>
      <c r="N1215" s="13" t="n"/>
      <c r="O1215" s="14" t="n"/>
      <c r="P1215" s="15" t="n"/>
      <c r="Q1215" s="16">
        <f>IF(N1215="", "", IF(ISNUMBER(N1215), N1215, IFERROR(DATEVALUE(LEFT(N1215,10))+TIMEVALUE(MID(N1215,12,8)), "texto")))</f>
        <v/>
      </c>
      <c r="R1215" s="17">
        <f>IF(ISNUMBER(Q1215), DATE(YEAR(Q1215),MONTH(Q1215),1), "")</f>
        <v/>
      </c>
      <c r="S1215" s="18">
        <f>IF(A1215="", 0, IF(AND(M1215=Ajustes!$B$8, E1215=Ajustes!$B$5, I1215=Ajustes!$B$4, OR(C1215=Ajustes!$B$6, C1215=Ajustes!$B$7), ISNUMBER(D1215), ISNUMBER(H1215)), 1, 0))</f>
        <v/>
      </c>
      <c r="T1215" s="19">
        <f>IF(S1215&lt;&gt;1, 0, IF(N(J1215)=0, 0, IF(K1215=Ajustes!$B$5, J1215, J1215*F1215)))</f>
        <v/>
      </c>
      <c r="U1215" s="20">
        <f>IF(S1215&lt;&gt;1, U1214, IF(C1215=Ajustes!$B$6, U1214+H1215, U1214-H1215))</f>
        <v/>
      </c>
      <c r="V1215" s="19">
        <f>IF(S1215&lt;&gt;1, V1214, IF(C1215=Ajustes!$B$6, V1214+D1215+N(O1215)+T1215, IF(U1215&lt;=0, 0, V1214-H1215*W1214)))</f>
        <v/>
      </c>
      <c r="W1215" s="21">
        <f>IF(U1215&gt;0, V1215/U1215, 0)</f>
        <v/>
      </c>
      <c r="X1215" s="19">
        <f>IF(AND(S1215=1, C1215=Ajustes!$B$7), D1215-N(O1215)-T1215-H1215*W1214, "")</f>
        <v/>
      </c>
      <c r="Y1215" s="18">
        <f>IF(A1215="", "", TRIM(IF(COUNTIFS($N$2:$N$3000,N1215,$C$2:$C$3000,C1215,$D$2:$D$3000,D1215,$H$2:$H$3000,H1215)&gt;1, "Orden repetida. ", "")&amp;IF(AND(S1215=1, C1215=Ajustes!$B$7, U1214+0.000001&lt;H1215), "Vendes más de lo registrado. ", "")&amp;IF(Q1215="texto", "Fecha en texto. ", "")&amp;IF(OR(NOT(ISNUMBER(D1215)), NOT(ISNUMBER(H1215))), "Número en texto. ", "")&amp;IF(AND(ISNUMBER(Q1215), ISNUMBER(Q1214), Q1215&lt;Q1214), "Fuera de orden de fecha. ", "")))</f>
        <v/>
      </c>
      <c r="Z1215" s="18">
        <f>IF(AND(S1215=1, ISNUMBER(R1215)), ROW(), 0)</f>
        <v/>
      </c>
      <c r="AA1215" s="18">
        <f>IF(ISNUMBER(R1215), R1215, 0)</f>
        <v/>
      </c>
    </row>
    <row r="1216">
      <c r="A1216" s="13" t="n"/>
      <c r="B1216" s="13" t="n"/>
      <c r="C1216" s="13" t="n"/>
      <c r="D1216" s="13" t="n"/>
      <c r="E1216" s="13" t="n"/>
      <c r="F1216" s="13" t="n"/>
      <c r="G1216" s="13" t="n"/>
      <c r="H1216" s="13" t="n"/>
      <c r="I1216" s="13" t="n"/>
      <c r="J1216" s="13" t="n"/>
      <c r="K1216" s="13" t="n"/>
      <c r="L1216" s="13" t="n"/>
      <c r="M1216" s="13" t="n"/>
      <c r="N1216" s="13" t="n"/>
      <c r="O1216" s="14" t="n"/>
      <c r="P1216" s="15" t="n"/>
      <c r="Q1216" s="16">
        <f>IF(N1216="", "", IF(ISNUMBER(N1216), N1216, IFERROR(DATEVALUE(LEFT(N1216,10))+TIMEVALUE(MID(N1216,12,8)), "texto")))</f>
        <v/>
      </c>
      <c r="R1216" s="17">
        <f>IF(ISNUMBER(Q1216), DATE(YEAR(Q1216),MONTH(Q1216),1), "")</f>
        <v/>
      </c>
      <c r="S1216" s="18">
        <f>IF(A1216="", 0, IF(AND(M1216=Ajustes!$B$8, E1216=Ajustes!$B$5, I1216=Ajustes!$B$4, OR(C1216=Ajustes!$B$6, C1216=Ajustes!$B$7), ISNUMBER(D1216), ISNUMBER(H1216)), 1, 0))</f>
        <v/>
      </c>
      <c r="T1216" s="19">
        <f>IF(S1216&lt;&gt;1, 0, IF(N(J1216)=0, 0, IF(K1216=Ajustes!$B$5, J1216, J1216*F1216)))</f>
        <v/>
      </c>
      <c r="U1216" s="20">
        <f>IF(S1216&lt;&gt;1, U1215, IF(C1216=Ajustes!$B$6, U1215+H1216, U1215-H1216))</f>
        <v/>
      </c>
      <c r="V1216" s="19">
        <f>IF(S1216&lt;&gt;1, V1215, IF(C1216=Ajustes!$B$6, V1215+D1216+N(O1216)+T1216, IF(U1216&lt;=0, 0, V1215-H1216*W1215)))</f>
        <v/>
      </c>
      <c r="W1216" s="21">
        <f>IF(U1216&gt;0, V1216/U1216, 0)</f>
        <v/>
      </c>
      <c r="X1216" s="19">
        <f>IF(AND(S1216=1, C1216=Ajustes!$B$7), D1216-N(O1216)-T1216-H1216*W1215, "")</f>
        <v/>
      </c>
      <c r="Y1216" s="18">
        <f>IF(A1216="", "", TRIM(IF(COUNTIFS($N$2:$N$3000,N1216,$C$2:$C$3000,C1216,$D$2:$D$3000,D1216,$H$2:$H$3000,H1216)&gt;1, "Orden repetida. ", "")&amp;IF(AND(S1216=1, C1216=Ajustes!$B$7, U1215+0.000001&lt;H1216), "Vendes más de lo registrado. ", "")&amp;IF(Q1216="texto", "Fecha en texto. ", "")&amp;IF(OR(NOT(ISNUMBER(D1216)), NOT(ISNUMBER(H1216))), "Número en texto. ", "")&amp;IF(AND(ISNUMBER(Q1216), ISNUMBER(Q1215), Q1216&lt;Q1215), "Fuera de orden de fecha. ", "")))</f>
        <v/>
      </c>
      <c r="Z1216" s="18">
        <f>IF(AND(S1216=1, ISNUMBER(R1216)), ROW(), 0)</f>
        <v/>
      </c>
      <c r="AA1216" s="18">
        <f>IF(ISNUMBER(R1216), R1216, 0)</f>
        <v/>
      </c>
    </row>
    <row r="1217">
      <c r="A1217" s="13" t="n"/>
      <c r="B1217" s="13" t="n"/>
      <c r="C1217" s="13" t="n"/>
      <c r="D1217" s="13" t="n"/>
      <c r="E1217" s="13" t="n"/>
      <c r="F1217" s="13" t="n"/>
      <c r="G1217" s="13" t="n"/>
      <c r="H1217" s="13" t="n"/>
      <c r="I1217" s="13" t="n"/>
      <c r="J1217" s="13" t="n"/>
      <c r="K1217" s="13" t="n"/>
      <c r="L1217" s="13" t="n"/>
      <c r="M1217" s="13" t="n"/>
      <c r="N1217" s="13" t="n"/>
      <c r="O1217" s="14" t="n"/>
      <c r="P1217" s="15" t="n"/>
      <c r="Q1217" s="16">
        <f>IF(N1217="", "", IF(ISNUMBER(N1217), N1217, IFERROR(DATEVALUE(LEFT(N1217,10))+TIMEVALUE(MID(N1217,12,8)), "texto")))</f>
        <v/>
      </c>
      <c r="R1217" s="17">
        <f>IF(ISNUMBER(Q1217), DATE(YEAR(Q1217),MONTH(Q1217),1), "")</f>
        <v/>
      </c>
      <c r="S1217" s="18">
        <f>IF(A1217="", 0, IF(AND(M1217=Ajustes!$B$8, E1217=Ajustes!$B$5, I1217=Ajustes!$B$4, OR(C1217=Ajustes!$B$6, C1217=Ajustes!$B$7), ISNUMBER(D1217), ISNUMBER(H1217)), 1, 0))</f>
        <v/>
      </c>
      <c r="T1217" s="19">
        <f>IF(S1217&lt;&gt;1, 0, IF(N(J1217)=0, 0, IF(K1217=Ajustes!$B$5, J1217, J1217*F1217)))</f>
        <v/>
      </c>
      <c r="U1217" s="20">
        <f>IF(S1217&lt;&gt;1, U1216, IF(C1217=Ajustes!$B$6, U1216+H1217, U1216-H1217))</f>
        <v/>
      </c>
      <c r="V1217" s="19">
        <f>IF(S1217&lt;&gt;1, V1216, IF(C1217=Ajustes!$B$6, V1216+D1217+N(O1217)+T1217, IF(U1217&lt;=0, 0, V1216-H1217*W1216)))</f>
        <v/>
      </c>
      <c r="W1217" s="21">
        <f>IF(U1217&gt;0, V1217/U1217, 0)</f>
        <v/>
      </c>
      <c r="X1217" s="19">
        <f>IF(AND(S1217=1, C1217=Ajustes!$B$7), D1217-N(O1217)-T1217-H1217*W1216, "")</f>
        <v/>
      </c>
      <c r="Y1217" s="18">
        <f>IF(A1217="", "", TRIM(IF(COUNTIFS($N$2:$N$3000,N1217,$C$2:$C$3000,C1217,$D$2:$D$3000,D1217,$H$2:$H$3000,H1217)&gt;1, "Orden repetida. ", "")&amp;IF(AND(S1217=1, C1217=Ajustes!$B$7, U1216+0.000001&lt;H1217), "Vendes más de lo registrado. ", "")&amp;IF(Q1217="texto", "Fecha en texto. ", "")&amp;IF(OR(NOT(ISNUMBER(D1217)), NOT(ISNUMBER(H1217))), "Número en texto. ", "")&amp;IF(AND(ISNUMBER(Q1217), ISNUMBER(Q1216), Q1217&lt;Q1216), "Fuera de orden de fecha. ", "")))</f>
        <v/>
      </c>
      <c r="Z1217" s="18">
        <f>IF(AND(S1217=1, ISNUMBER(R1217)), ROW(), 0)</f>
        <v/>
      </c>
      <c r="AA1217" s="18">
        <f>IF(ISNUMBER(R1217), R1217, 0)</f>
        <v/>
      </c>
    </row>
    <row r="1218">
      <c r="A1218" s="13" t="n"/>
      <c r="B1218" s="13" t="n"/>
      <c r="C1218" s="13" t="n"/>
      <c r="D1218" s="13" t="n"/>
      <c r="E1218" s="13" t="n"/>
      <c r="F1218" s="13" t="n"/>
      <c r="G1218" s="13" t="n"/>
      <c r="H1218" s="13" t="n"/>
      <c r="I1218" s="13" t="n"/>
      <c r="J1218" s="13" t="n"/>
      <c r="K1218" s="13" t="n"/>
      <c r="L1218" s="13" t="n"/>
      <c r="M1218" s="13" t="n"/>
      <c r="N1218" s="13" t="n"/>
      <c r="O1218" s="14" t="n"/>
      <c r="P1218" s="15" t="n"/>
      <c r="Q1218" s="16">
        <f>IF(N1218="", "", IF(ISNUMBER(N1218), N1218, IFERROR(DATEVALUE(LEFT(N1218,10))+TIMEVALUE(MID(N1218,12,8)), "texto")))</f>
        <v/>
      </c>
      <c r="R1218" s="17">
        <f>IF(ISNUMBER(Q1218), DATE(YEAR(Q1218),MONTH(Q1218),1), "")</f>
        <v/>
      </c>
      <c r="S1218" s="18">
        <f>IF(A1218="", 0, IF(AND(M1218=Ajustes!$B$8, E1218=Ajustes!$B$5, I1218=Ajustes!$B$4, OR(C1218=Ajustes!$B$6, C1218=Ajustes!$B$7), ISNUMBER(D1218), ISNUMBER(H1218)), 1, 0))</f>
        <v/>
      </c>
      <c r="T1218" s="19">
        <f>IF(S1218&lt;&gt;1, 0, IF(N(J1218)=0, 0, IF(K1218=Ajustes!$B$5, J1218, J1218*F1218)))</f>
        <v/>
      </c>
      <c r="U1218" s="20">
        <f>IF(S1218&lt;&gt;1, U1217, IF(C1218=Ajustes!$B$6, U1217+H1218, U1217-H1218))</f>
        <v/>
      </c>
      <c r="V1218" s="19">
        <f>IF(S1218&lt;&gt;1, V1217, IF(C1218=Ajustes!$B$6, V1217+D1218+N(O1218)+T1218, IF(U1218&lt;=0, 0, V1217-H1218*W1217)))</f>
        <v/>
      </c>
      <c r="W1218" s="21">
        <f>IF(U1218&gt;0, V1218/U1218, 0)</f>
        <v/>
      </c>
      <c r="X1218" s="19">
        <f>IF(AND(S1218=1, C1218=Ajustes!$B$7), D1218-N(O1218)-T1218-H1218*W1217, "")</f>
        <v/>
      </c>
      <c r="Y1218" s="18">
        <f>IF(A1218="", "", TRIM(IF(COUNTIFS($N$2:$N$3000,N1218,$C$2:$C$3000,C1218,$D$2:$D$3000,D1218,$H$2:$H$3000,H1218)&gt;1, "Orden repetida. ", "")&amp;IF(AND(S1218=1, C1218=Ajustes!$B$7, U1217+0.000001&lt;H1218), "Vendes más de lo registrado. ", "")&amp;IF(Q1218="texto", "Fecha en texto. ", "")&amp;IF(OR(NOT(ISNUMBER(D1218)), NOT(ISNUMBER(H1218))), "Número en texto. ", "")&amp;IF(AND(ISNUMBER(Q1218), ISNUMBER(Q1217), Q1218&lt;Q1217), "Fuera de orden de fecha. ", "")))</f>
        <v/>
      </c>
      <c r="Z1218" s="18">
        <f>IF(AND(S1218=1, ISNUMBER(R1218)), ROW(), 0)</f>
        <v/>
      </c>
      <c r="AA1218" s="18">
        <f>IF(ISNUMBER(R1218), R1218, 0)</f>
        <v/>
      </c>
    </row>
    <row r="1219">
      <c r="A1219" s="13" t="n"/>
      <c r="B1219" s="13" t="n"/>
      <c r="C1219" s="13" t="n"/>
      <c r="D1219" s="13" t="n"/>
      <c r="E1219" s="13" t="n"/>
      <c r="F1219" s="13" t="n"/>
      <c r="G1219" s="13" t="n"/>
      <c r="H1219" s="13" t="n"/>
      <c r="I1219" s="13" t="n"/>
      <c r="J1219" s="13" t="n"/>
      <c r="K1219" s="13" t="n"/>
      <c r="L1219" s="13" t="n"/>
      <c r="M1219" s="13" t="n"/>
      <c r="N1219" s="13" t="n"/>
      <c r="O1219" s="14" t="n"/>
      <c r="P1219" s="15" t="n"/>
      <c r="Q1219" s="16">
        <f>IF(N1219="", "", IF(ISNUMBER(N1219), N1219, IFERROR(DATEVALUE(LEFT(N1219,10))+TIMEVALUE(MID(N1219,12,8)), "texto")))</f>
        <v/>
      </c>
      <c r="R1219" s="17">
        <f>IF(ISNUMBER(Q1219), DATE(YEAR(Q1219),MONTH(Q1219),1), "")</f>
        <v/>
      </c>
      <c r="S1219" s="18">
        <f>IF(A1219="", 0, IF(AND(M1219=Ajustes!$B$8, E1219=Ajustes!$B$5, I1219=Ajustes!$B$4, OR(C1219=Ajustes!$B$6, C1219=Ajustes!$B$7), ISNUMBER(D1219), ISNUMBER(H1219)), 1, 0))</f>
        <v/>
      </c>
      <c r="T1219" s="19">
        <f>IF(S1219&lt;&gt;1, 0, IF(N(J1219)=0, 0, IF(K1219=Ajustes!$B$5, J1219, J1219*F1219)))</f>
        <v/>
      </c>
      <c r="U1219" s="20">
        <f>IF(S1219&lt;&gt;1, U1218, IF(C1219=Ajustes!$B$6, U1218+H1219, U1218-H1219))</f>
        <v/>
      </c>
      <c r="V1219" s="19">
        <f>IF(S1219&lt;&gt;1, V1218, IF(C1219=Ajustes!$B$6, V1218+D1219+N(O1219)+T1219, IF(U1219&lt;=0, 0, V1218-H1219*W1218)))</f>
        <v/>
      </c>
      <c r="W1219" s="21">
        <f>IF(U1219&gt;0, V1219/U1219, 0)</f>
        <v/>
      </c>
      <c r="X1219" s="19">
        <f>IF(AND(S1219=1, C1219=Ajustes!$B$7), D1219-N(O1219)-T1219-H1219*W1218, "")</f>
        <v/>
      </c>
      <c r="Y1219" s="18">
        <f>IF(A1219="", "", TRIM(IF(COUNTIFS($N$2:$N$3000,N1219,$C$2:$C$3000,C1219,$D$2:$D$3000,D1219,$H$2:$H$3000,H1219)&gt;1, "Orden repetida. ", "")&amp;IF(AND(S1219=1, C1219=Ajustes!$B$7, U1218+0.000001&lt;H1219), "Vendes más de lo registrado. ", "")&amp;IF(Q1219="texto", "Fecha en texto. ", "")&amp;IF(OR(NOT(ISNUMBER(D1219)), NOT(ISNUMBER(H1219))), "Número en texto. ", "")&amp;IF(AND(ISNUMBER(Q1219), ISNUMBER(Q1218), Q1219&lt;Q1218), "Fuera de orden de fecha. ", "")))</f>
        <v/>
      </c>
      <c r="Z1219" s="18">
        <f>IF(AND(S1219=1, ISNUMBER(R1219)), ROW(), 0)</f>
        <v/>
      </c>
      <c r="AA1219" s="18">
        <f>IF(ISNUMBER(R1219), R1219, 0)</f>
        <v/>
      </c>
    </row>
    <row r="1220">
      <c r="A1220" s="13" t="n"/>
      <c r="B1220" s="13" t="n"/>
      <c r="C1220" s="13" t="n"/>
      <c r="D1220" s="13" t="n"/>
      <c r="E1220" s="13" t="n"/>
      <c r="F1220" s="13" t="n"/>
      <c r="G1220" s="13" t="n"/>
      <c r="H1220" s="13" t="n"/>
      <c r="I1220" s="13" t="n"/>
      <c r="J1220" s="13" t="n"/>
      <c r="K1220" s="13" t="n"/>
      <c r="L1220" s="13" t="n"/>
      <c r="M1220" s="13" t="n"/>
      <c r="N1220" s="13" t="n"/>
      <c r="O1220" s="14" t="n"/>
      <c r="P1220" s="15" t="n"/>
      <c r="Q1220" s="16">
        <f>IF(N1220="", "", IF(ISNUMBER(N1220), N1220, IFERROR(DATEVALUE(LEFT(N1220,10))+TIMEVALUE(MID(N1220,12,8)), "texto")))</f>
        <v/>
      </c>
      <c r="R1220" s="17">
        <f>IF(ISNUMBER(Q1220), DATE(YEAR(Q1220),MONTH(Q1220),1), "")</f>
        <v/>
      </c>
      <c r="S1220" s="18">
        <f>IF(A1220="", 0, IF(AND(M1220=Ajustes!$B$8, E1220=Ajustes!$B$5, I1220=Ajustes!$B$4, OR(C1220=Ajustes!$B$6, C1220=Ajustes!$B$7), ISNUMBER(D1220), ISNUMBER(H1220)), 1, 0))</f>
        <v/>
      </c>
      <c r="T1220" s="19">
        <f>IF(S1220&lt;&gt;1, 0, IF(N(J1220)=0, 0, IF(K1220=Ajustes!$B$5, J1220, J1220*F1220)))</f>
        <v/>
      </c>
      <c r="U1220" s="20">
        <f>IF(S1220&lt;&gt;1, U1219, IF(C1220=Ajustes!$B$6, U1219+H1220, U1219-H1220))</f>
        <v/>
      </c>
      <c r="V1220" s="19">
        <f>IF(S1220&lt;&gt;1, V1219, IF(C1220=Ajustes!$B$6, V1219+D1220+N(O1220)+T1220, IF(U1220&lt;=0, 0, V1219-H1220*W1219)))</f>
        <v/>
      </c>
      <c r="W1220" s="21">
        <f>IF(U1220&gt;0, V1220/U1220, 0)</f>
        <v/>
      </c>
      <c r="X1220" s="19">
        <f>IF(AND(S1220=1, C1220=Ajustes!$B$7), D1220-N(O1220)-T1220-H1220*W1219, "")</f>
        <v/>
      </c>
      <c r="Y1220" s="18">
        <f>IF(A1220="", "", TRIM(IF(COUNTIFS($N$2:$N$3000,N1220,$C$2:$C$3000,C1220,$D$2:$D$3000,D1220,$H$2:$H$3000,H1220)&gt;1, "Orden repetida. ", "")&amp;IF(AND(S1220=1, C1220=Ajustes!$B$7, U1219+0.000001&lt;H1220), "Vendes más de lo registrado. ", "")&amp;IF(Q1220="texto", "Fecha en texto. ", "")&amp;IF(OR(NOT(ISNUMBER(D1220)), NOT(ISNUMBER(H1220))), "Número en texto. ", "")&amp;IF(AND(ISNUMBER(Q1220), ISNUMBER(Q1219), Q1220&lt;Q1219), "Fuera de orden de fecha. ", "")))</f>
        <v/>
      </c>
      <c r="Z1220" s="18">
        <f>IF(AND(S1220=1, ISNUMBER(R1220)), ROW(), 0)</f>
        <v/>
      </c>
      <c r="AA1220" s="18">
        <f>IF(ISNUMBER(R1220), R1220, 0)</f>
        <v/>
      </c>
    </row>
    <row r="1221">
      <c r="A1221" s="13" t="n"/>
      <c r="B1221" s="13" t="n"/>
      <c r="C1221" s="13" t="n"/>
      <c r="D1221" s="13" t="n"/>
      <c r="E1221" s="13" t="n"/>
      <c r="F1221" s="13" t="n"/>
      <c r="G1221" s="13" t="n"/>
      <c r="H1221" s="13" t="n"/>
      <c r="I1221" s="13" t="n"/>
      <c r="J1221" s="13" t="n"/>
      <c r="K1221" s="13" t="n"/>
      <c r="L1221" s="13" t="n"/>
      <c r="M1221" s="13" t="n"/>
      <c r="N1221" s="13" t="n"/>
      <c r="O1221" s="14" t="n"/>
      <c r="P1221" s="15" t="n"/>
      <c r="Q1221" s="16">
        <f>IF(N1221="", "", IF(ISNUMBER(N1221), N1221, IFERROR(DATEVALUE(LEFT(N1221,10))+TIMEVALUE(MID(N1221,12,8)), "texto")))</f>
        <v/>
      </c>
      <c r="R1221" s="17">
        <f>IF(ISNUMBER(Q1221), DATE(YEAR(Q1221),MONTH(Q1221),1), "")</f>
        <v/>
      </c>
      <c r="S1221" s="18">
        <f>IF(A1221="", 0, IF(AND(M1221=Ajustes!$B$8, E1221=Ajustes!$B$5, I1221=Ajustes!$B$4, OR(C1221=Ajustes!$B$6, C1221=Ajustes!$B$7), ISNUMBER(D1221), ISNUMBER(H1221)), 1, 0))</f>
        <v/>
      </c>
      <c r="T1221" s="19">
        <f>IF(S1221&lt;&gt;1, 0, IF(N(J1221)=0, 0, IF(K1221=Ajustes!$B$5, J1221, J1221*F1221)))</f>
        <v/>
      </c>
      <c r="U1221" s="20">
        <f>IF(S1221&lt;&gt;1, U1220, IF(C1221=Ajustes!$B$6, U1220+H1221, U1220-H1221))</f>
        <v/>
      </c>
      <c r="V1221" s="19">
        <f>IF(S1221&lt;&gt;1, V1220, IF(C1221=Ajustes!$B$6, V1220+D1221+N(O1221)+T1221, IF(U1221&lt;=0, 0, V1220-H1221*W1220)))</f>
        <v/>
      </c>
      <c r="W1221" s="21">
        <f>IF(U1221&gt;0, V1221/U1221, 0)</f>
        <v/>
      </c>
      <c r="X1221" s="19">
        <f>IF(AND(S1221=1, C1221=Ajustes!$B$7), D1221-N(O1221)-T1221-H1221*W1220, "")</f>
        <v/>
      </c>
      <c r="Y1221" s="18">
        <f>IF(A1221="", "", TRIM(IF(COUNTIFS($N$2:$N$3000,N1221,$C$2:$C$3000,C1221,$D$2:$D$3000,D1221,$H$2:$H$3000,H1221)&gt;1, "Orden repetida. ", "")&amp;IF(AND(S1221=1, C1221=Ajustes!$B$7, U1220+0.000001&lt;H1221), "Vendes más de lo registrado. ", "")&amp;IF(Q1221="texto", "Fecha en texto. ", "")&amp;IF(OR(NOT(ISNUMBER(D1221)), NOT(ISNUMBER(H1221))), "Número en texto. ", "")&amp;IF(AND(ISNUMBER(Q1221), ISNUMBER(Q1220), Q1221&lt;Q1220), "Fuera de orden de fecha. ", "")))</f>
        <v/>
      </c>
      <c r="Z1221" s="18">
        <f>IF(AND(S1221=1, ISNUMBER(R1221)), ROW(), 0)</f>
        <v/>
      </c>
      <c r="AA1221" s="18">
        <f>IF(ISNUMBER(R1221), R1221, 0)</f>
        <v/>
      </c>
    </row>
    <row r="1222">
      <c r="A1222" s="13" t="n"/>
      <c r="B1222" s="13" t="n"/>
      <c r="C1222" s="13" t="n"/>
      <c r="D1222" s="13" t="n"/>
      <c r="E1222" s="13" t="n"/>
      <c r="F1222" s="13" t="n"/>
      <c r="G1222" s="13" t="n"/>
      <c r="H1222" s="13" t="n"/>
      <c r="I1222" s="13" t="n"/>
      <c r="J1222" s="13" t="n"/>
      <c r="K1222" s="13" t="n"/>
      <c r="L1222" s="13" t="n"/>
      <c r="M1222" s="13" t="n"/>
      <c r="N1222" s="13" t="n"/>
      <c r="O1222" s="14" t="n"/>
      <c r="P1222" s="15" t="n"/>
      <c r="Q1222" s="16">
        <f>IF(N1222="", "", IF(ISNUMBER(N1222), N1222, IFERROR(DATEVALUE(LEFT(N1222,10))+TIMEVALUE(MID(N1222,12,8)), "texto")))</f>
        <v/>
      </c>
      <c r="R1222" s="17">
        <f>IF(ISNUMBER(Q1222), DATE(YEAR(Q1222),MONTH(Q1222),1), "")</f>
        <v/>
      </c>
      <c r="S1222" s="18">
        <f>IF(A1222="", 0, IF(AND(M1222=Ajustes!$B$8, E1222=Ajustes!$B$5, I1222=Ajustes!$B$4, OR(C1222=Ajustes!$B$6, C1222=Ajustes!$B$7), ISNUMBER(D1222), ISNUMBER(H1222)), 1, 0))</f>
        <v/>
      </c>
      <c r="T1222" s="19">
        <f>IF(S1222&lt;&gt;1, 0, IF(N(J1222)=0, 0, IF(K1222=Ajustes!$B$5, J1222, J1222*F1222)))</f>
        <v/>
      </c>
      <c r="U1222" s="20">
        <f>IF(S1222&lt;&gt;1, U1221, IF(C1222=Ajustes!$B$6, U1221+H1222, U1221-H1222))</f>
        <v/>
      </c>
      <c r="V1222" s="19">
        <f>IF(S1222&lt;&gt;1, V1221, IF(C1222=Ajustes!$B$6, V1221+D1222+N(O1222)+T1222, IF(U1222&lt;=0, 0, V1221-H1222*W1221)))</f>
        <v/>
      </c>
      <c r="W1222" s="21">
        <f>IF(U1222&gt;0, V1222/U1222, 0)</f>
        <v/>
      </c>
      <c r="X1222" s="19">
        <f>IF(AND(S1222=1, C1222=Ajustes!$B$7), D1222-N(O1222)-T1222-H1222*W1221, "")</f>
        <v/>
      </c>
      <c r="Y1222" s="18">
        <f>IF(A1222="", "", TRIM(IF(COUNTIFS($N$2:$N$3000,N1222,$C$2:$C$3000,C1222,$D$2:$D$3000,D1222,$H$2:$H$3000,H1222)&gt;1, "Orden repetida. ", "")&amp;IF(AND(S1222=1, C1222=Ajustes!$B$7, U1221+0.000001&lt;H1222), "Vendes más de lo registrado. ", "")&amp;IF(Q1222="texto", "Fecha en texto. ", "")&amp;IF(OR(NOT(ISNUMBER(D1222)), NOT(ISNUMBER(H1222))), "Número en texto. ", "")&amp;IF(AND(ISNUMBER(Q1222), ISNUMBER(Q1221), Q1222&lt;Q1221), "Fuera de orden de fecha. ", "")))</f>
        <v/>
      </c>
      <c r="Z1222" s="18">
        <f>IF(AND(S1222=1, ISNUMBER(R1222)), ROW(), 0)</f>
        <v/>
      </c>
      <c r="AA1222" s="18">
        <f>IF(ISNUMBER(R1222), R1222, 0)</f>
        <v/>
      </c>
    </row>
    <row r="1223">
      <c r="A1223" s="13" t="n"/>
      <c r="B1223" s="13" t="n"/>
      <c r="C1223" s="13" t="n"/>
      <c r="D1223" s="13" t="n"/>
      <c r="E1223" s="13" t="n"/>
      <c r="F1223" s="13" t="n"/>
      <c r="G1223" s="13" t="n"/>
      <c r="H1223" s="13" t="n"/>
      <c r="I1223" s="13" t="n"/>
      <c r="J1223" s="13" t="n"/>
      <c r="K1223" s="13" t="n"/>
      <c r="L1223" s="13" t="n"/>
      <c r="M1223" s="13" t="n"/>
      <c r="N1223" s="13" t="n"/>
      <c r="O1223" s="14" t="n"/>
      <c r="P1223" s="15" t="n"/>
      <c r="Q1223" s="16">
        <f>IF(N1223="", "", IF(ISNUMBER(N1223), N1223, IFERROR(DATEVALUE(LEFT(N1223,10))+TIMEVALUE(MID(N1223,12,8)), "texto")))</f>
        <v/>
      </c>
      <c r="R1223" s="17">
        <f>IF(ISNUMBER(Q1223), DATE(YEAR(Q1223),MONTH(Q1223),1), "")</f>
        <v/>
      </c>
      <c r="S1223" s="18">
        <f>IF(A1223="", 0, IF(AND(M1223=Ajustes!$B$8, E1223=Ajustes!$B$5, I1223=Ajustes!$B$4, OR(C1223=Ajustes!$B$6, C1223=Ajustes!$B$7), ISNUMBER(D1223), ISNUMBER(H1223)), 1, 0))</f>
        <v/>
      </c>
      <c r="T1223" s="19">
        <f>IF(S1223&lt;&gt;1, 0, IF(N(J1223)=0, 0, IF(K1223=Ajustes!$B$5, J1223, J1223*F1223)))</f>
        <v/>
      </c>
      <c r="U1223" s="20">
        <f>IF(S1223&lt;&gt;1, U1222, IF(C1223=Ajustes!$B$6, U1222+H1223, U1222-H1223))</f>
        <v/>
      </c>
      <c r="V1223" s="19">
        <f>IF(S1223&lt;&gt;1, V1222, IF(C1223=Ajustes!$B$6, V1222+D1223+N(O1223)+T1223, IF(U1223&lt;=0, 0, V1222-H1223*W1222)))</f>
        <v/>
      </c>
      <c r="W1223" s="21">
        <f>IF(U1223&gt;0, V1223/U1223, 0)</f>
        <v/>
      </c>
      <c r="X1223" s="19">
        <f>IF(AND(S1223=1, C1223=Ajustes!$B$7), D1223-N(O1223)-T1223-H1223*W1222, "")</f>
        <v/>
      </c>
      <c r="Y1223" s="18">
        <f>IF(A1223="", "", TRIM(IF(COUNTIFS($N$2:$N$3000,N1223,$C$2:$C$3000,C1223,$D$2:$D$3000,D1223,$H$2:$H$3000,H1223)&gt;1, "Orden repetida. ", "")&amp;IF(AND(S1223=1, C1223=Ajustes!$B$7, U1222+0.000001&lt;H1223), "Vendes más de lo registrado. ", "")&amp;IF(Q1223="texto", "Fecha en texto. ", "")&amp;IF(OR(NOT(ISNUMBER(D1223)), NOT(ISNUMBER(H1223))), "Número en texto. ", "")&amp;IF(AND(ISNUMBER(Q1223), ISNUMBER(Q1222), Q1223&lt;Q1222), "Fuera de orden de fecha. ", "")))</f>
        <v/>
      </c>
      <c r="Z1223" s="18">
        <f>IF(AND(S1223=1, ISNUMBER(R1223)), ROW(), 0)</f>
        <v/>
      </c>
      <c r="AA1223" s="18">
        <f>IF(ISNUMBER(R1223), R1223, 0)</f>
        <v/>
      </c>
    </row>
    <row r="1224">
      <c r="A1224" s="13" t="n"/>
      <c r="B1224" s="13" t="n"/>
      <c r="C1224" s="13" t="n"/>
      <c r="D1224" s="13" t="n"/>
      <c r="E1224" s="13" t="n"/>
      <c r="F1224" s="13" t="n"/>
      <c r="G1224" s="13" t="n"/>
      <c r="H1224" s="13" t="n"/>
      <c r="I1224" s="13" t="n"/>
      <c r="J1224" s="13" t="n"/>
      <c r="K1224" s="13" t="n"/>
      <c r="L1224" s="13" t="n"/>
      <c r="M1224" s="13" t="n"/>
      <c r="N1224" s="13" t="n"/>
      <c r="O1224" s="14" t="n"/>
      <c r="P1224" s="15" t="n"/>
      <c r="Q1224" s="16">
        <f>IF(N1224="", "", IF(ISNUMBER(N1224), N1224, IFERROR(DATEVALUE(LEFT(N1224,10))+TIMEVALUE(MID(N1224,12,8)), "texto")))</f>
        <v/>
      </c>
      <c r="R1224" s="17">
        <f>IF(ISNUMBER(Q1224), DATE(YEAR(Q1224),MONTH(Q1224),1), "")</f>
        <v/>
      </c>
      <c r="S1224" s="18">
        <f>IF(A1224="", 0, IF(AND(M1224=Ajustes!$B$8, E1224=Ajustes!$B$5, I1224=Ajustes!$B$4, OR(C1224=Ajustes!$B$6, C1224=Ajustes!$B$7), ISNUMBER(D1224), ISNUMBER(H1224)), 1, 0))</f>
        <v/>
      </c>
      <c r="T1224" s="19">
        <f>IF(S1224&lt;&gt;1, 0, IF(N(J1224)=0, 0, IF(K1224=Ajustes!$B$5, J1224, J1224*F1224)))</f>
        <v/>
      </c>
      <c r="U1224" s="20">
        <f>IF(S1224&lt;&gt;1, U1223, IF(C1224=Ajustes!$B$6, U1223+H1224, U1223-H1224))</f>
        <v/>
      </c>
      <c r="V1224" s="19">
        <f>IF(S1224&lt;&gt;1, V1223, IF(C1224=Ajustes!$B$6, V1223+D1224+N(O1224)+T1224, IF(U1224&lt;=0, 0, V1223-H1224*W1223)))</f>
        <v/>
      </c>
      <c r="W1224" s="21">
        <f>IF(U1224&gt;0, V1224/U1224, 0)</f>
        <v/>
      </c>
      <c r="X1224" s="19">
        <f>IF(AND(S1224=1, C1224=Ajustes!$B$7), D1224-N(O1224)-T1224-H1224*W1223, "")</f>
        <v/>
      </c>
      <c r="Y1224" s="18">
        <f>IF(A1224="", "", TRIM(IF(COUNTIFS($N$2:$N$3000,N1224,$C$2:$C$3000,C1224,$D$2:$D$3000,D1224,$H$2:$H$3000,H1224)&gt;1, "Orden repetida. ", "")&amp;IF(AND(S1224=1, C1224=Ajustes!$B$7, U1223+0.000001&lt;H1224), "Vendes más de lo registrado. ", "")&amp;IF(Q1224="texto", "Fecha en texto. ", "")&amp;IF(OR(NOT(ISNUMBER(D1224)), NOT(ISNUMBER(H1224))), "Número en texto. ", "")&amp;IF(AND(ISNUMBER(Q1224), ISNUMBER(Q1223), Q1224&lt;Q1223), "Fuera de orden de fecha. ", "")))</f>
        <v/>
      </c>
      <c r="Z1224" s="18">
        <f>IF(AND(S1224=1, ISNUMBER(R1224)), ROW(), 0)</f>
        <v/>
      </c>
      <c r="AA1224" s="18">
        <f>IF(ISNUMBER(R1224), R1224, 0)</f>
        <v/>
      </c>
    </row>
    <row r="1225">
      <c r="A1225" s="13" t="n"/>
      <c r="B1225" s="13" t="n"/>
      <c r="C1225" s="13" t="n"/>
      <c r="D1225" s="13" t="n"/>
      <c r="E1225" s="13" t="n"/>
      <c r="F1225" s="13" t="n"/>
      <c r="G1225" s="13" t="n"/>
      <c r="H1225" s="13" t="n"/>
      <c r="I1225" s="13" t="n"/>
      <c r="J1225" s="13" t="n"/>
      <c r="K1225" s="13" t="n"/>
      <c r="L1225" s="13" t="n"/>
      <c r="M1225" s="13" t="n"/>
      <c r="N1225" s="13" t="n"/>
      <c r="O1225" s="14" t="n"/>
      <c r="P1225" s="15" t="n"/>
      <c r="Q1225" s="16">
        <f>IF(N1225="", "", IF(ISNUMBER(N1225), N1225, IFERROR(DATEVALUE(LEFT(N1225,10))+TIMEVALUE(MID(N1225,12,8)), "texto")))</f>
        <v/>
      </c>
      <c r="R1225" s="17">
        <f>IF(ISNUMBER(Q1225), DATE(YEAR(Q1225),MONTH(Q1225),1), "")</f>
        <v/>
      </c>
      <c r="S1225" s="18">
        <f>IF(A1225="", 0, IF(AND(M1225=Ajustes!$B$8, E1225=Ajustes!$B$5, I1225=Ajustes!$B$4, OR(C1225=Ajustes!$B$6, C1225=Ajustes!$B$7), ISNUMBER(D1225), ISNUMBER(H1225)), 1, 0))</f>
        <v/>
      </c>
      <c r="T1225" s="19">
        <f>IF(S1225&lt;&gt;1, 0, IF(N(J1225)=0, 0, IF(K1225=Ajustes!$B$5, J1225, J1225*F1225)))</f>
        <v/>
      </c>
      <c r="U1225" s="20">
        <f>IF(S1225&lt;&gt;1, U1224, IF(C1225=Ajustes!$B$6, U1224+H1225, U1224-H1225))</f>
        <v/>
      </c>
      <c r="V1225" s="19">
        <f>IF(S1225&lt;&gt;1, V1224, IF(C1225=Ajustes!$B$6, V1224+D1225+N(O1225)+T1225, IF(U1225&lt;=0, 0, V1224-H1225*W1224)))</f>
        <v/>
      </c>
      <c r="W1225" s="21">
        <f>IF(U1225&gt;0, V1225/U1225, 0)</f>
        <v/>
      </c>
      <c r="X1225" s="19">
        <f>IF(AND(S1225=1, C1225=Ajustes!$B$7), D1225-N(O1225)-T1225-H1225*W1224, "")</f>
        <v/>
      </c>
      <c r="Y1225" s="18">
        <f>IF(A1225="", "", TRIM(IF(COUNTIFS($N$2:$N$3000,N1225,$C$2:$C$3000,C1225,$D$2:$D$3000,D1225,$H$2:$H$3000,H1225)&gt;1, "Orden repetida. ", "")&amp;IF(AND(S1225=1, C1225=Ajustes!$B$7, U1224+0.000001&lt;H1225), "Vendes más de lo registrado. ", "")&amp;IF(Q1225="texto", "Fecha en texto. ", "")&amp;IF(OR(NOT(ISNUMBER(D1225)), NOT(ISNUMBER(H1225))), "Número en texto. ", "")&amp;IF(AND(ISNUMBER(Q1225), ISNUMBER(Q1224), Q1225&lt;Q1224), "Fuera de orden de fecha. ", "")))</f>
        <v/>
      </c>
      <c r="Z1225" s="18">
        <f>IF(AND(S1225=1, ISNUMBER(R1225)), ROW(), 0)</f>
        <v/>
      </c>
      <c r="AA1225" s="18">
        <f>IF(ISNUMBER(R1225), R1225, 0)</f>
        <v/>
      </c>
    </row>
    <row r="1226">
      <c r="A1226" s="13" t="n"/>
      <c r="B1226" s="13" t="n"/>
      <c r="C1226" s="13" t="n"/>
      <c r="D1226" s="13" t="n"/>
      <c r="E1226" s="13" t="n"/>
      <c r="F1226" s="13" t="n"/>
      <c r="G1226" s="13" t="n"/>
      <c r="H1226" s="13" t="n"/>
      <c r="I1226" s="13" t="n"/>
      <c r="J1226" s="13" t="n"/>
      <c r="K1226" s="13" t="n"/>
      <c r="L1226" s="13" t="n"/>
      <c r="M1226" s="13" t="n"/>
      <c r="N1226" s="13" t="n"/>
      <c r="O1226" s="14" t="n"/>
      <c r="P1226" s="15" t="n"/>
      <c r="Q1226" s="16">
        <f>IF(N1226="", "", IF(ISNUMBER(N1226), N1226, IFERROR(DATEVALUE(LEFT(N1226,10))+TIMEVALUE(MID(N1226,12,8)), "texto")))</f>
        <v/>
      </c>
      <c r="R1226" s="17">
        <f>IF(ISNUMBER(Q1226), DATE(YEAR(Q1226),MONTH(Q1226),1), "")</f>
        <v/>
      </c>
      <c r="S1226" s="18">
        <f>IF(A1226="", 0, IF(AND(M1226=Ajustes!$B$8, E1226=Ajustes!$B$5, I1226=Ajustes!$B$4, OR(C1226=Ajustes!$B$6, C1226=Ajustes!$B$7), ISNUMBER(D1226), ISNUMBER(H1226)), 1, 0))</f>
        <v/>
      </c>
      <c r="T1226" s="19">
        <f>IF(S1226&lt;&gt;1, 0, IF(N(J1226)=0, 0, IF(K1226=Ajustes!$B$5, J1226, J1226*F1226)))</f>
        <v/>
      </c>
      <c r="U1226" s="20">
        <f>IF(S1226&lt;&gt;1, U1225, IF(C1226=Ajustes!$B$6, U1225+H1226, U1225-H1226))</f>
        <v/>
      </c>
      <c r="V1226" s="19">
        <f>IF(S1226&lt;&gt;1, V1225, IF(C1226=Ajustes!$B$6, V1225+D1226+N(O1226)+T1226, IF(U1226&lt;=0, 0, V1225-H1226*W1225)))</f>
        <v/>
      </c>
      <c r="W1226" s="21">
        <f>IF(U1226&gt;0, V1226/U1226, 0)</f>
        <v/>
      </c>
      <c r="X1226" s="19">
        <f>IF(AND(S1226=1, C1226=Ajustes!$B$7), D1226-N(O1226)-T1226-H1226*W1225, "")</f>
        <v/>
      </c>
      <c r="Y1226" s="18">
        <f>IF(A1226="", "", TRIM(IF(COUNTIFS($N$2:$N$3000,N1226,$C$2:$C$3000,C1226,$D$2:$D$3000,D1226,$H$2:$H$3000,H1226)&gt;1, "Orden repetida. ", "")&amp;IF(AND(S1226=1, C1226=Ajustes!$B$7, U1225+0.000001&lt;H1226), "Vendes más de lo registrado. ", "")&amp;IF(Q1226="texto", "Fecha en texto. ", "")&amp;IF(OR(NOT(ISNUMBER(D1226)), NOT(ISNUMBER(H1226))), "Número en texto. ", "")&amp;IF(AND(ISNUMBER(Q1226), ISNUMBER(Q1225), Q1226&lt;Q1225), "Fuera de orden de fecha. ", "")))</f>
        <v/>
      </c>
      <c r="Z1226" s="18">
        <f>IF(AND(S1226=1, ISNUMBER(R1226)), ROW(), 0)</f>
        <v/>
      </c>
      <c r="AA1226" s="18">
        <f>IF(ISNUMBER(R1226), R1226, 0)</f>
        <v/>
      </c>
    </row>
    <row r="1227">
      <c r="A1227" s="13" t="n"/>
      <c r="B1227" s="13" t="n"/>
      <c r="C1227" s="13" t="n"/>
      <c r="D1227" s="13" t="n"/>
      <c r="E1227" s="13" t="n"/>
      <c r="F1227" s="13" t="n"/>
      <c r="G1227" s="13" t="n"/>
      <c r="H1227" s="13" t="n"/>
      <c r="I1227" s="13" t="n"/>
      <c r="J1227" s="13" t="n"/>
      <c r="K1227" s="13" t="n"/>
      <c r="L1227" s="13" t="n"/>
      <c r="M1227" s="13" t="n"/>
      <c r="N1227" s="13" t="n"/>
      <c r="O1227" s="14" t="n"/>
      <c r="P1227" s="15" t="n"/>
      <c r="Q1227" s="16">
        <f>IF(N1227="", "", IF(ISNUMBER(N1227), N1227, IFERROR(DATEVALUE(LEFT(N1227,10))+TIMEVALUE(MID(N1227,12,8)), "texto")))</f>
        <v/>
      </c>
      <c r="R1227" s="17">
        <f>IF(ISNUMBER(Q1227), DATE(YEAR(Q1227),MONTH(Q1227),1), "")</f>
        <v/>
      </c>
      <c r="S1227" s="18">
        <f>IF(A1227="", 0, IF(AND(M1227=Ajustes!$B$8, E1227=Ajustes!$B$5, I1227=Ajustes!$B$4, OR(C1227=Ajustes!$B$6, C1227=Ajustes!$B$7), ISNUMBER(D1227), ISNUMBER(H1227)), 1, 0))</f>
        <v/>
      </c>
      <c r="T1227" s="19">
        <f>IF(S1227&lt;&gt;1, 0, IF(N(J1227)=0, 0, IF(K1227=Ajustes!$B$5, J1227, J1227*F1227)))</f>
        <v/>
      </c>
      <c r="U1227" s="20">
        <f>IF(S1227&lt;&gt;1, U1226, IF(C1227=Ajustes!$B$6, U1226+H1227, U1226-H1227))</f>
        <v/>
      </c>
      <c r="V1227" s="19">
        <f>IF(S1227&lt;&gt;1, V1226, IF(C1227=Ajustes!$B$6, V1226+D1227+N(O1227)+T1227, IF(U1227&lt;=0, 0, V1226-H1227*W1226)))</f>
        <v/>
      </c>
      <c r="W1227" s="21">
        <f>IF(U1227&gt;0, V1227/U1227, 0)</f>
        <v/>
      </c>
      <c r="X1227" s="19">
        <f>IF(AND(S1227=1, C1227=Ajustes!$B$7), D1227-N(O1227)-T1227-H1227*W1226, "")</f>
        <v/>
      </c>
      <c r="Y1227" s="18">
        <f>IF(A1227="", "", TRIM(IF(COUNTIFS($N$2:$N$3000,N1227,$C$2:$C$3000,C1227,$D$2:$D$3000,D1227,$H$2:$H$3000,H1227)&gt;1, "Orden repetida. ", "")&amp;IF(AND(S1227=1, C1227=Ajustes!$B$7, U1226+0.000001&lt;H1227), "Vendes más de lo registrado. ", "")&amp;IF(Q1227="texto", "Fecha en texto. ", "")&amp;IF(OR(NOT(ISNUMBER(D1227)), NOT(ISNUMBER(H1227))), "Número en texto. ", "")&amp;IF(AND(ISNUMBER(Q1227), ISNUMBER(Q1226), Q1227&lt;Q1226), "Fuera de orden de fecha. ", "")))</f>
        <v/>
      </c>
      <c r="Z1227" s="18">
        <f>IF(AND(S1227=1, ISNUMBER(R1227)), ROW(), 0)</f>
        <v/>
      </c>
      <c r="AA1227" s="18">
        <f>IF(ISNUMBER(R1227), R1227, 0)</f>
        <v/>
      </c>
    </row>
    <row r="1228">
      <c r="A1228" s="13" t="n"/>
      <c r="B1228" s="13" t="n"/>
      <c r="C1228" s="13" t="n"/>
      <c r="D1228" s="13" t="n"/>
      <c r="E1228" s="13" t="n"/>
      <c r="F1228" s="13" t="n"/>
      <c r="G1228" s="13" t="n"/>
      <c r="H1228" s="13" t="n"/>
      <c r="I1228" s="13" t="n"/>
      <c r="J1228" s="13" t="n"/>
      <c r="K1228" s="13" t="n"/>
      <c r="L1228" s="13" t="n"/>
      <c r="M1228" s="13" t="n"/>
      <c r="N1228" s="13" t="n"/>
      <c r="O1228" s="14" t="n"/>
      <c r="P1228" s="15" t="n"/>
      <c r="Q1228" s="16">
        <f>IF(N1228="", "", IF(ISNUMBER(N1228), N1228, IFERROR(DATEVALUE(LEFT(N1228,10))+TIMEVALUE(MID(N1228,12,8)), "texto")))</f>
        <v/>
      </c>
      <c r="R1228" s="17">
        <f>IF(ISNUMBER(Q1228), DATE(YEAR(Q1228),MONTH(Q1228),1), "")</f>
        <v/>
      </c>
      <c r="S1228" s="18">
        <f>IF(A1228="", 0, IF(AND(M1228=Ajustes!$B$8, E1228=Ajustes!$B$5, I1228=Ajustes!$B$4, OR(C1228=Ajustes!$B$6, C1228=Ajustes!$B$7), ISNUMBER(D1228), ISNUMBER(H1228)), 1, 0))</f>
        <v/>
      </c>
      <c r="T1228" s="19">
        <f>IF(S1228&lt;&gt;1, 0, IF(N(J1228)=0, 0, IF(K1228=Ajustes!$B$5, J1228, J1228*F1228)))</f>
        <v/>
      </c>
      <c r="U1228" s="20">
        <f>IF(S1228&lt;&gt;1, U1227, IF(C1228=Ajustes!$B$6, U1227+H1228, U1227-H1228))</f>
        <v/>
      </c>
      <c r="V1228" s="19">
        <f>IF(S1228&lt;&gt;1, V1227, IF(C1228=Ajustes!$B$6, V1227+D1228+N(O1228)+T1228, IF(U1228&lt;=0, 0, V1227-H1228*W1227)))</f>
        <v/>
      </c>
      <c r="W1228" s="21">
        <f>IF(U1228&gt;0, V1228/U1228, 0)</f>
        <v/>
      </c>
      <c r="X1228" s="19">
        <f>IF(AND(S1228=1, C1228=Ajustes!$B$7), D1228-N(O1228)-T1228-H1228*W1227, "")</f>
        <v/>
      </c>
      <c r="Y1228" s="18">
        <f>IF(A1228="", "", TRIM(IF(COUNTIFS($N$2:$N$3000,N1228,$C$2:$C$3000,C1228,$D$2:$D$3000,D1228,$H$2:$H$3000,H1228)&gt;1, "Orden repetida. ", "")&amp;IF(AND(S1228=1, C1228=Ajustes!$B$7, U1227+0.000001&lt;H1228), "Vendes más de lo registrado. ", "")&amp;IF(Q1228="texto", "Fecha en texto. ", "")&amp;IF(OR(NOT(ISNUMBER(D1228)), NOT(ISNUMBER(H1228))), "Número en texto. ", "")&amp;IF(AND(ISNUMBER(Q1228), ISNUMBER(Q1227), Q1228&lt;Q1227), "Fuera de orden de fecha. ", "")))</f>
        <v/>
      </c>
      <c r="Z1228" s="18">
        <f>IF(AND(S1228=1, ISNUMBER(R1228)), ROW(), 0)</f>
        <v/>
      </c>
      <c r="AA1228" s="18">
        <f>IF(ISNUMBER(R1228), R1228, 0)</f>
        <v/>
      </c>
    </row>
    <row r="1229">
      <c r="A1229" s="13" t="n"/>
      <c r="B1229" s="13" t="n"/>
      <c r="C1229" s="13" t="n"/>
      <c r="D1229" s="13" t="n"/>
      <c r="E1229" s="13" t="n"/>
      <c r="F1229" s="13" t="n"/>
      <c r="G1229" s="13" t="n"/>
      <c r="H1229" s="13" t="n"/>
      <c r="I1229" s="13" t="n"/>
      <c r="J1229" s="13" t="n"/>
      <c r="K1229" s="13" t="n"/>
      <c r="L1229" s="13" t="n"/>
      <c r="M1229" s="13" t="n"/>
      <c r="N1229" s="13" t="n"/>
      <c r="O1229" s="14" t="n"/>
      <c r="P1229" s="15" t="n"/>
      <c r="Q1229" s="16">
        <f>IF(N1229="", "", IF(ISNUMBER(N1229), N1229, IFERROR(DATEVALUE(LEFT(N1229,10))+TIMEVALUE(MID(N1229,12,8)), "texto")))</f>
        <v/>
      </c>
      <c r="R1229" s="17">
        <f>IF(ISNUMBER(Q1229), DATE(YEAR(Q1229),MONTH(Q1229),1), "")</f>
        <v/>
      </c>
      <c r="S1229" s="18">
        <f>IF(A1229="", 0, IF(AND(M1229=Ajustes!$B$8, E1229=Ajustes!$B$5, I1229=Ajustes!$B$4, OR(C1229=Ajustes!$B$6, C1229=Ajustes!$B$7), ISNUMBER(D1229), ISNUMBER(H1229)), 1, 0))</f>
        <v/>
      </c>
      <c r="T1229" s="19">
        <f>IF(S1229&lt;&gt;1, 0, IF(N(J1229)=0, 0, IF(K1229=Ajustes!$B$5, J1229, J1229*F1229)))</f>
        <v/>
      </c>
      <c r="U1229" s="20">
        <f>IF(S1229&lt;&gt;1, U1228, IF(C1229=Ajustes!$B$6, U1228+H1229, U1228-H1229))</f>
        <v/>
      </c>
      <c r="V1229" s="19">
        <f>IF(S1229&lt;&gt;1, V1228, IF(C1229=Ajustes!$B$6, V1228+D1229+N(O1229)+T1229, IF(U1229&lt;=0, 0, V1228-H1229*W1228)))</f>
        <v/>
      </c>
      <c r="W1229" s="21">
        <f>IF(U1229&gt;0, V1229/U1229, 0)</f>
        <v/>
      </c>
      <c r="X1229" s="19">
        <f>IF(AND(S1229=1, C1229=Ajustes!$B$7), D1229-N(O1229)-T1229-H1229*W1228, "")</f>
        <v/>
      </c>
      <c r="Y1229" s="18">
        <f>IF(A1229="", "", TRIM(IF(COUNTIFS($N$2:$N$3000,N1229,$C$2:$C$3000,C1229,$D$2:$D$3000,D1229,$H$2:$H$3000,H1229)&gt;1, "Orden repetida. ", "")&amp;IF(AND(S1229=1, C1229=Ajustes!$B$7, U1228+0.000001&lt;H1229), "Vendes más de lo registrado. ", "")&amp;IF(Q1229="texto", "Fecha en texto. ", "")&amp;IF(OR(NOT(ISNUMBER(D1229)), NOT(ISNUMBER(H1229))), "Número en texto. ", "")&amp;IF(AND(ISNUMBER(Q1229), ISNUMBER(Q1228), Q1229&lt;Q1228), "Fuera de orden de fecha. ", "")))</f>
        <v/>
      </c>
      <c r="Z1229" s="18">
        <f>IF(AND(S1229=1, ISNUMBER(R1229)), ROW(), 0)</f>
        <v/>
      </c>
      <c r="AA1229" s="18">
        <f>IF(ISNUMBER(R1229), R1229, 0)</f>
        <v/>
      </c>
    </row>
    <row r="1230">
      <c r="A1230" s="13" t="n"/>
      <c r="B1230" s="13" t="n"/>
      <c r="C1230" s="13" t="n"/>
      <c r="D1230" s="13" t="n"/>
      <c r="E1230" s="13" t="n"/>
      <c r="F1230" s="13" t="n"/>
      <c r="G1230" s="13" t="n"/>
      <c r="H1230" s="13" t="n"/>
      <c r="I1230" s="13" t="n"/>
      <c r="J1230" s="13" t="n"/>
      <c r="K1230" s="13" t="n"/>
      <c r="L1230" s="13" t="n"/>
      <c r="M1230" s="13" t="n"/>
      <c r="N1230" s="13" t="n"/>
      <c r="O1230" s="14" t="n"/>
      <c r="P1230" s="15" t="n"/>
      <c r="Q1230" s="16">
        <f>IF(N1230="", "", IF(ISNUMBER(N1230), N1230, IFERROR(DATEVALUE(LEFT(N1230,10))+TIMEVALUE(MID(N1230,12,8)), "texto")))</f>
        <v/>
      </c>
      <c r="R1230" s="17">
        <f>IF(ISNUMBER(Q1230), DATE(YEAR(Q1230),MONTH(Q1230),1), "")</f>
        <v/>
      </c>
      <c r="S1230" s="18">
        <f>IF(A1230="", 0, IF(AND(M1230=Ajustes!$B$8, E1230=Ajustes!$B$5, I1230=Ajustes!$B$4, OR(C1230=Ajustes!$B$6, C1230=Ajustes!$B$7), ISNUMBER(D1230), ISNUMBER(H1230)), 1, 0))</f>
        <v/>
      </c>
      <c r="T1230" s="19">
        <f>IF(S1230&lt;&gt;1, 0, IF(N(J1230)=0, 0, IF(K1230=Ajustes!$B$5, J1230, J1230*F1230)))</f>
        <v/>
      </c>
      <c r="U1230" s="20">
        <f>IF(S1230&lt;&gt;1, U1229, IF(C1230=Ajustes!$B$6, U1229+H1230, U1229-H1230))</f>
        <v/>
      </c>
      <c r="V1230" s="19">
        <f>IF(S1230&lt;&gt;1, V1229, IF(C1230=Ajustes!$B$6, V1229+D1230+N(O1230)+T1230, IF(U1230&lt;=0, 0, V1229-H1230*W1229)))</f>
        <v/>
      </c>
      <c r="W1230" s="21">
        <f>IF(U1230&gt;0, V1230/U1230, 0)</f>
        <v/>
      </c>
      <c r="X1230" s="19">
        <f>IF(AND(S1230=1, C1230=Ajustes!$B$7), D1230-N(O1230)-T1230-H1230*W1229, "")</f>
        <v/>
      </c>
      <c r="Y1230" s="18">
        <f>IF(A1230="", "", TRIM(IF(COUNTIFS($N$2:$N$3000,N1230,$C$2:$C$3000,C1230,$D$2:$D$3000,D1230,$H$2:$H$3000,H1230)&gt;1, "Orden repetida. ", "")&amp;IF(AND(S1230=1, C1230=Ajustes!$B$7, U1229+0.000001&lt;H1230), "Vendes más de lo registrado. ", "")&amp;IF(Q1230="texto", "Fecha en texto. ", "")&amp;IF(OR(NOT(ISNUMBER(D1230)), NOT(ISNUMBER(H1230))), "Número en texto. ", "")&amp;IF(AND(ISNUMBER(Q1230), ISNUMBER(Q1229), Q1230&lt;Q1229), "Fuera de orden de fecha. ", "")))</f>
        <v/>
      </c>
      <c r="Z1230" s="18">
        <f>IF(AND(S1230=1, ISNUMBER(R1230)), ROW(), 0)</f>
        <v/>
      </c>
      <c r="AA1230" s="18">
        <f>IF(ISNUMBER(R1230), R1230, 0)</f>
        <v/>
      </c>
    </row>
    <row r="1231">
      <c r="A1231" s="13" t="n"/>
      <c r="B1231" s="13" t="n"/>
      <c r="C1231" s="13" t="n"/>
      <c r="D1231" s="13" t="n"/>
      <c r="E1231" s="13" t="n"/>
      <c r="F1231" s="13" t="n"/>
      <c r="G1231" s="13" t="n"/>
      <c r="H1231" s="13" t="n"/>
      <c r="I1231" s="13" t="n"/>
      <c r="J1231" s="13" t="n"/>
      <c r="K1231" s="13" t="n"/>
      <c r="L1231" s="13" t="n"/>
      <c r="M1231" s="13" t="n"/>
      <c r="N1231" s="13" t="n"/>
      <c r="O1231" s="14" t="n"/>
      <c r="P1231" s="15" t="n"/>
      <c r="Q1231" s="16">
        <f>IF(N1231="", "", IF(ISNUMBER(N1231), N1231, IFERROR(DATEVALUE(LEFT(N1231,10))+TIMEVALUE(MID(N1231,12,8)), "texto")))</f>
        <v/>
      </c>
      <c r="R1231" s="17">
        <f>IF(ISNUMBER(Q1231), DATE(YEAR(Q1231),MONTH(Q1231),1), "")</f>
        <v/>
      </c>
      <c r="S1231" s="18">
        <f>IF(A1231="", 0, IF(AND(M1231=Ajustes!$B$8, E1231=Ajustes!$B$5, I1231=Ajustes!$B$4, OR(C1231=Ajustes!$B$6, C1231=Ajustes!$B$7), ISNUMBER(D1231), ISNUMBER(H1231)), 1, 0))</f>
        <v/>
      </c>
      <c r="T1231" s="19">
        <f>IF(S1231&lt;&gt;1, 0, IF(N(J1231)=0, 0, IF(K1231=Ajustes!$B$5, J1231, J1231*F1231)))</f>
        <v/>
      </c>
      <c r="U1231" s="20">
        <f>IF(S1231&lt;&gt;1, U1230, IF(C1231=Ajustes!$B$6, U1230+H1231, U1230-H1231))</f>
        <v/>
      </c>
      <c r="V1231" s="19">
        <f>IF(S1231&lt;&gt;1, V1230, IF(C1231=Ajustes!$B$6, V1230+D1231+N(O1231)+T1231, IF(U1231&lt;=0, 0, V1230-H1231*W1230)))</f>
        <v/>
      </c>
      <c r="W1231" s="21">
        <f>IF(U1231&gt;0, V1231/U1231, 0)</f>
        <v/>
      </c>
      <c r="X1231" s="19">
        <f>IF(AND(S1231=1, C1231=Ajustes!$B$7), D1231-N(O1231)-T1231-H1231*W1230, "")</f>
        <v/>
      </c>
      <c r="Y1231" s="18">
        <f>IF(A1231="", "", TRIM(IF(COUNTIFS($N$2:$N$3000,N1231,$C$2:$C$3000,C1231,$D$2:$D$3000,D1231,$H$2:$H$3000,H1231)&gt;1, "Orden repetida. ", "")&amp;IF(AND(S1231=1, C1231=Ajustes!$B$7, U1230+0.000001&lt;H1231), "Vendes más de lo registrado. ", "")&amp;IF(Q1231="texto", "Fecha en texto. ", "")&amp;IF(OR(NOT(ISNUMBER(D1231)), NOT(ISNUMBER(H1231))), "Número en texto. ", "")&amp;IF(AND(ISNUMBER(Q1231), ISNUMBER(Q1230), Q1231&lt;Q1230), "Fuera de orden de fecha. ", "")))</f>
        <v/>
      </c>
      <c r="Z1231" s="18">
        <f>IF(AND(S1231=1, ISNUMBER(R1231)), ROW(), 0)</f>
        <v/>
      </c>
      <c r="AA1231" s="18">
        <f>IF(ISNUMBER(R1231), R1231, 0)</f>
        <v/>
      </c>
    </row>
    <row r="1232">
      <c r="A1232" s="13" t="n"/>
      <c r="B1232" s="13" t="n"/>
      <c r="C1232" s="13" t="n"/>
      <c r="D1232" s="13" t="n"/>
      <c r="E1232" s="13" t="n"/>
      <c r="F1232" s="13" t="n"/>
      <c r="G1232" s="13" t="n"/>
      <c r="H1232" s="13" t="n"/>
      <c r="I1232" s="13" t="n"/>
      <c r="J1232" s="13" t="n"/>
      <c r="K1232" s="13" t="n"/>
      <c r="L1232" s="13" t="n"/>
      <c r="M1232" s="13" t="n"/>
      <c r="N1232" s="13" t="n"/>
      <c r="O1232" s="14" t="n"/>
      <c r="P1232" s="15" t="n"/>
      <c r="Q1232" s="16">
        <f>IF(N1232="", "", IF(ISNUMBER(N1232), N1232, IFERROR(DATEVALUE(LEFT(N1232,10))+TIMEVALUE(MID(N1232,12,8)), "texto")))</f>
        <v/>
      </c>
      <c r="R1232" s="17">
        <f>IF(ISNUMBER(Q1232), DATE(YEAR(Q1232),MONTH(Q1232),1), "")</f>
        <v/>
      </c>
      <c r="S1232" s="18">
        <f>IF(A1232="", 0, IF(AND(M1232=Ajustes!$B$8, E1232=Ajustes!$B$5, I1232=Ajustes!$B$4, OR(C1232=Ajustes!$B$6, C1232=Ajustes!$B$7), ISNUMBER(D1232), ISNUMBER(H1232)), 1, 0))</f>
        <v/>
      </c>
      <c r="T1232" s="19">
        <f>IF(S1232&lt;&gt;1, 0, IF(N(J1232)=0, 0, IF(K1232=Ajustes!$B$5, J1232, J1232*F1232)))</f>
        <v/>
      </c>
      <c r="U1232" s="20">
        <f>IF(S1232&lt;&gt;1, U1231, IF(C1232=Ajustes!$B$6, U1231+H1232, U1231-H1232))</f>
        <v/>
      </c>
      <c r="V1232" s="19">
        <f>IF(S1232&lt;&gt;1, V1231, IF(C1232=Ajustes!$B$6, V1231+D1232+N(O1232)+T1232, IF(U1232&lt;=0, 0, V1231-H1232*W1231)))</f>
        <v/>
      </c>
      <c r="W1232" s="21">
        <f>IF(U1232&gt;0, V1232/U1232, 0)</f>
        <v/>
      </c>
      <c r="X1232" s="19">
        <f>IF(AND(S1232=1, C1232=Ajustes!$B$7), D1232-N(O1232)-T1232-H1232*W1231, "")</f>
        <v/>
      </c>
      <c r="Y1232" s="18">
        <f>IF(A1232="", "", TRIM(IF(COUNTIFS($N$2:$N$3000,N1232,$C$2:$C$3000,C1232,$D$2:$D$3000,D1232,$H$2:$H$3000,H1232)&gt;1, "Orden repetida. ", "")&amp;IF(AND(S1232=1, C1232=Ajustes!$B$7, U1231+0.000001&lt;H1232), "Vendes más de lo registrado. ", "")&amp;IF(Q1232="texto", "Fecha en texto. ", "")&amp;IF(OR(NOT(ISNUMBER(D1232)), NOT(ISNUMBER(H1232))), "Número en texto. ", "")&amp;IF(AND(ISNUMBER(Q1232), ISNUMBER(Q1231), Q1232&lt;Q1231), "Fuera de orden de fecha. ", "")))</f>
        <v/>
      </c>
      <c r="Z1232" s="18">
        <f>IF(AND(S1232=1, ISNUMBER(R1232)), ROW(), 0)</f>
        <v/>
      </c>
      <c r="AA1232" s="18">
        <f>IF(ISNUMBER(R1232), R1232, 0)</f>
        <v/>
      </c>
    </row>
    <row r="1233">
      <c r="A1233" s="13" t="n"/>
      <c r="B1233" s="13" t="n"/>
      <c r="C1233" s="13" t="n"/>
      <c r="D1233" s="13" t="n"/>
      <c r="E1233" s="13" t="n"/>
      <c r="F1233" s="13" t="n"/>
      <c r="G1233" s="13" t="n"/>
      <c r="H1233" s="13" t="n"/>
      <c r="I1233" s="13" t="n"/>
      <c r="J1233" s="13" t="n"/>
      <c r="K1233" s="13" t="n"/>
      <c r="L1233" s="13" t="n"/>
      <c r="M1233" s="13" t="n"/>
      <c r="N1233" s="13" t="n"/>
      <c r="O1233" s="14" t="n"/>
      <c r="P1233" s="15" t="n"/>
      <c r="Q1233" s="16">
        <f>IF(N1233="", "", IF(ISNUMBER(N1233), N1233, IFERROR(DATEVALUE(LEFT(N1233,10))+TIMEVALUE(MID(N1233,12,8)), "texto")))</f>
        <v/>
      </c>
      <c r="R1233" s="17">
        <f>IF(ISNUMBER(Q1233), DATE(YEAR(Q1233),MONTH(Q1233),1), "")</f>
        <v/>
      </c>
      <c r="S1233" s="18">
        <f>IF(A1233="", 0, IF(AND(M1233=Ajustes!$B$8, E1233=Ajustes!$B$5, I1233=Ajustes!$B$4, OR(C1233=Ajustes!$B$6, C1233=Ajustes!$B$7), ISNUMBER(D1233), ISNUMBER(H1233)), 1, 0))</f>
        <v/>
      </c>
      <c r="T1233" s="19">
        <f>IF(S1233&lt;&gt;1, 0, IF(N(J1233)=0, 0, IF(K1233=Ajustes!$B$5, J1233, J1233*F1233)))</f>
        <v/>
      </c>
      <c r="U1233" s="20">
        <f>IF(S1233&lt;&gt;1, U1232, IF(C1233=Ajustes!$B$6, U1232+H1233, U1232-H1233))</f>
        <v/>
      </c>
      <c r="V1233" s="19">
        <f>IF(S1233&lt;&gt;1, V1232, IF(C1233=Ajustes!$B$6, V1232+D1233+N(O1233)+T1233, IF(U1233&lt;=0, 0, V1232-H1233*W1232)))</f>
        <v/>
      </c>
      <c r="W1233" s="21">
        <f>IF(U1233&gt;0, V1233/U1233, 0)</f>
        <v/>
      </c>
      <c r="X1233" s="19">
        <f>IF(AND(S1233=1, C1233=Ajustes!$B$7), D1233-N(O1233)-T1233-H1233*W1232, "")</f>
        <v/>
      </c>
      <c r="Y1233" s="18">
        <f>IF(A1233="", "", TRIM(IF(COUNTIFS($N$2:$N$3000,N1233,$C$2:$C$3000,C1233,$D$2:$D$3000,D1233,$H$2:$H$3000,H1233)&gt;1, "Orden repetida. ", "")&amp;IF(AND(S1233=1, C1233=Ajustes!$B$7, U1232+0.000001&lt;H1233), "Vendes más de lo registrado. ", "")&amp;IF(Q1233="texto", "Fecha en texto. ", "")&amp;IF(OR(NOT(ISNUMBER(D1233)), NOT(ISNUMBER(H1233))), "Número en texto. ", "")&amp;IF(AND(ISNUMBER(Q1233), ISNUMBER(Q1232), Q1233&lt;Q1232), "Fuera de orden de fecha. ", "")))</f>
        <v/>
      </c>
      <c r="Z1233" s="18">
        <f>IF(AND(S1233=1, ISNUMBER(R1233)), ROW(), 0)</f>
        <v/>
      </c>
      <c r="AA1233" s="18">
        <f>IF(ISNUMBER(R1233), R1233, 0)</f>
        <v/>
      </c>
    </row>
    <row r="1234">
      <c r="A1234" s="13" t="n"/>
      <c r="B1234" s="13" t="n"/>
      <c r="C1234" s="13" t="n"/>
      <c r="D1234" s="13" t="n"/>
      <c r="E1234" s="13" t="n"/>
      <c r="F1234" s="13" t="n"/>
      <c r="G1234" s="13" t="n"/>
      <c r="H1234" s="13" t="n"/>
      <c r="I1234" s="13" t="n"/>
      <c r="J1234" s="13" t="n"/>
      <c r="K1234" s="13" t="n"/>
      <c r="L1234" s="13" t="n"/>
      <c r="M1234" s="13" t="n"/>
      <c r="N1234" s="13" t="n"/>
      <c r="O1234" s="14" t="n"/>
      <c r="P1234" s="15" t="n"/>
      <c r="Q1234" s="16">
        <f>IF(N1234="", "", IF(ISNUMBER(N1234), N1234, IFERROR(DATEVALUE(LEFT(N1234,10))+TIMEVALUE(MID(N1234,12,8)), "texto")))</f>
        <v/>
      </c>
      <c r="R1234" s="17">
        <f>IF(ISNUMBER(Q1234), DATE(YEAR(Q1234),MONTH(Q1234),1), "")</f>
        <v/>
      </c>
      <c r="S1234" s="18">
        <f>IF(A1234="", 0, IF(AND(M1234=Ajustes!$B$8, E1234=Ajustes!$B$5, I1234=Ajustes!$B$4, OR(C1234=Ajustes!$B$6, C1234=Ajustes!$B$7), ISNUMBER(D1234), ISNUMBER(H1234)), 1, 0))</f>
        <v/>
      </c>
      <c r="T1234" s="19">
        <f>IF(S1234&lt;&gt;1, 0, IF(N(J1234)=0, 0, IF(K1234=Ajustes!$B$5, J1234, J1234*F1234)))</f>
        <v/>
      </c>
      <c r="U1234" s="20">
        <f>IF(S1234&lt;&gt;1, U1233, IF(C1234=Ajustes!$B$6, U1233+H1234, U1233-H1234))</f>
        <v/>
      </c>
      <c r="V1234" s="19">
        <f>IF(S1234&lt;&gt;1, V1233, IF(C1234=Ajustes!$B$6, V1233+D1234+N(O1234)+T1234, IF(U1234&lt;=0, 0, V1233-H1234*W1233)))</f>
        <v/>
      </c>
      <c r="W1234" s="21">
        <f>IF(U1234&gt;0, V1234/U1234, 0)</f>
        <v/>
      </c>
      <c r="X1234" s="19">
        <f>IF(AND(S1234=1, C1234=Ajustes!$B$7), D1234-N(O1234)-T1234-H1234*W1233, "")</f>
        <v/>
      </c>
      <c r="Y1234" s="18">
        <f>IF(A1234="", "", TRIM(IF(COUNTIFS($N$2:$N$3000,N1234,$C$2:$C$3000,C1234,$D$2:$D$3000,D1234,$H$2:$H$3000,H1234)&gt;1, "Orden repetida. ", "")&amp;IF(AND(S1234=1, C1234=Ajustes!$B$7, U1233+0.000001&lt;H1234), "Vendes más de lo registrado. ", "")&amp;IF(Q1234="texto", "Fecha en texto. ", "")&amp;IF(OR(NOT(ISNUMBER(D1234)), NOT(ISNUMBER(H1234))), "Número en texto. ", "")&amp;IF(AND(ISNUMBER(Q1234), ISNUMBER(Q1233), Q1234&lt;Q1233), "Fuera de orden de fecha. ", "")))</f>
        <v/>
      </c>
      <c r="Z1234" s="18">
        <f>IF(AND(S1234=1, ISNUMBER(R1234)), ROW(), 0)</f>
        <v/>
      </c>
      <c r="AA1234" s="18">
        <f>IF(ISNUMBER(R1234), R1234, 0)</f>
        <v/>
      </c>
    </row>
    <row r="1235">
      <c r="A1235" s="13" t="n"/>
      <c r="B1235" s="13" t="n"/>
      <c r="C1235" s="13" t="n"/>
      <c r="D1235" s="13" t="n"/>
      <c r="E1235" s="13" t="n"/>
      <c r="F1235" s="13" t="n"/>
      <c r="G1235" s="13" t="n"/>
      <c r="H1235" s="13" t="n"/>
      <c r="I1235" s="13" t="n"/>
      <c r="J1235" s="13" t="n"/>
      <c r="K1235" s="13" t="n"/>
      <c r="L1235" s="13" t="n"/>
      <c r="M1235" s="13" t="n"/>
      <c r="N1235" s="13" t="n"/>
      <c r="O1235" s="14" t="n"/>
      <c r="P1235" s="15" t="n"/>
      <c r="Q1235" s="16">
        <f>IF(N1235="", "", IF(ISNUMBER(N1235), N1235, IFERROR(DATEVALUE(LEFT(N1235,10))+TIMEVALUE(MID(N1235,12,8)), "texto")))</f>
        <v/>
      </c>
      <c r="R1235" s="17">
        <f>IF(ISNUMBER(Q1235), DATE(YEAR(Q1235),MONTH(Q1235),1), "")</f>
        <v/>
      </c>
      <c r="S1235" s="18">
        <f>IF(A1235="", 0, IF(AND(M1235=Ajustes!$B$8, E1235=Ajustes!$B$5, I1235=Ajustes!$B$4, OR(C1235=Ajustes!$B$6, C1235=Ajustes!$B$7), ISNUMBER(D1235), ISNUMBER(H1235)), 1, 0))</f>
        <v/>
      </c>
      <c r="T1235" s="19">
        <f>IF(S1235&lt;&gt;1, 0, IF(N(J1235)=0, 0, IF(K1235=Ajustes!$B$5, J1235, J1235*F1235)))</f>
        <v/>
      </c>
      <c r="U1235" s="20">
        <f>IF(S1235&lt;&gt;1, U1234, IF(C1235=Ajustes!$B$6, U1234+H1235, U1234-H1235))</f>
        <v/>
      </c>
      <c r="V1235" s="19">
        <f>IF(S1235&lt;&gt;1, V1234, IF(C1235=Ajustes!$B$6, V1234+D1235+N(O1235)+T1235, IF(U1235&lt;=0, 0, V1234-H1235*W1234)))</f>
        <v/>
      </c>
      <c r="W1235" s="21">
        <f>IF(U1235&gt;0, V1235/U1235, 0)</f>
        <v/>
      </c>
      <c r="X1235" s="19">
        <f>IF(AND(S1235=1, C1235=Ajustes!$B$7), D1235-N(O1235)-T1235-H1235*W1234, "")</f>
        <v/>
      </c>
      <c r="Y1235" s="18">
        <f>IF(A1235="", "", TRIM(IF(COUNTIFS($N$2:$N$3000,N1235,$C$2:$C$3000,C1235,$D$2:$D$3000,D1235,$H$2:$H$3000,H1235)&gt;1, "Orden repetida. ", "")&amp;IF(AND(S1235=1, C1235=Ajustes!$B$7, U1234+0.000001&lt;H1235), "Vendes más de lo registrado. ", "")&amp;IF(Q1235="texto", "Fecha en texto. ", "")&amp;IF(OR(NOT(ISNUMBER(D1235)), NOT(ISNUMBER(H1235))), "Número en texto. ", "")&amp;IF(AND(ISNUMBER(Q1235), ISNUMBER(Q1234), Q1235&lt;Q1234), "Fuera de orden de fecha. ", "")))</f>
        <v/>
      </c>
      <c r="Z1235" s="18">
        <f>IF(AND(S1235=1, ISNUMBER(R1235)), ROW(), 0)</f>
        <v/>
      </c>
      <c r="AA1235" s="18">
        <f>IF(ISNUMBER(R1235), R1235, 0)</f>
        <v/>
      </c>
    </row>
    <row r="1236">
      <c r="A1236" s="13" t="n"/>
      <c r="B1236" s="13" t="n"/>
      <c r="C1236" s="13" t="n"/>
      <c r="D1236" s="13" t="n"/>
      <c r="E1236" s="13" t="n"/>
      <c r="F1236" s="13" t="n"/>
      <c r="G1236" s="13" t="n"/>
      <c r="H1236" s="13" t="n"/>
      <c r="I1236" s="13" t="n"/>
      <c r="J1236" s="13" t="n"/>
      <c r="K1236" s="13" t="n"/>
      <c r="L1236" s="13" t="n"/>
      <c r="M1236" s="13" t="n"/>
      <c r="N1236" s="13" t="n"/>
      <c r="O1236" s="14" t="n"/>
      <c r="P1236" s="15" t="n"/>
      <c r="Q1236" s="16">
        <f>IF(N1236="", "", IF(ISNUMBER(N1236), N1236, IFERROR(DATEVALUE(LEFT(N1236,10))+TIMEVALUE(MID(N1236,12,8)), "texto")))</f>
        <v/>
      </c>
      <c r="R1236" s="17">
        <f>IF(ISNUMBER(Q1236), DATE(YEAR(Q1236),MONTH(Q1236),1), "")</f>
        <v/>
      </c>
      <c r="S1236" s="18">
        <f>IF(A1236="", 0, IF(AND(M1236=Ajustes!$B$8, E1236=Ajustes!$B$5, I1236=Ajustes!$B$4, OR(C1236=Ajustes!$B$6, C1236=Ajustes!$B$7), ISNUMBER(D1236), ISNUMBER(H1236)), 1, 0))</f>
        <v/>
      </c>
      <c r="T1236" s="19">
        <f>IF(S1236&lt;&gt;1, 0, IF(N(J1236)=0, 0, IF(K1236=Ajustes!$B$5, J1236, J1236*F1236)))</f>
        <v/>
      </c>
      <c r="U1236" s="20">
        <f>IF(S1236&lt;&gt;1, U1235, IF(C1236=Ajustes!$B$6, U1235+H1236, U1235-H1236))</f>
        <v/>
      </c>
      <c r="V1236" s="19">
        <f>IF(S1236&lt;&gt;1, V1235, IF(C1236=Ajustes!$B$6, V1235+D1236+N(O1236)+T1236, IF(U1236&lt;=0, 0, V1235-H1236*W1235)))</f>
        <v/>
      </c>
      <c r="W1236" s="21">
        <f>IF(U1236&gt;0, V1236/U1236, 0)</f>
        <v/>
      </c>
      <c r="X1236" s="19">
        <f>IF(AND(S1236=1, C1236=Ajustes!$B$7), D1236-N(O1236)-T1236-H1236*W1235, "")</f>
        <v/>
      </c>
      <c r="Y1236" s="18">
        <f>IF(A1236="", "", TRIM(IF(COUNTIFS($N$2:$N$3000,N1236,$C$2:$C$3000,C1236,$D$2:$D$3000,D1236,$H$2:$H$3000,H1236)&gt;1, "Orden repetida. ", "")&amp;IF(AND(S1236=1, C1236=Ajustes!$B$7, U1235+0.000001&lt;H1236), "Vendes más de lo registrado. ", "")&amp;IF(Q1236="texto", "Fecha en texto. ", "")&amp;IF(OR(NOT(ISNUMBER(D1236)), NOT(ISNUMBER(H1236))), "Número en texto. ", "")&amp;IF(AND(ISNUMBER(Q1236), ISNUMBER(Q1235), Q1236&lt;Q1235), "Fuera de orden de fecha. ", "")))</f>
        <v/>
      </c>
      <c r="Z1236" s="18">
        <f>IF(AND(S1236=1, ISNUMBER(R1236)), ROW(), 0)</f>
        <v/>
      </c>
      <c r="AA1236" s="18">
        <f>IF(ISNUMBER(R1236), R1236, 0)</f>
        <v/>
      </c>
    </row>
    <row r="1237">
      <c r="A1237" s="13" t="n"/>
      <c r="B1237" s="13" t="n"/>
      <c r="C1237" s="13" t="n"/>
      <c r="D1237" s="13" t="n"/>
      <c r="E1237" s="13" t="n"/>
      <c r="F1237" s="13" t="n"/>
      <c r="G1237" s="13" t="n"/>
      <c r="H1237" s="13" t="n"/>
      <c r="I1237" s="13" t="n"/>
      <c r="J1237" s="13" t="n"/>
      <c r="K1237" s="13" t="n"/>
      <c r="L1237" s="13" t="n"/>
      <c r="M1237" s="13" t="n"/>
      <c r="N1237" s="13" t="n"/>
      <c r="O1237" s="14" t="n"/>
      <c r="P1237" s="15" t="n"/>
      <c r="Q1237" s="16">
        <f>IF(N1237="", "", IF(ISNUMBER(N1237), N1237, IFERROR(DATEVALUE(LEFT(N1237,10))+TIMEVALUE(MID(N1237,12,8)), "texto")))</f>
        <v/>
      </c>
      <c r="R1237" s="17">
        <f>IF(ISNUMBER(Q1237), DATE(YEAR(Q1237),MONTH(Q1237),1), "")</f>
        <v/>
      </c>
      <c r="S1237" s="18">
        <f>IF(A1237="", 0, IF(AND(M1237=Ajustes!$B$8, E1237=Ajustes!$B$5, I1237=Ajustes!$B$4, OR(C1237=Ajustes!$B$6, C1237=Ajustes!$B$7), ISNUMBER(D1237), ISNUMBER(H1237)), 1, 0))</f>
        <v/>
      </c>
      <c r="T1237" s="19">
        <f>IF(S1237&lt;&gt;1, 0, IF(N(J1237)=0, 0, IF(K1237=Ajustes!$B$5, J1237, J1237*F1237)))</f>
        <v/>
      </c>
      <c r="U1237" s="20">
        <f>IF(S1237&lt;&gt;1, U1236, IF(C1237=Ajustes!$B$6, U1236+H1237, U1236-H1237))</f>
        <v/>
      </c>
      <c r="V1237" s="19">
        <f>IF(S1237&lt;&gt;1, V1236, IF(C1237=Ajustes!$B$6, V1236+D1237+N(O1237)+T1237, IF(U1237&lt;=0, 0, V1236-H1237*W1236)))</f>
        <v/>
      </c>
      <c r="W1237" s="21">
        <f>IF(U1237&gt;0, V1237/U1237, 0)</f>
        <v/>
      </c>
      <c r="X1237" s="19">
        <f>IF(AND(S1237=1, C1237=Ajustes!$B$7), D1237-N(O1237)-T1237-H1237*W1236, "")</f>
        <v/>
      </c>
      <c r="Y1237" s="18">
        <f>IF(A1237="", "", TRIM(IF(COUNTIFS($N$2:$N$3000,N1237,$C$2:$C$3000,C1237,$D$2:$D$3000,D1237,$H$2:$H$3000,H1237)&gt;1, "Orden repetida. ", "")&amp;IF(AND(S1237=1, C1237=Ajustes!$B$7, U1236+0.000001&lt;H1237), "Vendes más de lo registrado. ", "")&amp;IF(Q1237="texto", "Fecha en texto. ", "")&amp;IF(OR(NOT(ISNUMBER(D1237)), NOT(ISNUMBER(H1237))), "Número en texto. ", "")&amp;IF(AND(ISNUMBER(Q1237), ISNUMBER(Q1236), Q1237&lt;Q1236), "Fuera de orden de fecha. ", "")))</f>
        <v/>
      </c>
      <c r="Z1237" s="18">
        <f>IF(AND(S1237=1, ISNUMBER(R1237)), ROW(), 0)</f>
        <v/>
      </c>
      <c r="AA1237" s="18">
        <f>IF(ISNUMBER(R1237), R1237, 0)</f>
        <v/>
      </c>
    </row>
    <row r="1238">
      <c r="A1238" s="13" t="n"/>
      <c r="B1238" s="13" t="n"/>
      <c r="C1238" s="13" t="n"/>
      <c r="D1238" s="13" t="n"/>
      <c r="E1238" s="13" t="n"/>
      <c r="F1238" s="13" t="n"/>
      <c r="G1238" s="13" t="n"/>
      <c r="H1238" s="13" t="n"/>
      <c r="I1238" s="13" t="n"/>
      <c r="J1238" s="13" t="n"/>
      <c r="K1238" s="13" t="n"/>
      <c r="L1238" s="13" t="n"/>
      <c r="M1238" s="13" t="n"/>
      <c r="N1238" s="13" t="n"/>
      <c r="O1238" s="14" t="n"/>
      <c r="P1238" s="15" t="n"/>
      <c r="Q1238" s="16">
        <f>IF(N1238="", "", IF(ISNUMBER(N1238), N1238, IFERROR(DATEVALUE(LEFT(N1238,10))+TIMEVALUE(MID(N1238,12,8)), "texto")))</f>
        <v/>
      </c>
      <c r="R1238" s="17">
        <f>IF(ISNUMBER(Q1238), DATE(YEAR(Q1238),MONTH(Q1238),1), "")</f>
        <v/>
      </c>
      <c r="S1238" s="18">
        <f>IF(A1238="", 0, IF(AND(M1238=Ajustes!$B$8, E1238=Ajustes!$B$5, I1238=Ajustes!$B$4, OR(C1238=Ajustes!$B$6, C1238=Ajustes!$B$7), ISNUMBER(D1238), ISNUMBER(H1238)), 1, 0))</f>
        <v/>
      </c>
      <c r="T1238" s="19">
        <f>IF(S1238&lt;&gt;1, 0, IF(N(J1238)=0, 0, IF(K1238=Ajustes!$B$5, J1238, J1238*F1238)))</f>
        <v/>
      </c>
      <c r="U1238" s="20">
        <f>IF(S1238&lt;&gt;1, U1237, IF(C1238=Ajustes!$B$6, U1237+H1238, U1237-H1238))</f>
        <v/>
      </c>
      <c r="V1238" s="19">
        <f>IF(S1238&lt;&gt;1, V1237, IF(C1238=Ajustes!$B$6, V1237+D1238+N(O1238)+T1238, IF(U1238&lt;=0, 0, V1237-H1238*W1237)))</f>
        <v/>
      </c>
      <c r="W1238" s="21">
        <f>IF(U1238&gt;0, V1238/U1238, 0)</f>
        <v/>
      </c>
      <c r="X1238" s="19">
        <f>IF(AND(S1238=1, C1238=Ajustes!$B$7), D1238-N(O1238)-T1238-H1238*W1237, "")</f>
        <v/>
      </c>
      <c r="Y1238" s="18">
        <f>IF(A1238="", "", TRIM(IF(COUNTIFS($N$2:$N$3000,N1238,$C$2:$C$3000,C1238,$D$2:$D$3000,D1238,$H$2:$H$3000,H1238)&gt;1, "Orden repetida. ", "")&amp;IF(AND(S1238=1, C1238=Ajustes!$B$7, U1237+0.000001&lt;H1238), "Vendes más de lo registrado. ", "")&amp;IF(Q1238="texto", "Fecha en texto. ", "")&amp;IF(OR(NOT(ISNUMBER(D1238)), NOT(ISNUMBER(H1238))), "Número en texto. ", "")&amp;IF(AND(ISNUMBER(Q1238), ISNUMBER(Q1237), Q1238&lt;Q1237), "Fuera de orden de fecha. ", "")))</f>
        <v/>
      </c>
      <c r="Z1238" s="18">
        <f>IF(AND(S1238=1, ISNUMBER(R1238)), ROW(), 0)</f>
        <v/>
      </c>
      <c r="AA1238" s="18">
        <f>IF(ISNUMBER(R1238), R1238, 0)</f>
        <v/>
      </c>
    </row>
    <row r="1239">
      <c r="A1239" s="13" t="n"/>
      <c r="B1239" s="13" t="n"/>
      <c r="C1239" s="13" t="n"/>
      <c r="D1239" s="13" t="n"/>
      <c r="E1239" s="13" t="n"/>
      <c r="F1239" s="13" t="n"/>
      <c r="G1239" s="13" t="n"/>
      <c r="H1239" s="13" t="n"/>
      <c r="I1239" s="13" t="n"/>
      <c r="J1239" s="13" t="n"/>
      <c r="K1239" s="13" t="n"/>
      <c r="L1239" s="13" t="n"/>
      <c r="M1239" s="13" t="n"/>
      <c r="N1239" s="13" t="n"/>
      <c r="O1239" s="14" t="n"/>
      <c r="P1239" s="15" t="n"/>
      <c r="Q1239" s="16">
        <f>IF(N1239="", "", IF(ISNUMBER(N1239), N1239, IFERROR(DATEVALUE(LEFT(N1239,10))+TIMEVALUE(MID(N1239,12,8)), "texto")))</f>
        <v/>
      </c>
      <c r="R1239" s="17">
        <f>IF(ISNUMBER(Q1239), DATE(YEAR(Q1239),MONTH(Q1239),1), "")</f>
        <v/>
      </c>
      <c r="S1239" s="18">
        <f>IF(A1239="", 0, IF(AND(M1239=Ajustes!$B$8, E1239=Ajustes!$B$5, I1239=Ajustes!$B$4, OR(C1239=Ajustes!$B$6, C1239=Ajustes!$B$7), ISNUMBER(D1239), ISNUMBER(H1239)), 1, 0))</f>
        <v/>
      </c>
      <c r="T1239" s="19">
        <f>IF(S1239&lt;&gt;1, 0, IF(N(J1239)=0, 0, IF(K1239=Ajustes!$B$5, J1239, J1239*F1239)))</f>
        <v/>
      </c>
      <c r="U1239" s="20">
        <f>IF(S1239&lt;&gt;1, U1238, IF(C1239=Ajustes!$B$6, U1238+H1239, U1238-H1239))</f>
        <v/>
      </c>
      <c r="V1239" s="19">
        <f>IF(S1239&lt;&gt;1, V1238, IF(C1239=Ajustes!$B$6, V1238+D1239+N(O1239)+T1239, IF(U1239&lt;=0, 0, V1238-H1239*W1238)))</f>
        <v/>
      </c>
      <c r="W1239" s="21">
        <f>IF(U1239&gt;0, V1239/U1239, 0)</f>
        <v/>
      </c>
      <c r="X1239" s="19">
        <f>IF(AND(S1239=1, C1239=Ajustes!$B$7), D1239-N(O1239)-T1239-H1239*W1238, "")</f>
        <v/>
      </c>
      <c r="Y1239" s="18">
        <f>IF(A1239="", "", TRIM(IF(COUNTIFS($N$2:$N$3000,N1239,$C$2:$C$3000,C1239,$D$2:$D$3000,D1239,$H$2:$H$3000,H1239)&gt;1, "Orden repetida. ", "")&amp;IF(AND(S1239=1, C1239=Ajustes!$B$7, U1238+0.000001&lt;H1239), "Vendes más de lo registrado. ", "")&amp;IF(Q1239="texto", "Fecha en texto. ", "")&amp;IF(OR(NOT(ISNUMBER(D1239)), NOT(ISNUMBER(H1239))), "Número en texto. ", "")&amp;IF(AND(ISNUMBER(Q1239), ISNUMBER(Q1238), Q1239&lt;Q1238), "Fuera de orden de fecha. ", "")))</f>
        <v/>
      </c>
      <c r="Z1239" s="18">
        <f>IF(AND(S1239=1, ISNUMBER(R1239)), ROW(), 0)</f>
        <v/>
      </c>
      <c r="AA1239" s="18">
        <f>IF(ISNUMBER(R1239), R1239, 0)</f>
        <v/>
      </c>
    </row>
    <row r="1240">
      <c r="A1240" s="13" t="n"/>
      <c r="B1240" s="13" t="n"/>
      <c r="C1240" s="13" t="n"/>
      <c r="D1240" s="13" t="n"/>
      <c r="E1240" s="13" t="n"/>
      <c r="F1240" s="13" t="n"/>
      <c r="G1240" s="13" t="n"/>
      <c r="H1240" s="13" t="n"/>
      <c r="I1240" s="13" t="n"/>
      <c r="J1240" s="13" t="n"/>
      <c r="K1240" s="13" t="n"/>
      <c r="L1240" s="13" t="n"/>
      <c r="M1240" s="13" t="n"/>
      <c r="N1240" s="13" t="n"/>
      <c r="O1240" s="14" t="n"/>
      <c r="P1240" s="15" t="n"/>
      <c r="Q1240" s="16">
        <f>IF(N1240="", "", IF(ISNUMBER(N1240), N1240, IFERROR(DATEVALUE(LEFT(N1240,10))+TIMEVALUE(MID(N1240,12,8)), "texto")))</f>
        <v/>
      </c>
      <c r="R1240" s="17">
        <f>IF(ISNUMBER(Q1240), DATE(YEAR(Q1240),MONTH(Q1240),1), "")</f>
        <v/>
      </c>
      <c r="S1240" s="18">
        <f>IF(A1240="", 0, IF(AND(M1240=Ajustes!$B$8, E1240=Ajustes!$B$5, I1240=Ajustes!$B$4, OR(C1240=Ajustes!$B$6, C1240=Ajustes!$B$7), ISNUMBER(D1240), ISNUMBER(H1240)), 1, 0))</f>
        <v/>
      </c>
      <c r="T1240" s="19">
        <f>IF(S1240&lt;&gt;1, 0, IF(N(J1240)=0, 0, IF(K1240=Ajustes!$B$5, J1240, J1240*F1240)))</f>
        <v/>
      </c>
      <c r="U1240" s="20">
        <f>IF(S1240&lt;&gt;1, U1239, IF(C1240=Ajustes!$B$6, U1239+H1240, U1239-H1240))</f>
        <v/>
      </c>
      <c r="V1240" s="19">
        <f>IF(S1240&lt;&gt;1, V1239, IF(C1240=Ajustes!$B$6, V1239+D1240+N(O1240)+T1240, IF(U1240&lt;=0, 0, V1239-H1240*W1239)))</f>
        <v/>
      </c>
      <c r="W1240" s="21">
        <f>IF(U1240&gt;0, V1240/U1240, 0)</f>
        <v/>
      </c>
      <c r="X1240" s="19">
        <f>IF(AND(S1240=1, C1240=Ajustes!$B$7), D1240-N(O1240)-T1240-H1240*W1239, "")</f>
        <v/>
      </c>
      <c r="Y1240" s="18">
        <f>IF(A1240="", "", TRIM(IF(COUNTIFS($N$2:$N$3000,N1240,$C$2:$C$3000,C1240,$D$2:$D$3000,D1240,$H$2:$H$3000,H1240)&gt;1, "Orden repetida. ", "")&amp;IF(AND(S1240=1, C1240=Ajustes!$B$7, U1239+0.000001&lt;H1240), "Vendes más de lo registrado. ", "")&amp;IF(Q1240="texto", "Fecha en texto. ", "")&amp;IF(OR(NOT(ISNUMBER(D1240)), NOT(ISNUMBER(H1240))), "Número en texto. ", "")&amp;IF(AND(ISNUMBER(Q1240), ISNUMBER(Q1239), Q1240&lt;Q1239), "Fuera de orden de fecha. ", "")))</f>
        <v/>
      </c>
      <c r="Z1240" s="18">
        <f>IF(AND(S1240=1, ISNUMBER(R1240)), ROW(), 0)</f>
        <v/>
      </c>
      <c r="AA1240" s="18">
        <f>IF(ISNUMBER(R1240), R1240, 0)</f>
        <v/>
      </c>
    </row>
    <row r="1241">
      <c r="A1241" s="13" t="n"/>
      <c r="B1241" s="13" t="n"/>
      <c r="C1241" s="13" t="n"/>
      <c r="D1241" s="13" t="n"/>
      <c r="E1241" s="13" t="n"/>
      <c r="F1241" s="13" t="n"/>
      <c r="G1241" s="13" t="n"/>
      <c r="H1241" s="13" t="n"/>
      <c r="I1241" s="13" t="n"/>
      <c r="J1241" s="13" t="n"/>
      <c r="K1241" s="13" t="n"/>
      <c r="L1241" s="13" t="n"/>
      <c r="M1241" s="13" t="n"/>
      <c r="N1241" s="13" t="n"/>
      <c r="O1241" s="14" t="n"/>
      <c r="P1241" s="15" t="n"/>
      <c r="Q1241" s="16">
        <f>IF(N1241="", "", IF(ISNUMBER(N1241), N1241, IFERROR(DATEVALUE(LEFT(N1241,10))+TIMEVALUE(MID(N1241,12,8)), "texto")))</f>
        <v/>
      </c>
      <c r="R1241" s="17">
        <f>IF(ISNUMBER(Q1241), DATE(YEAR(Q1241),MONTH(Q1241),1), "")</f>
        <v/>
      </c>
      <c r="S1241" s="18">
        <f>IF(A1241="", 0, IF(AND(M1241=Ajustes!$B$8, E1241=Ajustes!$B$5, I1241=Ajustes!$B$4, OR(C1241=Ajustes!$B$6, C1241=Ajustes!$B$7), ISNUMBER(D1241), ISNUMBER(H1241)), 1, 0))</f>
        <v/>
      </c>
      <c r="T1241" s="19">
        <f>IF(S1241&lt;&gt;1, 0, IF(N(J1241)=0, 0, IF(K1241=Ajustes!$B$5, J1241, J1241*F1241)))</f>
        <v/>
      </c>
      <c r="U1241" s="20">
        <f>IF(S1241&lt;&gt;1, U1240, IF(C1241=Ajustes!$B$6, U1240+H1241, U1240-H1241))</f>
        <v/>
      </c>
      <c r="V1241" s="19">
        <f>IF(S1241&lt;&gt;1, V1240, IF(C1241=Ajustes!$B$6, V1240+D1241+N(O1241)+T1241, IF(U1241&lt;=0, 0, V1240-H1241*W1240)))</f>
        <v/>
      </c>
      <c r="W1241" s="21">
        <f>IF(U1241&gt;0, V1241/U1241, 0)</f>
        <v/>
      </c>
      <c r="X1241" s="19">
        <f>IF(AND(S1241=1, C1241=Ajustes!$B$7), D1241-N(O1241)-T1241-H1241*W1240, "")</f>
        <v/>
      </c>
      <c r="Y1241" s="18">
        <f>IF(A1241="", "", TRIM(IF(COUNTIFS($N$2:$N$3000,N1241,$C$2:$C$3000,C1241,$D$2:$D$3000,D1241,$H$2:$H$3000,H1241)&gt;1, "Orden repetida. ", "")&amp;IF(AND(S1241=1, C1241=Ajustes!$B$7, U1240+0.000001&lt;H1241), "Vendes más de lo registrado. ", "")&amp;IF(Q1241="texto", "Fecha en texto. ", "")&amp;IF(OR(NOT(ISNUMBER(D1241)), NOT(ISNUMBER(H1241))), "Número en texto. ", "")&amp;IF(AND(ISNUMBER(Q1241), ISNUMBER(Q1240), Q1241&lt;Q1240), "Fuera de orden de fecha. ", "")))</f>
        <v/>
      </c>
      <c r="Z1241" s="18">
        <f>IF(AND(S1241=1, ISNUMBER(R1241)), ROW(), 0)</f>
        <v/>
      </c>
      <c r="AA1241" s="18">
        <f>IF(ISNUMBER(R1241), R1241, 0)</f>
        <v/>
      </c>
    </row>
    <row r="1242">
      <c r="A1242" s="13" t="n"/>
      <c r="B1242" s="13" t="n"/>
      <c r="C1242" s="13" t="n"/>
      <c r="D1242" s="13" t="n"/>
      <c r="E1242" s="13" t="n"/>
      <c r="F1242" s="13" t="n"/>
      <c r="G1242" s="13" t="n"/>
      <c r="H1242" s="13" t="n"/>
      <c r="I1242" s="13" t="n"/>
      <c r="J1242" s="13" t="n"/>
      <c r="K1242" s="13" t="n"/>
      <c r="L1242" s="13" t="n"/>
      <c r="M1242" s="13" t="n"/>
      <c r="N1242" s="13" t="n"/>
      <c r="O1242" s="14" t="n"/>
      <c r="P1242" s="15" t="n"/>
      <c r="Q1242" s="16">
        <f>IF(N1242="", "", IF(ISNUMBER(N1242), N1242, IFERROR(DATEVALUE(LEFT(N1242,10))+TIMEVALUE(MID(N1242,12,8)), "texto")))</f>
        <v/>
      </c>
      <c r="R1242" s="17">
        <f>IF(ISNUMBER(Q1242), DATE(YEAR(Q1242),MONTH(Q1242),1), "")</f>
        <v/>
      </c>
      <c r="S1242" s="18">
        <f>IF(A1242="", 0, IF(AND(M1242=Ajustes!$B$8, E1242=Ajustes!$B$5, I1242=Ajustes!$B$4, OR(C1242=Ajustes!$B$6, C1242=Ajustes!$B$7), ISNUMBER(D1242), ISNUMBER(H1242)), 1, 0))</f>
        <v/>
      </c>
      <c r="T1242" s="19">
        <f>IF(S1242&lt;&gt;1, 0, IF(N(J1242)=0, 0, IF(K1242=Ajustes!$B$5, J1242, J1242*F1242)))</f>
        <v/>
      </c>
      <c r="U1242" s="20">
        <f>IF(S1242&lt;&gt;1, U1241, IF(C1242=Ajustes!$B$6, U1241+H1242, U1241-H1242))</f>
        <v/>
      </c>
      <c r="V1242" s="19">
        <f>IF(S1242&lt;&gt;1, V1241, IF(C1242=Ajustes!$B$6, V1241+D1242+N(O1242)+T1242, IF(U1242&lt;=0, 0, V1241-H1242*W1241)))</f>
        <v/>
      </c>
      <c r="W1242" s="21">
        <f>IF(U1242&gt;0, V1242/U1242, 0)</f>
        <v/>
      </c>
      <c r="X1242" s="19">
        <f>IF(AND(S1242=1, C1242=Ajustes!$B$7), D1242-N(O1242)-T1242-H1242*W1241, "")</f>
        <v/>
      </c>
      <c r="Y1242" s="18">
        <f>IF(A1242="", "", TRIM(IF(COUNTIFS($N$2:$N$3000,N1242,$C$2:$C$3000,C1242,$D$2:$D$3000,D1242,$H$2:$H$3000,H1242)&gt;1, "Orden repetida. ", "")&amp;IF(AND(S1242=1, C1242=Ajustes!$B$7, U1241+0.000001&lt;H1242), "Vendes más de lo registrado. ", "")&amp;IF(Q1242="texto", "Fecha en texto. ", "")&amp;IF(OR(NOT(ISNUMBER(D1242)), NOT(ISNUMBER(H1242))), "Número en texto. ", "")&amp;IF(AND(ISNUMBER(Q1242), ISNUMBER(Q1241), Q1242&lt;Q1241), "Fuera de orden de fecha. ", "")))</f>
        <v/>
      </c>
      <c r="Z1242" s="18">
        <f>IF(AND(S1242=1, ISNUMBER(R1242)), ROW(), 0)</f>
        <v/>
      </c>
      <c r="AA1242" s="18">
        <f>IF(ISNUMBER(R1242), R1242, 0)</f>
        <v/>
      </c>
    </row>
    <row r="1243">
      <c r="A1243" s="13" t="n"/>
      <c r="B1243" s="13" t="n"/>
      <c r="C1243" s="13" t="n"/>
      <c r="D1243" s="13" t="n"/>
      <c r="E1243" s="13" t="n"/>
      <c r="F1243" s="13" t="n"/>
      <c r="G1243" s="13" t="n"/>
      <c r="H1243" s="13" t="n"/>
      <c r="I1243" s="13" t="n"/>
      <c r="J1243" s="13" t="n"/>
      <c r="K1243" s="13" t="n"/>
      <c r="L1243" s="13" t="n"/>
      <c r="M1243" s="13" t="n"/>
      <c r="N1243" s="13" t="n"/>
      <c r="O1243" s="14" t="n"/>
      <c r="P1243" s="15" t="n"/>
      <c r="Q1243" s="16">
        <f>IF(N1243="", "", IF(ISNUMBER(N1243), N1243, IFERROR(DATEVALUE(LEFT(N1243,10))+TIMEVALUE(MID(N1243,12,8)), "texto")))</f>
        <v/>
      </c>
      <c r="R1243" s="17">
        <f>IF(ISNUMBER(Q1243), DATE(YEAR(Q1243),MONTH(Q1243),1), "")</f>
        <v/>
      </c>
      <c r="S1243" s="18">
        <f>IF(A1243="", 0, IF(AND(M1243=Ajustes!$B$8, E1243=Ajustes!$B$5, I1243=Ajustes!$B$4, OR(C1243=Ajustes!$B$6, C1243=Ajustes!$B$7), ISNUMBER(D1243), ISNUMBER(H1243)), 1, 0))</f>
        <v/>
      </c>
      <c r="T1243" s="19">
        <f>IF(S1243&lt;&gt;1, 0, IF(N(J1243)=0, 0, IF(K1243=Ajustes!$B$5, J1243, J1243*F1243)))</f>
        <v/>
      </c>
      <c r="U1243" s="20">
        <f>IF(S1243&lt;&gt;1, U1242, IF(C1243=Ajustes!$B$6, U1242+H1243, U1242-H1243))</f>
        <v/>
      </c>
      <c r="V1243" s="19">
        <f>IF(S1243&lt;&gt;1, V1242, IF(C1243=Ajustes!$B$6, V1242+D1243+N(O1243)+T1243, IF(U1243&lt;=0, 0, V1242-H1243*W1242)))</f>
        <v/>
      </c>
      <c r="W1243" s="21">
        <f>IF(U1243&gt;0, V1243/U1243, 0)</f>
        <v/>
      </c>
      <c r="X1243" s="19">
        <f>IF(AND(S1243=1, C1243=Ajustes!$B$7), D1243-N(O1243)-T1243-H1243*W1242, "")</f>
        <v/>
      </c>
      <c r="Y1243" s="18">
        <f>IF(A1243="", "", TRIM(IF(COUNTIFS($N$2:$N$3000,N1243,$C$2:$C$3000,C1243,$D$2:$D$3000,D1243,$H$2:$H$3000,H1243)&gt;1, "Orden repetida. ", "")&amp;IF(AND(S1243=1, C1243=Ajustes!$B$7, U1242+0.000001&lt;H1243), "Vendes más de lo registrado. ", "")&amp;IF(Q1243="texto", "Fecha en texto. ", "")&amp;IF(OR(NOT(ISNUMBER(D1243)), NOT(ISNUMBER(H1243))), "Número en texto. ", "")&amp;IF(AND(ISNUMBER(Q1243), ISNUMBER(Q1242), Q1243&lt;Q1242), "Fuera de orden de fecha. ", "")))</f>
        <v/>
      </c>
      <c r="Z1243" s="18">
        <f>IF(AND(S1243=1, ISNUMBER(R1243)), ROW(), 0)</f>
        <v/>
      </c>
      <c r="AA1243" s="18">
        <f>IF(ISNUMBER(R1243), R1243, 0)</f>
        <v/>
      </c>
    </row>
    <row r="1244">
      <c r="A1244" s="13" t="n"/>
      <c r="B1244" s="13" t="n"/>
      <c r="C1244" s="13" t="n"/>
      <c r="D1244" s="13" t="n"/>
      <c r="E1244" s="13" t="n"/>
      <c r="F1244" s="13" t="n"/>
      <c r="G1244" s="13" t="n"/>
      <c r="H1244" s="13" t="n"/>
      <c r="I1244" s="13" t="n"/>
      <c r="J1244" s="13" t="n"/>
      <c r="K1244" s="13" t="n"/>
      <c r="L1244" s="13" t="n"/>
      <c r="M1244" s="13" t="n"/>
      <c r="N1244" s="13" t="n"/>
      <c r="O1244" s="14" t="n"/>
      <c r="P1244" s="15" t="n"/>
      <c r="Q1244" s="16">
        <f>IF(N1244="", "", IF(ISNUMBER(N1244), N1244, IFERROR(DATEVALUE(LEFT(N1244,10))+TIMEVALUE(MID(N1244,12,8)), "texto")))</f>
        <v/>
      </c>
      <c r="R1244" s="17">
        <f>IF(ISNUMBER(Q1244), DATE(YEAR(Q1244),MONTH(Q1244),1), "")</f>
        <v/>
      </c>
      <c r="S1244" s="18">
        <f>IF(A1244="", 0, IF(AND(M1244=Ajustes!$B$8, E1244=Ajustes!$B$5, I1244=Ajustes!$B$4, OR(C1244=Ajustes!$B$6, C1244=Ajustes!$B$7), ISNUMBER(D1244), ISNUMBER(H1244)), 1, 0))</f>
        <v/>
      </c>
      <c r="T1244" s="19">
        <f>IF(S1244&lt;&gt;1, 0, IF(N(J1244)=0, 0, IF(K1244=Ajustes!$B$5, J1244, J1244*F1244)))</f>
        <v/>
      </c>
      <c r="U1244" s="20">
        <f>IF(S1244&lt;&gt;1, U1243, IF(C1244=Ajustes!$B$6, U1243+H1244, U1243-H1244))</f>
        <v/>
      </c>
      <c r="V1244" s="19">
        <f>IF(S1244&lt;&gt;1, V1243, IF(C1244=Ajustes!$B$6, V1243+D1244+N(O1244)+T1244, IF(U1244&lt;=0, 0, V1243-H1244*W1243)))</f>
        <v/>
      </c>
      <c r="W1244" s="21">
        <f>IF(U1244&gt;0, V1244/U1244, 0)</f>
        <v/>
      </c>
      <c r="X1244" s="19">
        <f>IF(AND(S1244=1, C1244=Ajustes!$B$7), D1244-N(O1244)-T1244-H1244*W1243, "")</f>
        <v/>
      </c>
      <c r="Y1244" s="18">
        <f>IF(A1244="", "", TRIM(IF(COUNTIFS($N$2:$N$3000,N1244,$C$2:$C$3000,C1244,$D$2:$D$3000,D1244,$H$2:$H$3000,H1244)&gt;1, "Orden repetida. ", "")&amp;IF(AND(S1244=1, C1244=Ajustes!$B$7, U1243+0.000001&lt;H1244), "Vendes más de lo registrado. ", "")&amp;IF(Q1244="texto", "Fecha en texto. ", "")&amp;IF(OR(NOT(ISNUMBER(D1244)), NOT(ISNUMBER(H1244))), "Número en texto. ", "")&amp;IF(AND(ISNUMBER(Q1244), ISNUMBER(Q1243), Q1244&lt;Q1243), "Fuera de orden de fecha. ", "")))</f>
        <v/>
      </c>
      <c r="Z1244" s="18">
        <f>IF(AND(S1244=1, ISNUMBER(R1244)), ROW(), 0)</f>
        <v/>
      </c>
      <c r="AA1244" s="18">
        <f>IF(ISNUMBER(R1244), R1244, 0)</f>
        <v/>
      </c>
    </row>
    <row r="1245">
      <c r="A1245" s="13" t="n"/>
      <c r="B1245" s="13" t="n"/>
      <c r="C1245" s="13" t="n"/>
      <c r="D1245" s="13" t="n"/>
      <c r="E1245" s="13" t="n"/>
      <c r="F1245" s="13" t="n"/>
      <c r="G1245" s="13" t="n"/>
      <c r="H1245" s="13" t="n"/>
      <c r="I1245" s="13" t="n"/>
      <c r="J1245" s="13" t="n"/>
      <c r="K1245" s="13" t="n"/>
      <c r="L1245" s="13" t="n"/>
      <c r="M1245" s="13" t="n"/>
      <c r="N1245" s="13" t="n"/>
      <c r="O1245" s="14" t="n"/>
      <c r="P1245" s="15" t="n"/>
      <c r="Q1245" s="16">
        <f>IF(N1245="", "", IF(ISNUMBER(N1245), N1245, IFERROR(DATEVALUE(LEFT(N1245,10))+TIMEVALUE(MID(N1245,12,8)), "texto")))</f>
        <v/>
      </c>
      <c r="R1245" s="17">
        <f>IF(ISNUMBER(Q1245), DATE(YEAR(Q1245),MONTH(Q1245),1), "")</f>
        <v/>
      </c>
      <c r="S1245" s="18">
        <f>IF(A1245="", 0, IF(AND(M1245=Ajustes!$B$8, E1245=Ajustes!$B$5, I1245=Ajustes!$B$4, OR(C1245=Ajustes!$B$6, C1245=Ajustes!$B$7), ISNUMBER(D1245), ISNUMBER(H1245)), 1, 0))</f>
        <v/>
      </c>
      <c r="T1245" s="19">
        <f>IF(S1245&lt;&gt;1, 0, IF(N(J1245)=0, 0, IF(K1245=Ajustes!$B$5, J1245, J1245*F1245)))</f>
        <v/>
      </c>
      <c r="U1245" s="20">
        <f>IF(S1245&lt;&gt;1, U1244, IF(C1245=Ajustes!$B$6, U1244+H1245, U1244-H1245))</f>
        <v/>
      </c>
      <c r="V1245" s="19">
        <f>IF(S1245&lt;&gt;1, V1244, IF(C1245=Ajustes!$B$6, V1244+D1245+N(O1245)+T1245, IF(U1245&lt;=0, 0, V1244-H1245*W1244)))</f>
        <v/>
      </c>
      <c r="W1245" s="21">
        <f>IF(U1245&gt;0, V1245/U1245, 0)</f>
        <v/>
      </c>
      <c r="X1245" s="19">
        <f>IF(AND(S1245=1, C1245=Ajustes!$B$7), D1245-N(O1245)-T1245-H1245*W1244, "")</f>
        <v/>
      </c>
      <c r="Y1245" s="18">
        <f>IF(A1245="", "", TRIM(IF(COUNTIFS($N$2:$N$3000,N1245,$C$2:$C$3000,C1245,$D$2:$D$3000,D1245,$H$2:$H$3000,H1245)&gt;1, "Orden repetida. ", "")&amp;IF(AND(S1245=1, C1245=Ajustes!$B$7, U1244+0.000001&lt;H1245), "Vendes más de lo registrado. ", "")&amp;IF(Q1245="texto", "Fecha en texto. ", "")&amp;IF(OR(NOT(ISNUMBER(D1245)), NOT(ISNUMBER(H1245))), "Número en texto. ", "")&amp;IF(AND(ISNUMBER(Q1245), ISNUMBER(Q1244), Q1245&lt;Q1244), "Fuera de orden de fecha. ", "")))</f>
        <v/>
      </c>
      <c r="Z1245" s="18">
        <f>IF(AND(S1245=1, ISNUMBER(R1245)), ROW(), 0)</f>
        <v/>
      </c>
      <c r="AA1245" s="18">
        <f>IF(ISNUMBER(R1245), R1245, 0)</f>
        <v/>
      </c>
    </row>
    <row r="1246">
      <c r="A1246" s="13" t="n"/>
      <c r="B1246" s="13" t="n"/>
      <c r="C1246" s="13" t="n"/>
      <c r="D1246" s="13" t="n"/>
      <c r="E1246" s="13" t="n"/>
      <c r="F1246" s="13" t="n"/>
      <c r="G1246" s="13" t="n"/>
      <c r="H1246" s="13" t="n"/>
      <c r="I1246" s="13" t="n"/>
      <c r="J1246" s="13" t="n"/>
      <c r="K1246" s="13" t="n"/>
      <c r="L1246" s="13" t="n"/>
      <c r="M1246" s="13" t="n"/>
      <c r="N1246" s="13" t="n"/>
      <c r="O1246" s="14" t="n"/>
      <c r="P1246" s="15" t="n"/>
      <c r="Q1246" s="16">
        <f>IF(N1246="", "", IF(ISNUMBER(N1246), N1246, IFERROR(DATEVALUE(LEFT(N1246,10))+TIMEVALUE(MID(N1246,12,8)), "texto")))</f>
        <v/>
      </c>
      <c r="R1246" s="17">
        <f>IF(ISNUMBER(Q1246), DATE(YEAR(Q1246),MONTH(Q1246),1), "")</f>
        <v/>
      </c>
      <c r="S1246" s="18">
        <f>IF(A1246="", 0, IF(AND(M1246=Ajustes!$B$8, E1246=Ajustes!$B$5, I1246=Ajustes!$B$4, OR(C1246=Ajustes!$B$6, C1246=Ajustes!$B$7), ISNUMBER(D1246), ISNUMBER(H1246)), 1, 0))</f>
        <v/>
      </c>
      <c r="T1246" s="19">
        <f>IF(S1246&lt;&gt;1, 0, IF(N(J1246)=0, 0, IF(K1246=Ajustes!$B$5, J1246, J1246*F1246)))</f>
        <v/>
      </c>
      <c r="U1246" s="20">
        <f>IF(S1246&lt;&gt;1, U1245, IF(C1246=Ajustes!$B$6, U1245+H1246, U1245-H1246))</f>
        <v/>
      </c>
      <c r="V1246" s="19">
        <f>IF(S1246&lt;&gt;1, V1245, IF(C1246=Ajustes!$B$6, V1245+D1246+N(O1246)+T1246, IF(U1246&lt;=0, 0, V1245-H1246*W1245)))</f>
        <v/>
      </c>
      <c r="W1246" s="21">
        <f>IF(U1246&gt;0, V1246/U1246, 0)</f>
        <v/>
      </c>
      <c r="X1246" s="19">
        <f>IF(AND(S1246=1, C1246=Ajustes!$B$7), D1246-N(O1246)-T1246-H1246*W1245, "")</f>
        <v/>
      </c>
      <c r="Y1246" s="18">
        <f>IF(A1246="", "", TRIM(IF(COUNTIFS($N$2:$N$3000,N1246,$C$2:$C$3000,C1246,$D$2:$D$3000,D1246,$H$2:$H$3000,H1246)&gt;1, "Orden repetida. ", "")&amp;IF(AND(S1246=1, C1246=Ajustes!$B$7, U1245+0.000001&lt;H1246), "Vendes más de lo registrado. ", "")&amp;IF(Q1246="texto", "Fecha en texto. ", "")&amp;IF(OR(NOT(ISNUMBER(D1246)), NOT(ISNUMBER(H1246))), "Número en texto. ", "")&amp;IF(AND(ISNUMBER(Q1246), ISNUMBER(Q1245), Q1246&lt;Q1245), "Fuera de orden de fecha. ", "")))</f>
        <v/>
      </c>
      <c r="Z1246" s="18">
        <f>IF(AND(S1246=1, ISNUMBER(R1246)), ROW(), 0)</f>
        <v/>
      </c>
      <c r="AA1246" s="18">
        <f>IF(ISNUMBER(R1246), R1246, 0)</f>
        <v/>
      </c>
    </row>
    <row r="1247">
      <c r="A1247" s="13" t="n"/>
      <c r="B1247" s="13" t="n"/>
      <c r="C1247" s="13" t="n"/>
      <c r="D1247" s="13" t="n"/>
      <c r="E1247" s="13" t="n"/>
      <c r="F1247" s="13" t="n"/>
      <c r="G1247" s="13" t="n"/>
      <c r="H1247" s="13" t="n"/>
      <c r="I1247" s="13" t="n"/>
      <c r="J1247" s="13" t="n"/>
      <c r="K1247" s="13" t="n"/>
      <c r="L1247" s="13" t="n"/>
      <c r="M1247" s="13" t="n"/>
      <c r="N1247" s="13" t="n"/>
      <c r="O1247" s="14" t="n"/>
      <c r="P1247" s="15" t="n"/>
      <c r="Q1247" s="16">
        <f>IF(N1247="", "", IF(ISNUMBER(N1247), N1247, IFERROR(DATEVALUE(LEFT(N1247,10))+TIMEVALUE(MID(N1247,12,8)), "texto")))</f>
        <v/>
      </c>
      <c r="R1247" s="17">
        <f>IF(ISNUMBER(Q1247), DATE(YEAR(Q1247),MONTH(Q1247),1), "")</f>
        <v/>
      </c>
      <c r="S1247" s="18">
        <f>IF(A1247="", 0, IF(AND(M1247=Ajustes!$B$8, E1247=Ajustes!$B$5, I1247=Ajustes!$B$4, OR(C1247=Ajustes!$B$6, C1247=Ajustes!$B$7), ISNUMBER(D1247), ISNUMBER(H1247)), 1, 0))</f>
        <v/>
      </c>
      <c r="T1247" s="19">
        <f>IF(S1247&lt;&gt;1, 0, IF(N(J1247)=0, 0, IF(K1247=Ajustes!$B$5, J1247, J1247*F1247)))</f>
        <v/>
      </c>
      <c r="U1247" s="20">
        <f>IF(S1247&lt;&gt;1, U1246, IF(C1247=Ajustes!$B$6, U1246+H1247, U1246-H1247))</f>
        <v/>
      </c>
      <c r="V1247" s="19">
        <f>IF(S1247&lt;&gt;1, V1246, IF(C1247=Ajustes!$B$6, V1246+D1247+N(O1247)+T1247, IF(U1247&lt;=0, 0, V1246-H1247*W1246)))</f>
        <v/>
      </c>
      <c r="W1247" s="21">
        <f>IF(U1247&gt;0, V1247/U1247, 0)</f>
        <v/>
      </c>
      <c r="X1247" s="19">
        <f>IF(AND(S1247=1, C1247=Ajustes!$B$7), D1247-N(O1247)-T1247-H1247*W1246, "")</f>
        <v/>
      </c>
      <c r="Y1247" s="18">
        <f>IF(A1247="", "", TRIM(IF(COUNTIFS($N$2:$N$3000,N1247,$C$2:$C$3000,C1247,$D$2:$D$3000,D1247,$H$2:$H$3000,H1247)&gt;1, "Orden repetida. ", "")&amp;IF(AND(S1247=1, C1247=Ajustes!$B$7, U1246+0.000001&lt;H1247), "Vendes más de lo registrado. ", "")&amp;IF(Q1247="texto", "Fecha en texto. ", "")&amp;IF(OR(NOT(ISNUMBER(D1247)), NOT(ISNUMBER(H1247))), "Número en texto. ", "")&amp;IF(AND(ISNUMBER(Q1247), ISNUMBER(Q1246), Q1247&lt;Q1246), "Fuera de orden de fecha. ", "")))</f>
        <v/>
      </c>
      <c r="Z1247" s="18">
        <f>IF(AND(S1247=1, ISNUMBER(R1247)), ROW(), 0)</f>
        <v/>
      </c>
      <c r="AA1247" s="18">
        <f>IF(ISNUMBER(R1247), R1247, 0)</f>
        <v/>
      </c>
    </row>
    <row r="1248">
      <c r="A1248" s="13" t="n"/>
      <c r="B1248" s="13" t="n"/>
      <c r="C1248" s="13" t="n"/>
      <c r="D1248" s="13" t="n"/>
      <c r="E1248" s="13" t="n"/>
      <c r="F1248" s="13" t="n"/>
      <c r="G1248" s="13" t="n"/>
      <c r="H1248" s="13" t="n"/>
      <c r="I1248" s="13" t="n"/>
      <c r="J1248" s="13" t="n"/>
      <c r="K1248" s="13" t="n"/>
      <c r="L1248" s="13" t="n"/>
      <c r="M1248" s="13" t="n"/>
      <c r="N1248" s="13" t="n"/>
      <c r="O1248" s="14" t="n"/>
      <c r="P1248" s="15" t="n"/>
      <c r="Q1248" s="16">
        <f>IF(N1248="", "", IF(ISNUMBER(N1248), N1248, IFERROR(DATEVALUE(LEFT(N1248,10))+TIMEVALUE(MID(N1248,12,8)), "texto")))</f>
        <v/>
      </c>
      <c r="R1248" s="17">
        <f>IF(ISNUMBER(Q1248), DATE(YEAR(Q1248),MONTH(Q1248),1), "")</f>
        <v/>
      </c>
      <c r="S1248" s="18">
        <f>IF(A1248="", 0, IF(AND(M1248=Ajustes!$B$8, E1248=Ajustes!$B$5, I1248=Ajustes!$B$4, OR(C1248=Ajustes!$B$6, C1248=Ajustes!$B$7), ISNUMBER(D1248), ISNUMBER(H1248)), 1, 0))</f>
        <v/>
      </c>
      <c r="T1248" s="19">
        <f>IF(S1248&lt;&gt;1, 0, IF(N(J1248)=0, 0, IF(K1248=Ajustes!$B$5, J1248, J1248*F1248)))</f>
        <v/>
      </c>
      <c r="U1248" s="20">
        <f>IF(S1248&lt;&gt;1, U1247, IF(C1248=Ajustes!$B$6, U1247+H1248, U1247-H1248))</f>
        <v/>
      </c>
      <c r="V1248" s="19">
        <f>IF(S1248&lt;&gt;1, V1247, IF(C1248=Ajustes!$B$6, V1247+D1248+N(O1248)+T1248, IF(U1248&lt;=0, 0, V1247-H1248*W1247)))</f>
        <v/>
      </c>
      <c r="W1248" s="21">
        <f>IF(U1248&gt;0, V1248/U1248, 0)</f>
        <v/>
      </c>
      <c r="X1248" s="19">
        <f>IF(AND(S1248=1, C1248=Ajustes!$B$7), D1248-N(O1248)-T1248-H1248*W1247, "")</f>
        <v/>
      </c>
      <c r="Y1248" s="18">
        <f>IF(A1248="", "", TRIM(IF(COUNTIFS($N$2:$N$3000,N1248,$C$2:$C$3000,C1248,$D$2:$D$3000,D1248,$H$2:$H$3000,H1248)&gt;1, "Orden repetida. ", "")&amp;IF(AND(S1248=1, C1248=Ajustes!$B$7, U1247+0.000001&lt;H1248), "Vendes más de lo registrado. ", "")&amp;IF(Q1248="texto", "Fecha en texto. ", "")&amp;IF(OR(NOT(ISNUMBER(D1248)), NOT(ISNUMBER(H1248))), "Número en texto. ", "")&amp;IF(AND(ISNUMBER(Q1248), ISNUMBER(Q1247), Q1248&lt;Q1247), "Fuera de orden de fecha. ", "")))</f>
        <v/>
      </c>
      <c r="Z1248" s="18">
        <f>IF(AND(S1248=1, ISNUMBER(R1248)), ROW(), 0)</f>
        <v/>
      </c>
      <c r="AA1248" s="18">
        <f>IF(ISNUMBER(R1248), R1248, 0)</f>
        <v/>
      </c>
    </row>
    <row r="1249">
      <c r="A1249" s="13" t="n"/>
      <c r="B1249" s="13" t="n"/>
      <c r="C1249" s="13" t="n"/>
      <c r="D1249" s="13" t="n"/>
      <c r="E1249" s="13" t="n"/>
      <c r="F1249" s="13" t="n"/>
      <c r="G1249" s="13" t="n"/>
      <c r="H1249" s="13" t="n"/>
      <c r="I1249" s="13" t="n"/>
      <c r="J1249" s="13" t="n"/>
      <c r="K1249" s="13" t="n"/>
      <c r="L1249" s="13" t="n"/>
      <c r="M1249" s="13" t="n"/>
      <c r="N1249" s="13" t="n"/>
      <c r="O1249" s="14" t="n"/>
      <c r="P1249" s="15" t="n"/>
      <c r="Q1249" s="16">
        <f>IF(N1249="", "", IF(ISNUMBER(N1249), N1249, IFERROR(DATEVALUE(LEFT(N1249,10))+TIMEVALUE(MID(N1249,12,8)), "texto")))</f>
        <v/>
      </c>
      <c r="R1249" s="17">
        <f>IF(ISNUMBER(Q1249), DATE(YEAR(Q1249),MONTH(Q1249),1), "")</f>
        <v/>
      </c>
      <c r="S1249" s="18">
        <f>IF(A1249="", 0, IF(AND(M1249=Ajustes!$B$8, E1249=Ajustes!$B$5, I1249=Ajustes!$B$4, OR(C1249=Ajustes!$B$6, C1249=Ajustes!$B$7), ISNUMBER(D1249), ISNUMBER(H1249)), 1, 0))</f>
        <v/>
      </c>
      <c r="T1249" s="19">
        <f>IF(S1249&lt;&gt;1, 0, IF(N(J1249)=0, 0, IF(K1249=Ajustes!$B$5, J1249, J1249*F1249)))</f>
        <v/>
      </c>
      <c r="U1249" s="20">
        <f>IF(S1249&lt;&gt;1, U1248, IF(C1249=Ajustes!$B$6, U1248+H1249, U1248-H1249))</f>
        <v/>
      </c>
      <c r="V1249" s="19">
        <f>IF(S1249&lt;&gt;1, V1248, IF(C1249=Ajustes!$B$6, V1248+D1249+N(O1249)+T1249, IF(U1249&lt;=0, 0, V1248-H1249*W1248)))</f>
        <v/>
      </c>
      <c r="W1249" s="21">
        <f>IF(U1249&gt;0, V1249/U1249, 0)</f>
        <v/>
      </c>
      <c r="X1249" s="19">
        <f>IF(AND(S1249=1, C1249=Ajustes!$B$7), D1249-N(O1249)-T1249-H1249*W1248, "")</f>
        <v/>
      </c>
      <c r="Y1249" s="18">
        <f>IF(A1249="", "", TRIM(IF(COUNTIFS($N$2:$N$3000,N1249,$C$2:$C$3000,C1249,$D$2:$D$3000,D1249,$H$2:$H$3000,H1249)&gt;1, "Orden repetida. ", "")&amp;IF(AND(S1249=1, C1249=Ajustes!$B$7, U1248+0.000001&lt;H1249), "Vendes más de lo registrado. ", "")&amp;IF(Q1249="texto", "Fecha en texto. ", "")&amp;IF(OR(NOT(ISNUMBER(D1249)), NOT(ISNUMBER(H1249))), "Número en texto. ", "")&amp;IF(AND(ISNUMBER(Q1249), ISNUMBER(Q1248), Q1249&lt;Q1248), "Fuera de orden de fecha. ", "")))</f>
        <v/>
      </c>
      <c r="Z1249" s="18">
        <f>IF(AND(S1249=1, ISNUMBER(R1249)), ROW(), 0)</f>
        <v/>
      </c>
      <c r="AA1249" s="18">
        <f>IF(ISNUMBER(R1249), R1249, 0)</f>
        <v/>
      </c>
    </row>
    <row r="1250">
      <c r="A1250" s="13" t="n"/>
      <c r="B1250" s="13" t="n"/>
      <c r="C1250" s="13" t="n"/>
      <c r="D1250" s="13" t="n"/>
      <c r="E1250" s="13" t="n"/>
      <c r="F1250" s="13" t="n"/>
      <c r="G1250" s="13" t="n"/>
      <c r="H1250" s="13" t="n"/>
      <c r="I1250" s="13" t="n"/>
      <c r="J1250" s="13" t="n"/>
      <c r="K1250" s="13" t="n"/>
      <c r="L1250" s="13" t="n"/>
      <c r="M1250" s="13" t="n"/>
      <c r="N1250" s="13" t="n"/>
      <c r="O1250" s="14" t="n"/>
      <c r="P1250" s="15" t="n"/>
      <c r="Q1250" s="16">
        <f>IF(N1250="", "", IF(ISNUMBER(N1250), N1250, IFERROR(DATEVALUE(LEFT(N1250,10))+TIMEVALUE(MID(N1250,12,8)), "texto")))</f>
        <v/>
      </c>
      <c r="R1250" s="17">
        <f>IF(ISNUMBER(Q1250), DATE(YEAR(Q1250),MONTH(Q1250),1), "")</f>
        <v/>
      </c>
      <c r="S1250" s="18">
        <f>IF(A1250="", 0, IF(AND(M1250=Ajustes!$B$8, E1250=Ajustes!$B$5, I1250=Ajustes!$B$4, OR(C1250=Ajustes!$B$6, C1250=Ajustes!$B$7), ISNUMBER(D1250), ISNUMBER(H1250)), 1, 0))</f>
        <v/>
      </c>
      <c r="T1250" s="19">
        <f>IF(S1250&lt;&gt;1, 0, IF(N(J1250)=0, 0, IF(K1250=Ajustes!$B$5, J1250, J1250*F1250)))</f>
        <v/>
      </c>
      <c r="U1250" s="20">
        <f>IF(S1250&lt;&gt;1, U1249, IF(C1250=Ajustes!$B$6, U1249+H1250, U1249-H1250))</f>
        <v/>
      </c>
      <c r="V1250" s="19">
        <f>IF(S1250&lt;&gt;1, V1249, IF(C1250=Ajustes!$B$6, V1249+D1250+N(O1250)+T1250, IF(U1250&lt;=0, 0, V1249-H1250*W1249)))</f>
        <v/>
      </c>
      <c r="W1250" s="21">
        <f>IF(U1250&gt;0, V1250/U1250, 0)</f>
        <v/>
      </c>
      <c r="X1250" s="19">
        <f>IF(AND(S1250=1, C1250=Ajustes!$B$7), D1250-N(O1250)-T1250-H1250*W1249, "")</f>
        <v/>
      </c>
      <c r="Y1250" s="18">
        <f>IF(A1250="", "", TRIM(IF(COUNTIFS($N$2:$N$3000,N1250,$C$2:$C$3000,C1250,$D$2:$D$3000,D1250,$H$2:$H$3000,H1250)&gt;1, "Orden repetida. ", "")&amp;IF(AND(S1250=1, C1250=Ajustes!$B$7, U1249+0.000001&lt;H1250), "Vendes más de lo registrado. ", "")&amp;IF(Q1250="texto", "Fecha en texto. ", "")&amp;IF(OR(NOT(ISNUMBER(D1250)), NOT(ISNUMBER(H1250))), "Número en texto. ", "")&amp;IF(AND(ISNUMBER(Q1250), ISNUMBER(Q1249), Q1250&lt;Q1249), "Fuera de orden de fecha. ", "")))</f>
        <v/>
      </c>
      <c r="Z1250" s="18">
        <f>IF(AND(S1250=1, ISNUMBER(R1250)), ROW(), 0)</f>
        <v/>
      </c>
      <c r="AA1250" s="18">
        <f>IF(ISNUMBER(R1250), R1250, 0)</f>
        <v/>
      </c>
    </row>
    <row r="1251">
      <c r="A1251" s="13" t="n"/>
      <c r="B1251" s="13" t="n"/>
      <c r="C1251" s="13" t="n"/>
      <c r="D1251" s="13" t="n"/>
      <c r="E1251" s="13" t="n"/>
      <c r="F1251" s="13" t="n"/>
      <c r="G1251" s="13" t="n"/>
      <c r="H1251" s="13" t="n"/>
      <c r="I1251" s="13" t="n"/>
      <c r="J1251" s="13" t="n"/>
      <c r="K1251" s="13" t="n"/>
      <c r="L1251" s="13" t="n"/>
      <c r="M1251" s="13" t="n"/>
      <c r="N1251" s="13" t="n"/>
      <c r="O1251" s="14" t="n"/>
      <c r="P1251" s="15" t="n"/>
      <c r="Q1251" s="16">
        <f>IF(N1251="", "", IF(ISNUMBER(N1251), N1251, IFERROR(DATEVALUE(LEFT(N1251,10))+TIMEVALUE(MID(N1251,12,8)), "texto")))</f>
        <v/>
      </c>
      <c r="R1251" s="17">
        <f>IF(ISNUMBER(Q1251), DATE(YEAR(Q1251),MONTH(Q1251),1), "")</f>
        <v/>
      </c>
      <c r="S1251" s="18">
        <f>IF(A1251="", 0, IF(AND(M1251=Ajustes!$B$8, E1251=Ajustes!$B$5, I1251=Ajustes!$B$4, OR(C1251=Ajustes!$B$6, C1251=Ajustes!$B$7), ISNUMBER(D1251), ISNUMBER(H1251)), 1, 0))</f>
        <v/>
      </c>
      <c r="T1251" s="19">
        <f>IF(S1251&lt;&gt;1, 0, IF(N(J1251)=0, 0, IF(K1251=Ajustes!$B$5, J1251, J1251*F1251)))</f>
        <v/>
      </c>
      <c r="U1251" s="20">
        <f>IF(S1251&lt;&gt;1, U1250, IF(C1251=Ajustes!$B$6, U1250+H1251, U1250-H1251))</f>
        <v/>
      </c>
      <c r="V1251" s="19">
        <f>IF(S1251&lt;&gt;1, V1250, IF(C1251=Ajustes!$B$6, V1250+D1251+N(O1251)+T1251, IF(U1251&lt;=0, 0, V1250-H1251*W1250)))</f>
        <v/>
      </c>
      <c r="W1251" s="21">
        <f>IF(U1251&gt;0, V1251/U1251, 0)</f>
        <v/>
      </c>
      <c r="X1251" s="19">
        <f>IF(AND(S1251=1, C1251=Ajustes!$B$7), D1251-N(O1251)-T1251-H1251*W1250, "")</f>
        <v/>
      </c>
      <c r="Y1251" s="18">
        <f>IF(A1251="", "", TRIM(IF(COUNTIFS($N$2:$N$3000,N1251,$C$2:$C$3000,C1251,$D$2:$D$3000,D1251,$H$2:$H$3000,H1251)&gt;1, "Orden repetida. ", "")&amp;IF(AND(S1251=1, C1251=Ajustes!$B$7, U1250+0.000001&lt;H1251), "Vendes más de lo registrado. ", "")&amp;IF(Q1251="texto", "Fecha en texto. ", "")&amp;IF(OR(NOT(ISNUMBER(D1251)), NOT(ISNUMBER(H1251))), "Número en texto. ", "")&amp;IF(AND(ISNUMBER(Q1251), ISNUMBER(Q1250), Q1251&lt;Q1250), "Fuera de orden de fecha. ", "")))</f>
        <v/>
      </c>
      <c r="Z1251" s="18">
        <f>IF(AND(S1251=1, ISNUMBER(R1251)), ROW(), 0)</f>
        <v/>
      </c>
      <c r="AA1251" s="18">
        <f>IF(ISNUMBER(R1251), R1251, 0)</f>
        <v/>
      </c>
    </row>
    <row r="1252">
      <c r="A1252" s="13" t="n"/>
      <c r="B1252" s="13" t="n"/>
      <c r="C1252" s="13" t="n"/>
      <c r="D1252" s="13" t="n"/>
      <c r="E1252" s="13" t="n"/>
      <c r="F1252" s="13" t="n"/>
      <c r="G1252" s="13" t="n"/>
      <c r="H1252" s="13" t="n"/>
      <c r="I1252" s="13" t="n"/>
      <c r="J1252" s="13" t="n"/>
      <c r="K1252" s="13" t="n"/>
      <c r="L1252" s="13" t="n"/>
      <c r="M1252" s="13" t="n"/>
      <c r="N1252" s="13" t="n"/>
      <c r="O1252" s="14" t="n"/>
      <c r="P1252" s="15" t="n"/>
      <c r="Q1252" s="16">
        <f>IF(N1252="", "", IF(ISNUMBER(N1252), N1252, IFERROR(DATEVALUE(LEFT(N1252,10))+TIMEVALUE(MID(N1252,12,8)), "texto")))</f>
        <v/>
      </c>
      <c r="R1252" s="17">
        <f>IF(ISNUMBER(Q1252), DATE(YEAR(Q1252),MONTH(Q1252),1), "")</f>
        <v/>
      </c>
      <c r="S1252" s="18">
        <f>IF(A1252="", 0, IF(AND(M1252=Ajustes!$B$8, E1252=Ajustes!$B$5, I1252=Ajustes!$B$4, OR(C1252=Ajustes!$B$6, C1252=Ajustes!$B$7), ISNUMBER(D1252), ISNUMBER(H1252)), 1, 0))</f>
        <v/>
      </c>
      <c r="T1252" s="19">
        <f>IF(S1252&lt;&gt;1, 0, IF(N(J1252)=0, 0, IF(K1252=Ajustes!$B$5, J1252, J1252*F1252)))</f>
        <v/>
      </c>
      <c r="U1252" s="20">
        <f>IF(S1252&lt;&gt;1, U1251, IF(C1252=Ajustes!$B$6, U1251+H1252, U1251-H1252))</f>
        <v/>
      </c>
      <c r="V1252" s="19">
        <f>IF(S1252&lt;&gt;1, V1251, IF(C1252=Ajustes!$B$6, V1251+D1252+N(O1252)+T1252, IF(U1252&lt;=0, 0, V1251-H1252*W1251)))</f>
        <v/>
      </c>
      <c r="W1252" s="21">
        <f>IF(U1252&gt;0, V1252/U1252, 0)</f>
        <v/>
      </c>
      <c r="X1252" s="19">
        <f>IF(AND(S1252=1, C1252=Ajustes!$B$7), D1252-N(O1252)-T1252-H1252*W1251, "")</f>
        <v/>
      </c>
      <c r="Y1252" s="18">
        <f>IF(A1252="", "", TRIM(IF(COUNTIFS($N$2:$N$3000,N1252,$C$2:$C$3000,C1252,$D$2:$D$3000,D1252,$H$2:$H$3000,H1252)&gt;1, "Orden repetida. ", "")&amp;IF(AND(S1252=1, C1252=Ajustes!$B$7, U1251+0.000001&lt;H1252), "Vendes más de lo registrado. ", "")&amp;IF(Q1252="texto", "Fecha en texto. ", "")&amp;IF(OR(NOT(ISNUMBER(D1252)), NOT(ISNUMBER(H1252))), "Número en texto. ", "")&amp;IF(AND(ISNUMBER(Q1252), ISNUMBER(Q1251), Q1252&lt;Q1251), "Fuera de orden de fecha. ", "")))</f>
        <v/>
      </c>
      <c r="Z1252" s="18">
        <f>IF(AND(S1252=1, ISNUMBER(R1252)), ROW(), 0)</f>
        <v/>
      </c>
      <c r="AA1252" s="18">
        <f>IF(ISNUMBER(R1252), R1252, 0)</f>
        <v/>
      </c>
    </row>
    <row r="1253">
      <c r="A1253" s="13" t="n"/>
      <c r="B1253" s="13" t="n"/>
      <c r="C1253" s="13" t="n"/>
      <c r="D1253" s="13" t="n"/>
      <c r="E1253" s="13" t="n"/>
      <c r="F1253" s="13" t="n"/>
      <c r="G1253" s="13" t="n"/>
      <c r="H1253" s="13" t="n"/>
      <c r="I1253" s="13" t="n"/>
      <c r="J1253" s="13" t="n"/>
      <c r="K1253" s="13" t="n"/>
      <c r="L1253" s="13" t="n"/>
      <c r="M1253" s="13" t="n"/>
      <c r="N1253" s="13" t="n"/>
      <c r="O1253" s="14" t="n"/>
      <c r="P1253" s="15" t="n"/>
      <c r="Q1253" s="16">
        <f>IF(N1253="", "", IF(ISNUMBER(N1253), N1253, IFERROR(DATEVALUE(LEFT(N1253,10))+TIMEVALUE(MID(N1253,12,8)), "texto")))</f>
        <v/>
      </c>
      <c r="R1253" s="17">
        <f>IF(ISNUMBER(Q1253), DATE(YEAR(Q1253),MONTH(Q1253),1), "")</f>
        <v/>
      </c>
      <c r="S1253" s="18">
        <f>IF(A1253="", 0, IF(AND(M1253=Ajustes!$B$8, E1253=Ajustes!$B$5, I1253=Ajustes!$B$4, OR(C1253=Ajustes!$B$6, C1253=Ajustes!$B$7), ISNUMBER(D1253), ISNUMBER(H1253)), 1, 0))</f>
        <v/>
      </c>
      <c r="T1253" s="19">
        <f>IF(S1253&lt;&gt;1, 0, IF(N(J1253)=0, 0, IF(K1253=Ajustes!$B$5, J1253, J1253*F1253)))</f>
        <v/>
      </c>
      <c r="U1253" s="20">
        <f>IF(S1253&lt;&gt;1, U1252, IF(C1253=Ajustes!$B$6, U1252+H1253, U1252-H1253))</f>
        <v/>
      </c>
      <c r="V1253" s="19">
        <f>IF(S1253&lt;&gt;1, V1252, IF(C1253=Ajustes!$B$6, V1252+D1253+N(O1253)+T1253, IF(U1253&lt;=0, 0, V1252-H1253*W1252)))</f>
        <v/>
      </c>
      <c r="W1253" s="21">
        <f>IF(U1253&gt;0, V1253/U1253, 0)</f>
        <v/>
      </c>
      <c r="X1253" s="19">
        <f>IF(AND(S1253=1, C1253=Ajustes!$B$7), D1253-N(O1253)-T1253-H1253*W1252, "")</f>
        <v/>
      </c>
      <c r="Y1253" s="18">
        <f>IF(A1253="", "", TRIM(IF(COUNTIFS($N$2:$N$3000,N1253,$C$2:$C$3000,C1253,$D$2:$D$3000,D1253,$H$2:$H$3000,H1253)&gt;1, "Orden repetida. ", "")&amp;IF(AND(S1253=1, C1253=Ajustes!$B$7, U1252+0.000001&lt;H1253), "Vendes más de lo registrado. ", "")&amp;IF(Q1253="texto", "Fecha en texto. ", "")&amp;IF(OR(NOT(ISNUMBER(D1253)), NOT(ISNUMBER(H1253))), "Número en texto. ", "")&amp;IF(AND(ISNUMBER(Q1253), ISNUMBER(Q1252), Q1253&lt;Q1252), "Fuera de orden de fecha. ", "")))</f>
        <v/>
      </c>
      <c r="Z1253" s="18">
        <f>IF(AND(S1253=1, ISNUMBER(R1253)), ROW(), 0)</f>
        <v/>
      </c>
      <c r="AA1253" s="18">
        <f>IF(ISNUMBER(R1253), R1253, 0)</f>
        <v/>
      </c>
    </row>
    <row r="1254">
      <c r="A1254" s="13" t="n"/>
      <c r="B1254" s="13" t="n"/>
      <c r="C1254" s="13" t="n"/>
      <c r="D1254" s="13" t="n"/>
      <c r="E1254" s="13" t="n"/>
      <c r="F1254" s="13" t="n"/>
      <c r="G1254" s="13" t="n"/>
      <c r="H1254" s="13" t="n"/>
      <c r="I1254" s="13" t="n"/>
      <c r="J1254" s="13" t="n"/>
      <c r="K1254" s="13" t="n"/>
      <c r="L1254" s="13" t="n"/>
      <c r="M1254" s="13" t="n"/>
      <c r="N1254" s="13" t="n"/>
      <c r="O1254" s="14" t="n"/>
      <c r="P1254" s="15" t="n"/>
      <c r="Q1254" s="16">
        <f>IF(N1254="", "", IF(ISNUMBER(N1254), N1254, IFERROR(DATEVALUE(LEFT(N1254,10))+TIMEVALUE(MID(N1254,12,8)), "texto")))</f>
        <v/>
      </c>
      <c r="R1254" s="17">
        <f>IF(ISNUMBER(Q1254), DATE(YEAR(Q1254),MONTH(Q1254),1), "")</f>
        <v/>
      </c>
      <c r="S1254" s="18">
        <f>IF(A1254="", 0, IF(AND(M1254=Ajustes!$B$8, E1254=Ajustes!$B$5, I1254=Ajustes!$B$4, OR(C1254=Ajustes!$B$6, C1254=Ajustes!$B$7), ISNUMBER(D1254), ISNUMBER(H1254)), 1, 0))</f>
        <v/>
      </c>
      <c r="T1254" s="19">
        <f>IF(S1254&lt;&gt;1, 0, IF(N(J1254)=0, 0, IF(K1254=Ajustes!$B$5, J1254, J1254*F1254)))</f>
        <v/>
      </c>
      <c r="U1254" s="20">
        <f>IF(S1254&lt;&gt;1, U1253, IF(C1254=Ajustes!$B$6, U1253+H1254, U1253-H1254))</f>
        <v/>
      </c>
      <c r="V1254" s="19">
        <f>IF(S1254&lt;&gt;1, V1253, IF(C1254=Ajustes!$B$6, V1253+D1254+N(O1254)+T1254, IF(U1254&lt;=0, 0, V1253-H1254*W1253)))</f>
        <v/>
      </c>
      <c r="W1254" s="21">
        <f>IF(U1254&gt;0, V1254/U1254, 0)</f>
        <v/>
      </c>
      <c r="X1254" s="19">
        <f>IF(AND(S1254=1, C1254=Ajustes!$B$7), D1254-N(O1254)-T1254-H1254*W1253, "")</f>
        <v/>
      </c>
      <c r="Y1254" s="18">
        <f>IF(A1254="", "", TRIM(IF(COUNTIFS($N$2:$N$3000,N1254,$C$2:$C$3000,C1254,$D$2:$D$3000,D1254,$H$2:$H$3000,H1254)&gt;1, "Orden repetida. ", "")&amp;IF(AND(S1254=1, C1254=Ajustes!$B$7, U1253+0.000001&lt;H1254), "Vendes más de lo registrado. ", "")&amp;IF(Q1254="texto", "Fecha en texto. ", "")&amp;IF(OR(NOT(ISNUMBER(D1254)), NOT(ISNUMBER(H1254))), "Número en texto. ", "")&amp;IF(AND(ISNUMBER(Q1254), ISNUMBER(Q1253), Q1254&lt;Q1253), "Fuera de orden de fecha. ", "")))</f>
        <v/>
      </c>
      <c r="Z1254" s="18">
        <f>IF(AND(S1254=1, ISNUMBER(R1254)), ROW(), 0)</f>
        <v/>
      </c>
      <c r="AA1254" s="18">
        <f>IF(ISNUMBER(R1254), R1254, 0)</f>
        <v/>
      </c>
    </row>
    <row r="1255">
      <c r="A1255" s="13" t="n"/>
      <c r="B1255" s="13" t="n"/>
      <c r="C1255" s="13" t="n"/>
      <c r="D1255" s="13" t="n"/>
      <c r="E1255" s="13" t="n"/>
      <c r="F1255" s="13" t="n"/>
      <c r="G1255" s="13" t="n"/>
      <c r="H1255" s="13" t="n"/>
      <c r="I1255" s="13" t="n"/>
      <c r="J1255" s="13" t="n"/>
      <c r="K1255" s="13" t="n"/>
      <c r="L1255" s="13" t="n"/>
      <c r="M1255" s="13" t="n"/>
      <c r="N1255" s="13" t="n"/>
      <c r="O1255" s="14" t="n"/>
      <c r="P1255" s="15" t="n"/>
      <c r="Q1255" s="16">
        <f>IF(N1255="", "", IF(ISNUMBER(N1255), N1255, IFERROR(DATEVALUE(LEFT(N1255,10))+TIMEVALUE(MID(N1255,12,8)), "texto")))</f>
        <v/>
      </c>
      <c r="R1255" s="17">
        <f>IF(ISNUMBER(Q1255), DATE(YEAR(Q1255),MONTH(Q1255),1), "")</f>
        <v/>
      </c>
      <c r="S1255" s="18">
        <f>IF(A1255="", 0, IF(AND(M1255=Ajustes!$B$8, E1255=Ajustes!$B$5, I1255=Ajustes!$B$4, OR(C1255=Ajustes!$B$6, C1255=Ajustes!$B$7), ISNUMBER(D1255), ISNUMBER(H1255)), 1, 0))</f>
        <v/>
      </c>
      <c r="T1255" s="19">
        <f>IF(S1255&lt;&gt;1, 0, IF(N(J1255)=0, 0, IF(K1255=Ajustes!$B$5, J1255, J1255*F1255)))</f>
        <v/>
      </c>
      <c r="U1255" s="20">
        <f>IF(S1255&lt;&gt;1, U1254, IF(C1255=Ajustes!$B$6, U1254+H1255, U1254-H1255))</f>
        <v/>
      </c>
      <c r="V1255" s="19">
        <f>IF(S1255&lt;&gt;1, V1254, IF(C1255=Ajustes!$B$6, V1254+D1255+N(O1255)+T1255, IF(U1255&lt;=0, 0, V1254-H1255*W1254)))</f>
        <v/>
      </c>
      <c r="W1255" s="21">
        <f>IF(U1255&gt;0, V1255/U1255, 0)</f>
        <v/>
      </c>
      <c r="X1255" s="19">
        <f>IF(AND(S1255=1, C1255=Ajustes!$B$7), D1255-N(O1255)-T1255-H1255*W1254, "")</f>
        <v/>
      </c>
      <c r="Y1255" s="18">
        <f>IF(A1255="", "", TRIM(IF(COUNTIFS($N$2:$N$3000,N1255,$C$2:$C$3000,C1255,$D$2:$D$3000,D1255,$H$2:$H$3000,H1255)&gt;1, "Orden repetida. ", "")&amp;IF(AND(S1255=1, C1255=Ajustes!$B$7, U1254+0.000001&lt;H1255), "Vendes más de lo registrado. ", "")&amp;IF(Q1255="texto", "Fecha en texto. ", "")&amp;IF(OR(NOT(ISNUMBER(D1255)), NOT(ISNUMBER(H1255))), "Número en texto. ", "")&amp;IF(AND(ISNUMBER(Q1255), ISNUMBER(Q1254), Q1255&lt;Q1254), "Fuera de orden de fecha. ", "")))</f>
        <v/>
      </c>
      <c r="Z1255" s="18">
        <f>IF(AND(S1255=1, ISNUMBER(R1255)), ROW(), 0)</f>
        <v/>
      </c>
      <c r="AA1255" s="18">
        <f>IF(ISNUMBER(R1255), R1255, 0)</f>
        <v/>
      </c>
    </row>
    <row r="1256">
      <c r="A1256" s="13" t="n"/>
      <c r="B1256" s="13" t="n"/>
      <c r="C1256" s="13" t="n"/>
      <c r="D1256" s="13" t="n"/>
      <c r="E1256" s="13" t="n"/>
      <c r="F1256" s="13" t="n"/>
      <c r="G1256" s="13" t="n"/>
      <c r="H1256" s="13" t="n"/>
      <c r="I1256" s="13" t="n"/>
      <c r="J1256" s="13" t="n"/>
      <c r="K1256" s="13" t="n"/>
      <c r="L1256" s="13" t="n"/>
      <c r="M1256" s="13" t="n"/>
      <c r="N1256" s="13" t="n"/>
      <c r="O1256" s="14" t="n"/>
      <c r="P1256" s="15" t="n"/>
      <c r="Q1256" s="16">
        <f>IF(N1256="", "", IF(ISNUMBER(N1256), N1256, IFERROR(DATEVALUE(LEFT(N1256,10))+TIMEVALUE(MID(N1256,12,8)), "texto")))</f>
        <v/>
      </c>
      <c r="R1256" s="17">
        <f>IF(ISNUMBER(Q1256), DATE(YEAR(Q1256),MONTH(Q1256),1), "")</f>
        <v/>
      </c>
      <c r="S1256" s="18">
        <f>IF(A1256="", 0, IF(AND(M1256=Ajustes!$B$8, E1256=Ajustes!$B$5, I1256=Ajustes!$B$4, OR(C1256=Ajustes!$B$6, C1256=Ajustes!$B$7), ISNUMBER(D1256), ISNUMBER(H1256)), 1, 0))</f>
        <v/>
      </c>
      <c r="T1256" s="19">
        <f>IF(S1256&lt;&gt;1, 0, IF(N(J1256)=0, 0, IF(K1256=Ajustes!$B$5, J1256, J1256*F1256)))</f>
        <v/>
      </c>
      <c r="U1256" s="20">
        <f>IF(S1256&lt;&gt;1, U1255, IF(C1256=Ajustes!$B$6, U1255+H1256, U1255-H1256))</f>
        <v/>
      </c>
      <c r="V1256" s="19">
        <f>IF(S1256&lt;&gt;1, V1255, IF(C1256=Ajustes!$B$6, V1255+D1256+N(O1256)+T1256, IF(U1256&lt;=0, 0, V1255-H1256*W1255)))</f>
        <v/>
      </c>
      <c r="W1256" s="21">
        <f>IF(U1256&gt;0, V1256/U1256, 0)</f>
        <v/>
      </c>
      <c r="X1256" s="19">
        <f>IF(AND(S1256=1, C1256=Ajustes!$B$7), D1256-N(O1256)-T1256-H1256*W1255, "")</f>
        <v/>
      </c>
      <c r="Y1256" s="18">
        <f>IF(A1256="", "", TRIM(IF(COUNTIFS($N$2:$N$3000,N1256,$C$2:$C$3000,C1256,$D$2:$D$3000,D1256,$H$2:$H$3000,H1256)&gt;1, "Orden repetida. ", "")&amp;IF(AND(S1256=1, C1256=Ajustes!$B$7, U1255+0.000001&lt;H1256), "Vendes más de lo registrado. ", "")&amp;IF(Q1256="texto", "Fecha en texto. ", "")&amp;IF(OR(NOT(ISNUMBER(D1256)), NOT(ISNUMBER(H1256))), "Número en texto. ", "")&amp;IF(AND(ISNUMBER(Q1256), ISNUMBER(Q1255), Q1256&lt;Q1255), "Fuera de orden de fecha. ", "")))</f>
        <v/>
      </c>
      <c r="Z1256" s="18">
        <f>IF(AND(S1256=1, ISNUMBER(R1256)), ROW(), 0)</f>
        <v/>
      </c>
      <c r="AA1256" s="18">
        <f>IF(ISNUMBER(R1256), R1256, 0)</f>
        <v/>
      </c>
    </row>
    <row r="1257">
      <c r="A1257" s="13" t="n"/>
      <c r="B1257" s="13" t="n"/>
      <c r="C1257" s="13" t="n"/>
      <c r="D1257" s="13" t="n"/>
      <c r="E1257" s="13" t="n"/>
      <c r="F1257" s="13" t="n"/>
      <c r="G1257" s="13" t="n"/>
      <c r="H1257" s="13" t="n"/>
      <c r="I1257" s="13" t="n"/>
      <c r="J1257" s="13" t="n"/>
      <c r="K1257" s="13" t="n"/>
      <c r="L1257" s="13" t="n"/>
      <c r="M1257" s="13" t="n"/>
      <c r="N1257" s="13" t="n"/>
      <c r="O1257" s="14" t="n"/>
      <c r="P1257" s="15" t="n"/>
      <c r="Q1257" s="16">
        <f>IF(N1257="", "", IF(ISNUMBER(N1257), N1257, IFERROR(DATEVALUE(LEFT(N1257,10))+TIMEVALUE(MID(N1257,12,8)), "texto")))</f>
        <v/>
      </c>
      <c r="R1257" s="17">
        <f>IF(ISNUMBER(Q1257), DATE(YEAR(Q1257),MONTH(Q1257),1), "")</f>
        <v/>
      </c>
      <c r="S1257" s="18">
        <f>IF(A1257="", 0, IF(AND(M1257=Ajustes!$B$8, E1257=Ajustes!$B$5, I1257=Ajustes!$B$4, OR(C1257=Ajustes!$B$6, C1257=Ajustes!$B$7), ISNUMBER(D1257), ISNUMBER(H1257)), 1, 0))</f>
        <v/>
      </c>
      <c r="T1257" s="19">
        <f>IF(S1257&lt;&gt;1, 0, IF(N(J1257)=0, 0, IF(K1257=Ajustes!$B$5, J1257, J1257*F1257)))</f>
        <v/>
      </c>
      <c r="U1257" s="20">
        <f>IF(S1257&lt;&gt;1, U1256, IF(C1257=Ajustes!$B$6, U1256+H1257, U1256-H1257))</f>
        <v/>
      </c>
      <c r="V1257" s="19">
        <f>IF(S1257&lt;&gt;1, V1256, IF(C1257=Ajustes!$B$6, V1256+D1257+N(O1257)+T1257, IF(U1257&lt;=0, 0, V1256-H1257*W1256)))</f>
        <v/>
      </c>
      <c r="W1257" s="21">
        <f>IF(U1257&gt;0, V1257/U1257, 0)</f>
        <v/>
      </c>
      <c r="X1257" s="19">
        <f>IF(AND(S1257=1, C1257=Ajustes!$B$7), D1257-N(O1257)-T1257-H1257*W1256, "")</f>
        <v/>
      </c>
      <c r="Y1257" s="18">
        <f>IF(A1257="", "", TRIM(IF(COUNTIFS($N$2:$N$3000,N1257,$C$2:$C$3000,C1257,$D$2:$D$3000,D1257,$H$2:$H$3000,H1257)&gt;1, "Orden repetida. ", "")&amp;IF(AND(S1257=1, C1257=Ajustes!$B$7, U1256+0.000001&lt;H1257), "Vendes más de lo registrado. ", "")&amp;IF(Q1257="texto", "Fecha en texto. ", "")&amp;IF(OR(NOT(ISNUMBER(D1257)), NOT(ISNUMBER(H1257))), "Número en texto. ", "")&amp;IF(AND(ISNUMBER(Q1257), ISNUMBER(Q1256), Q1257&lt;Q1256), "Fuera de orden de fecha. ", "")))</f>
        <v/>
      </c>
      <c r="Z1257" s="18">
        <f>IF(AND(S1257=1, ISNUMBER(R1257)), ROW(), 0)</f>
        <v/>
      </c>
      <c r="AA1257" s="18">
        <f>IF(ISNUMBER(R1257), R1257, 0)</f>
        <v/>
      </c>
    </row>
    <row r="1258">
      <c r="A1258" s="13" t="n"/>
      <c r="B1258" s="13" t="n"/>
      <c r="C1258" s="13" t="n"/>
      <c r="D1258" s="13" t="n"/>
      <c r="E1258" s="13" t="n"/>
      <c r="F1258" s="13" t="n"/>
      <c r="G1258" s="13" t="n"/>
      <c r="H1258" s="13" t="n"/>
      <c r="I1258" s="13" t="n"/>
      <c r="J1258" s="13" t="n"/>
      <c r="K1258" s="13" t="n"/>
      <c r="L1258" s="13" t="n"/>
      <c r="M1258" s="13" t="n"/>
      <c r="N1258" s="13" t="n"/>
      <c r="O1258" s="14" t="n"/>
      <c r="P1258" s="15" t="n"/>
      <c r="Q1258" s="16">
        <f>IF(N1258="", "", IF(ISNUMBER(N1258), N1258, IFERROR(DATEVALUE(LEFT(N1258,10))+TIMEVALUE(MID(N1258,12,8)), "texto")))</f>
        <v/>
      </c>
      <c r="R1258" s="17">
        <f>IF(ISNUMBER(Q1258), DATE(YEAR(Q1258),MONTH(Q1258),1), "")</f>
        <v/>
      </c>
      <c r="S1258" s="18">
        <f>IF(A1258="", 0, IF(AND(M1258=Ajustes!$B$8, E1258=Ajustes!$B$5, I1258=Ajustes!$B$4, OR(C1258=Ajustes!$B$6, C1258=Ajustes!$B$7), ISNUMBER(D1258), ISNUMBER(H1258)), 1, 0))</f>
        <v/>
      </c>
      <c r="T1258" s="19">
        <f>IF(S1258&lt;&gt;1, 0, IF(N(J1258)=0, 0, IF(K1258=Ajustes!$B$5, J1258, J1258*F1258)))</f>
        <v/>
      </c>
      <c r="U1258" s="20">
        <f>IF(S1258&lt;&gt;1, U1257, IF(C1258=Ajustes!$B$6, U1257+H1258, U1257-H1258))</f>
        <v/>
      </c>
      <c r="V1258" s="19">
        <f>IF(S1258&lt;&gt;1, V1257, IF(C1258=Ajustes!$B$6, V1257+D1258+N(O1258)+T1258, IF(U1258&lt;=0, 0, V1257-H1258*W1257)))</f>
        <v/>
      </c>
      <c r="W1258" s="21">
        <f>IF(U1258&gt;0, V1258/U1258, 0)</f>
        <v/>
      </c>
      <c r="X1258" s="19">
        <f>IF(AND(S1258=1, C1258=Ajustes!$B$7), D1258-N(O1258)-T1258-H1258*W1257, "")</f>
        <v/>
      </c>
      <c r="Y1258" s="18">
        <f>IF(A1258="", "", TRIM(IF(COUNTIFS($N$2:$N$3000,N1258,$C$2:$C$3000,C1258,$D$2:$D$3000,D1258,$H$2:$H$3000,H1258)&gt;1, "Orden repetida. ", "")&amp;IF(AND(S1258=1, C1258=Ajustes!$B$7, U1257+0.000001&lt;H1258), "Vendes más de lo registrado. ", "")&amp;IF(Q1258="texto", "Fecha en texto. ", "")&amp;IF(OR(NOT(ISNUMBER(D1258)), NOT(ISNUMBER(H1258))), "Número en texto. ", "")&amp;IF(AND(ISNUMBER(Q1258), ISNUMBER(Q1257), Q1258&lt;Q1257), "Fuera de orden de fecha. ", "")))</f>
        <v/>
      </c>
      <c r="Z1258" s="18">
        <f>IF(AND(S1258=1, ISNUMBER(R1258)), ROW(), 0)</f>
        <v/>
      </c>
      <c r="AA1258" s="18">
        <f>IF(ISNUMBER(R1258), R1258, 0)</f>
        <v/>
      </c>
    </row>
    <row r="1259">
      <c r="A1259" s="13" t="n"/>
      <c r="B1259" s="13" t="n"/>
      <c r="C1259" s="13" t="n"/>
      <c r="D1259" s="13" t="n"/>
      <c r="E1259" s="13" t="n"/>
      <c r="F1259" s="13" t="n"/>
      <c r="G1259" s="13" t="n"/>
      <c r="H1259" s="13" t="n"/>
      <c r="I1259" s="13" t="n"/>
      <c r="J1259" s="13" t="n"/>
      <c r="K1259" s="13" t="n"/>
      <c r="L1259" s="13" t="n"/>
      <c r="M1259" s="13" t="n"/>
      <c r="N1259" s="13" t="n"/>
      <c r="O1259" s="14" t="n"/>
      <c r="P1259" s="15" t="n"/>
      <c r="Q1259" s="16">
        <f>IF(N1259="", "", IF(ISNUMBER(N1259), N1259, IFERROR(DATEVALUE(LEFT(N1259,10))+TIMEVALUE(MID(N1259,12,8)), "texto")))</f>
        <v/>
      </c>
      <c r="R1259" s="17">
        <f>IF(ISNUMBER(Q1259), DATE(YEAR(Q1259),MONTH(Q1259),1), "")</f>
        <v/>
      </c>
      <c r="S1259" s="18">
        <f>IF(A1259="", 0, IF(AND(M1259=Ajustes!$B$8, E1259=Ajustes!$B$5, I1259=Ajustes!$B$4, OR(C1259=Ajustes!$B$6, C1259=Ajustes!$B$7), ISNUMBER(D1259), ISNUMBER(H1259)), 1, 0))</f>
        <v/>
      </c>
      <c r="T1259" s="19">
        <f>IF(S1259&lt;&gt;1, 0, IF(N(J1259)=0, 0, IF(K1259=Ajustes!$B$5, J1259, J1259*F1259)))</f>
        <v/>
      </c>
      <c r="U1259" s="20">
        <f>IF(S1259&lt;&gt;1, U1258, IF(C1259=Ajustes!$B$6, U1258+H1259, U1258-H1259))</f>
        <v/>
      </c>
      <c r="V1259" s="19">
        <f>IF(S1259&lt;&gt;1, V1258, IF(C1259=Ajustes!$B$6, V1258+D1259+N(O1259)+T1259, IF(U1259&lt;=0, 0, V1258-H1259*W1258)))</f>
        <v/>
      </c>
      <c r="W1259" s="21">
        <f>IF(U1259&gt;0, V1259/U1259, 0)</f>
        <v/>
      </c>
      <c r="X1259" s="19">
        <f>IF(AND(S1259=1, C1259=Ajustes!$B$7), D1259-N(O1259)-T1259-H1259*W1258, "")</f>
        <v/>
      </c>
      <c r="Y1259" s="18">
        <f>IF(A1259="", "", TRIM(IF(COUNTIFS($N$2:$N$3000,N1259,$C$2:$C$3000,C1259,$D$2:$D$3000,D1259,$H$2:$H$3000,H1259)&gt;1, "Orden repetida. ", "")&amp;IF(AND(S1259=1, C1259=Ajustes!$B$7, U1258+0.000001&lt;H1259), "Vendes más de lo registrado. ", "")&amp;IF(Q1259="texto", "Fecha en texto. ", "")&amp;IF(OR(NOT(ISNUMBER(D1259)), NOT(ISNUMBER(H1259))), "Número en texto. ", "")&amp;IF(AND(ISNUMBER(Q1259), ISNUMBER(Q1258), Q1259&lt;Q1258), "Fuera de orden de fecha. ", "")))</f>
        <v/>
      </c>
      <c r="Z1259" s="18">
        <f>IF(AND(S1259=1, ISNUMBER(R1259)), ROW(), 0)</f>
        <v/>
      </c>
      <c r="AA1259" s="18">
        <f>IF(ISNUMBER(R1259), R1259, 0)</f>
        <v/>
      </c>
    </row>
    <row r="1260">
      <c r="A1260" s="13" t="n"/>
      <c r="B1260" s="13" t="n"/>
      <c r="C1260" s="13" t="n"/>
      <c r="D1260" s="13" t="n"/>
      <c r="E1260" s="13" t="n"/>
      <c r="F1260" s="13" t="n"/>
      <c r="G1260" s="13" t="n"/>
      <c r="H1260" s="13" t="n"/>
      <c r="I1260" s="13" t="n"/>
      <c r="J1260" s="13" t="n"/>
      <c r="K1260" s="13" t="n"/>
      <c r="L1260" s="13" t="n"/>
      <c r="M1260" s="13" t="n"/>
      <c r="N1260" s="13" t="n"/>
      <c r="O1260" s="14" t="n"/>
      <c r="P1260" s="15" t="n"/>
      <c r="Q1260" s="16">
        <f>IF(N1260="", "", IF(ISNUMBER(N1260), N1260, IFERROR(DATEVALUE(LEFT(N1260,10))+TIMEVALUE(MID(N1260,12,8)), "texto")))</f>
        <v/>
      </c>
      <c r="R1260" s="17">
        <f>IF(ISNUMBER(Q1260), DATE(YEAR(Q1260),MONTH(Q1260),1), "")</f>
        <v/>
      </c>
      <c r="S1260" s="18">
        <f>IF(A1260="", 0, IF(AND(M1260=Ajustes!$B$8, E1260=Ajustes!$B$5, I1260=Ajustes!$B$4, OR(C1260=Ajustes!$B$6, C1260=Ajustes!$B$7), ISNUMBER(D1260), ISNUMBER(H1260)), 1, 0))</f>
        <v/>
      </c>
      <c r="T1260" s="19">
        <f>IF(S1260&lt;&gt;1, 0, IF(N(J1260)=0, 0, IF(K1260=Ajustes!$B$5, J1260, J1260*F1260)))</f>
        <v/>
      </c>
      <c r="U1260" s="20">
        <f>IF(S1260&lt;&gt;1, U1259, IF(C1260=Ajustes!$B$6, U1259+H1260, U1259-H1260))</f>
        <v/>
      </c>
      <c r="V1260" s="19">
        <f>IF(S1260&lt;&gt;1, V1259, IF(C1260=Ajustes!$B$6, V1259+D1260+N(O1260)+T1260, IF(U1260&lt;=0, 0, V1259-H1260*W1259)))</f>
        <v/>
      </c>
      <c r="W1260" s="21">
        <f>IF(U1260&gt;0, V1260/U1260, 0)</f>
        <v/>
      </c>
      <c r="X1260" s="19">
        <f>IF(AND(S1260=1, C1260=Ajustes!$B$7), D1260-N(O1260)-T1260-H1260*W1259, "")</f>
        <v/>
      </c>
      <c r="Y1260" s="18">
        <f>IF(A1260="", "", TRIM(IF(COUNTIFS($N$2:$N$3000,N1260,$C$2:$C$3000,C1260,$D$2:$D$3000,D1260,$H$2:$H$3000,H1260)&gt;1, "Orden repetida. ", "")&amp;IF(AND(S1260=1, C1260=Ajustes!$B$7, U1259+0.000001&lt;H1260), "Vendes más de lo registrado. ", "")&amp;IF(Q1260="texto", "Fecha en texto. ", "")&amp;IF(OR(NOT(ISNUMBER(D1260)), NOT(ISNUMBER(H1260))), "Número en texto. ", "")&amp;IF(AND(ISNUMBER(Q1260), ISNUMBER(Q1259), Q1260&lt;Q1259), "Fuera de orden de fecha. ", "")))</f>
        <v/>
      </c>
      <c r="Z1260" s="18">
        <f>IF(AND(S1260=1, ISNUMBER(R1260)), ROW(), 0)</f>
        <v/>
      </c>
      <c r="AA1260" s="18">
        <f>IF(ISNUMBER(R1260), R1260, 0)</f>
        <v/>
      </c>
    </row>
    <row r="1261">
      <c r="A1261" s="13" t="n"/>
      <c r="B1261" s="13" t="n"/>
      <c r="C1261" s="13" t="n"/>
      <c r="D1261" s="13" t="n"/>
      <c r="E1261" s="13" t="n"/>
      <c r="F1261" s="13" t="n"/>
      <c r="G1261" s="13" t="n"/>
      <c r="H1261" s="13" t="n"/>
      <c r="I1261" s="13" t="n"/>
      <c r="J1261" s="13" t="n"/>
      <c r="K1261" s="13" t="n"/>
      <c r="L1261" s="13" t="n"/>
      <c r="M1261" s="13" t="n"/>
      <c r="N1261" s="13" t="n"/>
      <c r="O1261" s="14" t="n"/>
      <c r="P1261" s="15" t="n"/>
      <c r="Q1261" s="16">
        <f>IF(N1261="", "", IF(ISNUMBER(N1261), N1261, IFERROR(DATEVALUE(LEFT(N1261,10))+TIMEVALUE(MID(N1261,12,8)), "texto")))</f>
        <v/>
      </c>
      <c r="R1261" s="17">
        <f>IF(ISNUMBER(Q1261), DATE(YEAR(Q1261),MONTH(Q1261),1), "")</f>
        <v/>
      </c>
      <c r="S1261" s="18">
        <f>IF(A1261="", 0, IF(AND(M1261=Ajustes!$B$8, E1261=Ajustes!$B$5, I1261=Ajustes!$B$4, OR(C1261=Ajustes!$B$6, C1261=Ajustes!$B$7), ISNUMBER(D1261), ISNUMBER(H1261)), 1, 0))</f>
        <v/>
      </c>
      <c r="T1261" s="19">
        <f>IF(S1261&lt;&gt;1, 0, IF(N(J1261)=0, 0, IF(K1261=Ajustes!$B$5, J1261, J1261*F1261)))</f>
        <v/>
      </c>
      <c r="U1261" s="20">
        <f>IF(S1261&lt;&gt;1, U1260, IF(C1261=Ajustes!$B$6, U1260+H1261, U1260-H1261))</f>
        <v/>
      </c>
      <c r="V1261" s="19">
        <f>IF(S1261&lt;&gt;1, V1260, IF(C1261=Ajustes!$B$6, V1260+D1261+N(O1261)+T1261, IF(U1261&lt;=0, 0, V1260-H1261*W1260)))</f>
        <v/>
      </c>
      <c r="W1261" s="21">
        <f>IF(U1261&gt;0, V1261/U1261, 0)</f>
        <v/>
      </c>
      <c r="X1261" s="19">
        <f>IF(AND(S1261=1, C1261=Ajustes!$B$7), D1261-N(O1261)-T1261-H1261*W1260, "")</f>
        <v/>
      </c>
      <c r="Y1261" s="18">
        <f>IF(A1261="", "", TRIM(IF(COUNTIFS($N$2:$N$3000,N1261,$C$2:$C$3000,C1261,$D$2:$D$3000,D1261,$H$2:$H$3000,H1261)&gt;1, "Orden repetida. ", "")&amp;IF(AND(S1261=1, C1261=Ajustes!$B$7, U1260+0.000001&lt;H1261), "Vendes más de lo registrado. ", "")&amp;IF(Q1261="texto", "Fecha en texto. ", "")&amp;IF(OR(NOT(ISNUMBER(D1261)), NOT(ISNUMBER(H1261))), "Número en texto. ", "")&amp;IF(AND(ISNUMBER(Q1261), ISNUMBER(Q1260), Q1261&lt;Q1260), "Fuera de orden de fecha. ", "")))</f>
        <v/>
      </c>
      <c r="Z1261" s="18">
        <f>IF(AND(S1261=1, ISNUMBER(R1261)), ROW(), 0)</f>
        <v/>
      </c>
      <c r="AA1261" s="18">
        <f>IF(ISNUMBER(R1261), R1261, 0)</f>
        <v/>
      </c>
    </row>
    <row r="1262">
      <c r="A1262" s="13" t="n"/>
      <c r="B1262" s="13" t="n"/>
      <c r="C1262" s="13" t="n"/>
      <c r="D1262" s="13" t="n"/>
      <c r="E1262" s="13" t="n"/>
      <c r="F1262" s="13" t="n"/>
      <c r="G1262" s="13" t="n"/>
      <c r="H1262" s="13" t="n"/>
      <c r="I1262" s="13" t="n"/>
      <c r="J1262" s="13" t="n"/>
      <c r="K1262" s="13" t="n"/>
      <c r="L1262" s="13" t="n"/>
      <c r="M1262" s="13" t="n"/>
      <c r="N1262" s="13" t="n"/>
      <c r="O1262" s="14" t="n"/>
      <c r="P1262" s="15" t="n"/>
      <c r="Q1262" s="16">
        <f>IF(N1262="", "", IF(ISNUMBER(N1262), N1262, IFERROR(DATEVALUE(LEFT(N1262,10))+TIMEVALUE(MID(N1262,12,8)), "texto")))</f>
        <v/>
      </c>
      <c r="R1262" s="17">
        <f>IF(ISNUMBER(Q1262), DATE(YEAR(Q1262),MONTH(Q1262),1), "")</f>
        <v/>
      </c>
      <c r="S1262" s="18">
        <f>IF(A1262="", 0, IF(AND(M1262=Ajustes!$B$8, E1262=Ajustes!$B$5, I1262=Ajustes!$B$4, OR(C1262=Ajustes!$B$6, C1262=Ajustes!$B$7), ISNUMBER(D1262), ISNUMBER(H1262)), 1, 0))</f>
        <v/>
      </c>
      <c r="T1262" s="19">
        <f>IF(S1262&lt;&gt;1, 0, IF(N(J1262)=0, 0, IF(K1262=Ajustes!$B$5, J1262, J1262*F1262)))</f>
        <v/>
      </c>
      <c r="U1262" s="20">
        <f>IF(S1262&lt;&gt;1, U1261, IF(C1262=Ajustes!$B$6, U1261+H1262, U1261-H1262))</f>
        <v/>
      </c>
      <c r="V1262" s="19">
        <f>IF(S1262&lt;&gt;1, V1261, IF(C1262=Ajustes!$B$6, V1261+D1262+N(O1262)+T1262, IF(U1262&lt;=0, 0, V1261-H1262*W1261)))</f>
        <v/>
      </c>
      <c r="W1262" s="21">
        <f>IF(U1262&gt;0, V1262/U1262, 0)</f>
        <v/>
      </c>
      <c r="X1262" s="19">
        <f>IF(AND(S1262=1, C1262=Ajustes!$B$7), D1262-N(O1262)-T1262-H1262*W1261, "")</f>
        <v/>
      </c>
      <c r="Y1262" s="18">
        <f>IF(A1262="", "", TRIM(IF(COUNTIFS($N$2:$N$3000,N1262,$C$2:$C$3000,C1262,$D$2:$D$3000,D1262,$H$2:$H$3000,H1262)&gt;1, "Orden repetida. ", "")&amp;IF(AND(S1262=1, C1262=Ajustes!$B$7, U1261+0.000001&lt;H1262), "Vendes más de lo registrado. ", "")&amp;IF(Q1262="texto", "Fecha en texto. ", "")&amp;IF(OR(NOT(ISNUMBER(D1262)), NOT(ISNUMBER(H1262))), "Número en texto. ", "")&amp;IF(AND(ISNUMBER(Q1262), ISNUMBER(Q1261), Q1262&lt;Q1261), "Fuera de orden de fecha. ", "")))</f>
        <v/>
      </c>
      <c r="Z1262" s="18">
        <f>IF(AND(S1262=1, ISNUMBER(R1262)), ROW(), 0)</f>
        <v/>
      </c>
      <c r="AA1262" s="18">
        <f>IF(ISNUMBER(R1262), R1262, 0)</f>
        <v/>
      </c>
    </row>
    <row r="1263">
      <c r="A1263" s="13" t="n"/>
      <c r="B1263" s="13" t="n"/>
      <c r="C1263" s="13" t="n"/>
      <c r="D1263" s="13" t="n"/>
      <c r="E1263" s="13" t="n"/>
      <c r="F1263" s="13" t="n"/>
      <c r="G1263" s="13" t="n"/>
      <c r="H1263" s="13" t="n"/>
      <c r="I1263" s="13" t="n"/>
      <c r="J1263" s="13" t="n"/>
      <c r="K1263" s="13" t="n"/>
      <c r="L1263" s="13" t="n"/>
      <c r="M1263" s="13" t="n"/>
      <c r="N1263" s="13" t="n"/>
      <c r="O1263" s="14" t="n"/>
      <c r="P1263" s="15" t="n"/>
      <c r="Q1263" s="16">
        <f>IF(N1263="", "", IF(ISNUMBER(N1263), N1263, IFERROR(DATEVALUE(LEFT(N1263,10))+TIMEVALUE(MID(N1263,12,8)), "texto")))</f>
        <v/>
      </c>
      <c r="R1263" s="17">
        <f>IF(ISNUMBER(Q1263), DATE(YEAR(Q1263),MONTH(Q1263),1), "")</f>
        <v/>
      </c>
      <c r="S1263" s="18">
        <f>IF(A1263="", 0, IF(AND(M1263=Ajustes!$B$8, E1263=Ajustes!$B$5, I1263=Ajustes!$B$4, OR(C1263=Ajustes!$B$6, C1263=Ajustes!$B$7), ISNUMBER(D1263), ISNUMBER(H1263)), 1, 0))</f>
        <v/>
      </c>
      <c r="T1263" s="19">
        <f>IF(S1263&lt;&gt;1, 0, IF(N(J1263)=0, 0, IF(K1263=Ajustes!$B$5, J1263, J1263*F1263)))</f>
        <v/>
      </c>
      <c r="U1263" s="20">
        <f>IF(S1263&lt;&gt;1, U1262, IF(C1263=Ajustes!$B$6, U1262+H1263, U1262-H1263))</f>
        <v/>
      </c>
      <c r="V1263" s="19">
        <f>IF(S1263&lt;&gt;1, V1262, IF(C1263=Ajustes!$B$6, V1262+D1263+N(O1263)+T1263, IF(U1263&lt;=0, 0, V1262-H1263*W1262)))</f>
        <v/>
      </c>
      <c r="W1263" s="21">
        <f>IF(U1263&gt;0, V1263/U1263, 0)</f>
        <v/>
      </c>
      <c r="X1263" s="19">
        <f>IF(AND(S1263=1, C1263=Ajustes!$B$7), D1263-N(O1263)-T1263-H1263*W1262, "")</f>
        <v/>
      </c>
      <c r="Y1263" s="18">
        <f>IF(A1263="", "", TRIM(IF(COUNTIFS($N$2:$N$3000,N1263,$C$2:$C$3000,C1263,$D$2:$D$3000,D1263,$H$2:$H$3000,H1263)&gt;1, "Orden repetida. ", "")&amp;IF(AND(S1263=1, C1263=Ajustes!$B$7, U1262+0.000001&lt;H1263), "Vendes más de lo registrado. ", "")&amp;IF(Q1263="texto", "Fecha en texto. ", "")&amp;IF(OR(NOT(ISNUMBER(D1263)), NOT(ISNUMBER(H1263))), "Número en texto. ", "")&amp;IF(AND(ISNUMBER(Q1263), ISNUMBER(Q1262), Q1263&lt;Q1262), "Fuera de orden de fecha. ", "")))</f>
        <v/>
      </c>
      <c r="Z1263" s="18">
        <f>IF(AND(S1263=1, ISNUMBER(R1263)), ROW(), 0)</f>
        <v/>
      </c>
      <c r="AA1263" s="18">
        <f>IF(ISNUMBER(R1263), R1263, 0)</f>
        <v/>
      </c>
    </row>
    <row r="1264">
      <c r="A1264" s="13" t="n"/>
      <c r="B1264" s="13" t="n"/>
      <c r="C1264" s="13" t="n"/>
      <c r="D1264" s="13" t="n"/>
      <c r="E1264" s="13" t="n"/>
      <c r="F1264" s="13" t="n"/>
      <c r="G1264" s="13" t="n"/>
      <c r="H1264" s="13" t="n"/>
      <c r="I1264" s="13" t="n"/>
      <c r="J1264" s="13" t="n"/>
      <c r="K1264" s="13" t="n"/>
      <c r="L1264" s="13" t="n"/>
      <c r="M1264" s="13" t="n"/>
      <c r="N1264" s="13" t="n"/>
      <c r="O1264" s="14" t="n"/>
      <c r="P1264" s="15" t="n"/>
      <c r="Q1264" s="16">
        <f>IF(N1264="", "", IF(ISNUMBER(N1264), N1264, IFERROR(DATEVALUE(LEFT(N1264,10))+TIMEVALUE(MID(N1264,12,8)), "texto")))</f>
        <v/>
      </c>
      <c r="R1264" s="17">
        <f>IF(ISNUMBER(Q1264), DATE(YEAR(Q1264),MONTH(Q1264),1), "")</f>
        <v/>
      </c>
      <c r="S1264" s="18">
        <f>IF(A1264="", 0, IF(AND(M1264=Ajustes!$B$8, E1264=Ajustes!$B$5, I1264=Ajustes!$B$4, OR(C1264=Ajustes!$B$6, C1264=Ajustes!$B$7), ISNUMBER(D1264), ISNUMBER(H1264)), 1, 0))</f>
        <v/>
      </c>
      <c r="T1264" s="19">
        <f>IF(S1264&lt;&gt;1, 0, IF(N(J1264)=0, 0, IF(K1264=Ajustes!$B$5, J1264, J1264*F1264)))</f>
        <v/>
      </c>
      <c r="U1264" s="20">
        <f>IF(S1264&lt;&gt;1, U1263, IF(C1264=Ajustes!$B$6, U1263+H1264, U1263-H1264))</f>
        <v/>
      </c>
      <c r="V1264" s="19">
        <f>IF(S1264&lt;&gt;1, V1263, IF(C1264=Ajustes!$B$6, V1263+D1264+N(O1264)+T1264, IF(U1264&lt;=0, 0, V1263-H1264*W1263)))</f>
        <v/>
      </c>
      <c r="W1264" s="21">
        <f>IF(U1264&gt;0, V1264/U1264, 0)</f>
        <v/>
      </c>
      <c r="X1264" s="19">
        <f>IF(AND(S1264=1, C1264=Ajustes!$B$7), D1264-N(O1264)-T1264-H1264*W1263, "")</f>
        <v/>
      </c>
      <c r="Y1264" s="18">
        <f>IF(A1264="", "", TRIM(IF(COUNTIFS($N$2:$N$3000,N1264,$C$2:$C$3000,C1264,$D$2:$D$3000,D1264,$H$2:$H$3000,H1264)&gt;1, "Orden repetida. ", "")&amp;IF(AND(S1264=1, C1264=Ajustes!$B$7, U1263+0.000001&lt;H1264), "Vendes más de lo registrado. ", "")&amp;IF(Q1264="texto", "Fecha en texto. ", "")&amp;IF(OR(NOT(ISNUMBER(D1264)), NOT(ISNUMBER(H1264))), "Número en texto. ", "")&amp;IF(AND(ISNUMBER(Q1264), ISNUMBER(Q1263), Q1264&lt;Q1263), "Fuera de orden de fecha. ", "")))</f>
        <v/>
      </c>
      <c r="Z1264" s="18">
        <f>IF(AND(S1264=1, ISNUMBER(R1264)), ROW(), 0)</f>
        <v/>
      </c>
      <c r="AA1264" s="18">
        <f>IF(ISNUMBER(R1264), R1264, 0)</f>
        <v/>
      </c>
    </row>
    <row r="1265">
      <c r="A1265" s="13" t="n"/>
      <c r="B1265" s="13" t="n"/>
      <c r="C1265" s="13" t="n"/>
      <c r="D1265" s="13" t="n"/>
      <c r="E1265" s="13" t="n"/>
      <c r="F1265" s="13" t="n"/>
      <c r="G1265" s="13" t="n"/>
      <c r="H1265" s="13" t="n"/>
      <c r="I1265" s="13" t="n"/>
      <c r="J1265" s="13" t="n"/>
      <c r="K1265" s="13" t="n"/>
      <c r="L1265" s="13" t="n"/>
      <c r="M1265" s="13" t="n"/>
      <c r="N1265" s="13" t="n"/>
      <c r="O1265" s="14" t="n"/>
      <c r="P1265" s="15" t="n"/>
      <c r="Q1265" s="16">
        <f>IF(N1265="", "", IF(ISNUMBER(N1265), N1265, IFERROR(DATEVALUE(LEFT(N1265,10))+TIMEVALUE(MID(N1265,12,8)), "texto")))</f>
        <v/>
      </c>
      <c r="R1265" s="17">
        <f>IF(ISNUMBER(Q1265), DATE(YEAR(Q1265),MONTH(Q1265),1), "")</f>
        <v/>
      </c>
      <c r="S1265" s="18">
        <f>IF(A1265="", 0, IF(AND(M1265=Ajustes!$B$8, E1265=Ajustes!$B$5, I1265=Ajustes!$B$4, OR(C1265=Ajustes!$B$6, C1265=Ajustes!$B$7), ISNUMBER(D1265), ISNUMBER(H1265)), 1, 0))</f>
        <v/>
      </c>
      <c r="T1265" s="19">
        <f>IF(S1265&lt;&gt;1, 0, IF(N(J1265)=0, 0, IF(K1265=Ajustes!$B$5, J1265, J1265*F1265)))</f>
        <v/>
      </c>
      <c r="U1265" s="20">
        <f>IF(S1265&lt;&gt;1, U1264, IF(C1265=Ajustes!$B$6, U1264+H1265, U1264-H1265))</f>
        <v/>
      </c>
      <c r="V1265" s="19">
        <f>IF(S1265&lt;&gt;1, V1264, IF(C1265=Ajustes!$B$6, V1264+D1265+N(O1265)+T1265, IF(U1265&lt;=0, 0, V1264-H1265*W1264)))</f>
        <v/>
      </c>
      <c r="W1265" s="21">
        <f>IF(U1265&gt;0, V1265/U1265, 0)</f>
        <v/>
      </c>
      <c r="X1265" s="19">
        <f>IF(AND(S1265=1, C1265=Ajustes!$B$7), D1265-N(O1265)-T1265-H1265*W1264, "")</f>
        <v/>
      </c>
      <c r="Y1265" s="18">
        <f>IF(A1265="", "", TRIM(IF(COUNTIFS($N$2:$N$3000,N1265,$C$2:$C$3000,C1265,$D$2:$D$3000,D1265,$H$2:$H$3000,H1265)&gt;1, "Orden repetida. ", "")&amp;IF(AND(S1265=1, C1265=Ajustes!$B$7, U1264+0.000001&lt;H1265), "Vendes más de lo registrado. ", "")&amp;IF(Q1265="texto", "Fecha en texto. ", "")&amp;IF(OR(NOT(ISNUMBER(D1265)), NOT(ISNUMBER(H1265))), "Número en texto. ", "")&amp;IF(AND(ISNUMBER(Q1265), ISNUMBER(Q1264), Q1265&lt;Q1264), "Fuera de orden de fecha. ", "")))</f>
        <v/>
      </c>
      <c r="Z1265" s="18">
        <f>IF(AND(S1265=1, ISNUMBER(R1265)), ROW(), 0)</f>
        <v/>
      </c>
      <c r="AA1265" s="18">
        <f>IF(ISNUMBER(R1265), R1265, 0)</f>
        <v/>
      </c>
    </row>
    <row r="1266">
      <c r="A1266" s="13" t="n"/>
      <c r="B1266" s="13" t="n"/>
      <c r="C1266" s="13" t="n"/>
      <c r="D1266" s="13" t="n"/>
      <c r="E1266" s="13" t="n"/>
      <c r="F1266" s="13" t="n"/>
      <c r="G1266" s="13" t="n"/>
      <c r="H1266" s="13" t="n"/>
      <c r="I1266" s="13" t="n"/>
      <c r="J1266" s="13" t="n"/>
      <c r="K1266" s="13" t="n"/>
      <c r="L1266" s="13" t="n"/>
      <c r="M1266" s="13" t="n"/>
      <c r="N1266" s="13" t="n"/>
      <c r="O1266" s="14" t="n"/>
      <c r="P1266" s="15" t="n"/>
      <c r="Q1266" s="16">
        <f>IF(N1266="", "", IF(ISNUMBER(N1266), N1266, IFERROR(DATEVALUE(LEFT(N1266,10))+TIMEVALUE(MID(N1266,12,8)), "texto")))</f>
        <v/>
      </c>
      <c r="R1266" s="17">
        <f>IF(ISNUMBER(Q1266), DATE(YEAR(Q1266),MONTH(Q1266),1), "")</f>
        <v/>
      </c>
      <c r="S1266" s="18">
        <f>IF(A1266="", 0, IF(AND(M1266=Ajustes!$B$8, E1266=Ajustes!$B$5, I1266=Ajustes!$B$4, OR(C1266=Ajustes!$B$6, C1266=Ajustes!$B$7), ISNUMBER(D1266), ISNUMBER(H1266)), 1, 0))</f>
        <v/>
      </c>
      <c r="T1266" s="19">
        <f>IF(S1266&lt;&gt;1, 0, IF(N(J1266)=0, 0, IF(K1266=Ajustes!$B$5, J1266, J1266*F1266)))</f>
        <v/>
      </c>
      <c r="U1266" s="20">
        <f>IF(S1266&lt;&gt;1, U1265, IF(C1266=Ajustes!$B$6, U1265+H1266, U1265-H1266))</f>
        <v/>
      </c>
      <c r="V1266" s="19">
        <f>IF(S1266&lt;&gt;1, V1265, IF(C1266=Ajustes!$B$6, V1265+D1266+N(O1266)+T1266, IF(U1266&lt;=0, 0, V1265-H1266*W1265)))</f>
        <v/>
      </c>
      <c r="W1266" s="21">
        <f>IF(U1266&gt;0, V1266/U1266, 0)</f>
        <v/>
      </c>
      <c r="X1266" s="19">
        <f>IF(AND(S1266=1, C1266=Ajustes!$B$7), D1266-N(O1266)-T1266-H1266*W1265, "")</f>
        <v/>
      </c>
      <c r="Y1266" s="18">
        <f>IF(A1266="", "", TRIM(IF(COUNTIFS($N$2:$N$3000,N1266,$C$2:$C$3000,C1266,$D$2:$D$3000,D1266,$H$2:$H$3000,H1266)&gt;1, "Orden repetida. ", "")&amp;IF(AND(S1266=1, C1266=Ajustes!$B$7, U1265+0.000001&lt;H1266), "Vendes más de lo registrado. ", "")&amp;IF(Q1266="texto", "Fecha en texto. ", "")&amp;IF(OR(NOT(ISNUMBER(D1266)), NOT(ISNUMBER(H1266))), "Número en texto. ", "")&amp;IF(AND(ISNUMBER(Q1266), ISNUMBER(Q1265), Q1266&lt;Q1265), "Fuera de orden de fecha. ", "")))</f>
        <v/>
      </c>
      <c r="Z1266" s="18">
        <f>IF(AND(S1266=1, ISNUMBER(R1266)), ROW(), 0)</f>
        <v/>
      </c>
      <c r="AA1266" s="18">
        <f>IF(ISNUMBER(R1266), R1266, 0)</f>
        <v/>
      </c>
    </row>
    <row r="1267">
      <c r="A1267" s="13" t="n"/>
      <c r="B1267" s="13" t="n"/>
      <c r="C1267" s="13" t="n"/>
      <c r="D1267" s="13" t="n"/>
      <c r="E1267" s="13" t="n"/>
      <c r="F1267" s="13" t="n"/>
      <c r="G1267" s="13" t="n"/>
      <c r="H1267" s="13" t="n"/>
      <c r="I1267" s="13" t="n"/>
      <c r="J1267" s="13" t="n"/>
      <c r="K1267" s="13" t="n"/>
      <c r="L1267" s="13" t="n"/>
      <c r="M1267" s="13" t="n"/>
      <c r="N1267" s="13" t="n"/>
      <c r="O1267" s="14" t="n"/>
      <c r="P1267" s="15" t="n"/>
      <c r="Q1267" s="16">
        <f>IF(N1267="", "", IF(ISNUMBER(N1267), N1267, IFERROR(DATEVALUE(LEFT(N1267,10))+TIMEVALUE(MID(N1267,12,8)), "texto")))</f>
        <v/>
      </c>
      <c r="R1267" s="17">
        <f>IF(ISNUMBER(Q1267), DATE(YEAR(Q1267),MONTH(Q1267),1), "")</f>
        <v/>
      </c>
      <c r="S1267" s="18">
        <f>IF(A1267="", 0, IF(AND(M1267=Ajustes!$B$8, E1267=Ajustes!$B$5, I1267=Ajustes!$B$4, OR(C1267=Ajustes!$B$6, C1267=Ajustes!$B$7), ISNUMBER(D1267), ISNUMBER(H1267)), 1, 0))</f>
        <v/>
      </c>
      <c r="T1267" s="19">
        <f>IF(S1267&lt;&gt;1, 0, IF(N(J1267)=0, 0, IF(K1267=Ajustes!$B$5, J1267, J1267*F1267)))</f>
        <v/>
      </c>
      <c r="U1267" s="20">
        <f>IF(S1267&lt;&gt;1, U1266, IF(C1267=Ajustes!$B$6, U1266+H1267, U1266-H1267))</f>
        <v/>
      </c>
      <c r="V1267" s="19">
        <f>IF(S1267&lt;&gt;1, V1266, IF(C1267=Ajustes!$B$6, V1266+D1267+N(O1267)+T1267, IF(U1267&lt;=0, 0, V1266-H1267*W1266)))</f>
        <v/>
      </c>
      <c r="W1267" s="21">
        <f>IF(U1267&gt;0, V1267/U1267, 0)</f>
        <v/>
      </c>
      <c r="X1267" s="19">
        <f>IF(AND(S1267=1, C1267=Ajustes!$B$7), D1267-N(O1267)-T1267-H1267*W1266, "")</f>
        <v/>
      </c>
      <c r="Y1267" s="18">
        <f>IF(A1267="", "", TRIM(IF(COUNTIFS($N$2:$N$3000,N1267,$C$2:$C$3000,C1267,$D$2:$D$3000,D1267,$H$2:$H$3000,H1267)&gt;1, "Orden repetida. ", "")&amp;IF(AND(S1267=1, C1267=Ajustes!$B$7, U1266+0.000001&lt;H1267), "Vendes más de lo registrado. ", "")&amp;IF(Q1267="texto", "Fecha en texto. ", "")&amp;IF(OR(NOT(ISNUMBER(D1267)), NOT(ISNUMBER(H1267))), "Número en texto. ", "")&amp;IF(AND(ISNUMBER(Q1267), ISNUMBER(Q1266), Q1267&lt;Q1266), "Fuera de orden de fecha. ", "")))</f>
        <v/>
      </c>
      <c r="Z1267" s="18">
        <f>IF(AND(S1267=1, ISNUMBER(R1267)), ROW(), 0)</f>
        <v/>
      </c>
      <c r="AA1267" s="18">
        <f>IF(ISNUMBER(R1267), R1267, 0)</f>
        <v/>
      </c>
    </row>
    <row r="1268">
      <c r="A1268" s="13" t="n"/>
      <c r="B1268" s="13" t="n"/>
      <c r="C1268" s="13" t="n"/>
      <c r="D1268" s="13" t="n"/>
      <c r="E1268" s="13" t="n"/>
      <c r="F1268" s="13" t="n"/>
      <c r="G1268" s="13" t="n"/>
      <c r="H1268" s="13" t="n"/>
      <c r="I1268" s="13" t="n"/>
      <c r="J1268" s="13" t="n"/>
      <c r="K1268" s="13" t="n"/>
      <c r="L1268" s="13" t="n"/>
      <c r="M1268" s="13" t="n"/>
      <c r="N1268" s="13" t="n"/>
      <c r="O1268" s="14" t="n"/>
      <c r="P1268" s="15" t="n"/>
      <c r="Q1268" s="16">
        <f>IF(N1268="", "", IF(ISNUMBER(N1268), N1268, IFERROR(DATEVALUE(LEFT(N1268,10))+TIMEVALUE(MID(N1268,12,8)), "texto")))</f>
        <v/>
      </c>
      <c r="R1268" s="17">
        <f>IF(ISNUMBER(Q1268), DATE(YEAR(Q1268),MONTH(Q1268),1), "")</f>
        <v/>
      </c>
      <c r="S1268" s="18">
        <f>IF(A1268="", 0, IF(AND(M1268=Ajustes!$B$8, E1268=Ajustes!$B$5, I1268=Ajustes!$B$4, OR(C1268=Ajustes!$B$6, C1268=Ajustes!$B$7), ISNUMBER(D1268), ISNUMBER(H1268)), 1, 0))</f>
        <v/>
      </c>
      <c r="T1268" s="19">
        <f>IF(S1268&lt;&gt;1, 0, IF(N(J1268)=0, 0, IF(K1268=Ajustes!$B$5, J1268, J1268*F1268)))</f>
        <v/>
      </c>
      <c r="U1268" s="20">
        <f>IF(S1268&lt;&gt;1, U1267, IF(C1268=Ajustes!$B$6, U1267+H1268, U1267-H1268))</f>
        <v/>
      </c>
      <c r="V1268" s="19">
        <f>IF(S1268&lt;&gt;1, V1267, IF(C1268=Ajustes!$B$6, V1267+D1268+N(O1268)+T1268, IF(U1268&lt;=0, 0, V1267-H1268*W1267)))</f>
        <v/>
      </c>
      <c r="W1268" s="21">
        <f>IF(U1268&gt;0, V1268/U1268, 0)</f>
        <v/>
      </c>
      <c r="X1268" s="19">
        <f>IF(AND(S1268=1, C1268=Ajustes!$B$7), D1268-N(O1268)-T1268-H1268*W1267, "")</f>
        <v/>
      </c>
      <c r="Y1268" s="18">
        <f>IF(A1268="", "", TRIM(IF(COUNTIFS($N$2:$N$3000,N1268,$C$2:$C$3000,C1268,$D$2:$D$3000,D1268,$H$2:$H$3000,H1268)&gt;1, "Orden repetida. ", "")&amp;IF(AND(S1268=1, C1268=Ajustes!$B$7, U1267+0.000001&lt;H1268), "Vendes más de lo registrado. ", "")&amp;IF(Q1268="texto", "Fecha en texto. ", "")&amp;IF(OR(NOT(ISNUMBER(D1268)), NOT(ISNUMBER(H1268))), "Número en texto. ", "")&amp;IF(AND(ISNUMBER(Q1268), ISNUMBER(Q1267), Q1268&lt;Q1267), "Fuera de orden de fecha. ", "")))</f>
        <v/>
      </c>
      <c r="Z1268" s="18">
        <f>IF(AND(S1268=1, ISNUMBER(R1268)), ROW(), 0)</f>
        <v/>
      </c>
      <c r="AA1268" s="18">
        <f>IF(ISNUMBER(R1268), R1268, 0)</f>
        <v/>
      </c>
    </row>
    <row r="1269">
      <c r="A1269" s="13" t="n"/>
      <c r="B1269" s="13" t="n"/>
      <c r="C1269" s="13" t="n"/>
      <c r="D1269" s="13" t="n"/>
      <c r="E1269" s="13" t="n"/>
      <c r="F1269" s="13" t="n"/>
      <c r="G1269" s="13" t="n"/>
      <c r="H1269" s="13" t="n"/>
      <c r="I1269" s="13" t="n"/>
      <c r="J1269" s="13" t="n"/>
      <c r="K1269" s="13" t="n"/>
      <c r="L1269" s="13" t="n"/>
      <c r="M1269" s="13" t="n"/>
      <c r="N1269" s="13" t="n"/>
      <c r="O1269" s="14" t="n"/>
      <c r="P1269" s="15" t="n"/>
      <c r="Q1269" s="16">
        <f>IF(N1269="", "", IF(ISNUMBER(N1269), N1269, IFERROR(DATEVALUE(LEFT(N1269,10))+TIMEVALUE(MID(N1269,12,8)), "texto")))</f>
        <v/>
      </c>
      <c r="R1269" s="17">
        <f>IF(ISNUMBER(Q1269), DATE(YEAR(Q1269),MONTH(Q1269),1), "")</f>
        <v/>
      </c>
      <c r="S1269" s="18">
        <f>IF(A1269="", 0, IF(AND(M1269=Ajustes!$B$8, E1269=Ajustes!$B$5, I1269=Ajustes!$B$4, OR(C1269=Ajustes!$B$6, C1269=Ajustes!$B$7), ISNUMBER(D1269), ISNUMBER(H1269)), 1, 0))</f>
        <v/>
      </c>
      <c r="T1269" s="19">
        <f>IF(S1269&lt;&gt;1, 0, IF(N(J1269)=0, 0, IF(K1269=Ajustes!$B$5, J1269, J1269*F1269)))</f>
        <v/>
      </c>
      <c r="U1269" s="20">
        <f>IF(S1269&lt;&gt;1, U1268, IF(C1269=Ajustes!$B$6, U1268+H1269, U1268-H1269))</f>
        <v/>
      </c>
      <c r="V1269" s="19">
        <f>IF(S1269&lt;&gt;1, V1268, IF(C1269=Ajustes!$B$6, V1268+D1269+N(O1269)+T1269, IF(U1269&lt;=0, 0, V1268-H1269*W1268)))</f>
        <v/>
      </c>
      <c r="W1269" s="21">
        <f>IF(U1269&gt;0, V1269/U1269, 0)</f>
        <v/>
      </c>
      <c r="X1269" s="19">
        <f>IF(AND(S1269=1, C1269=Ajustes!$B$7), D1269-N(O1269)-T1269-H1269*W1268, "")</f>
        <v/>
      </c>
      <c r="Y1269" s="18">
        <f>IF(A1269="", "", TRIM(IF(COUNTIFS($N$2:$N$3000,N1269,$C$2:$C$3000,C1269,$D$2:$D$3000,D1269,$H$2:$H$3000,H1269)&gt;1, "Orden repetida. ", "")&amp;IF(AND(S1269=1, C1269=Ajustes!$B$7, U1268+0.000001&lt;H1269), "Vendes más de lo registrado. ", "")&amp;IF(Q1269="texto", "Fecha en texto. ", "")&amp;IF(OR(NOT(ISNUMBER(D1269)), NOT(ISNUMBER(H1269))), "Número en texto. ", "")&amp;IF(AND(ISNUMBER(Q1269), ISNUMBER(Q1268), Q1269&lt;Q1268), "Fuera de orden de fecha. ", "")))</f>
        <v/>
      </c>
      <c r="Z1269" s="18">
        <f>IF(AND(S1269=1, ISNUMBER(R1269)), ROW(), 0)</f>
        <v/>
      </c>
      <c r="AA1269" s="18">
        <f>IF(ISNUMBER(R1269), R1269, 0)</f>
        <v/>
      </c>
    </row>
    <row r="1270">
      <c r="A1270" s="13" t="n"/>
      <c r="B1270" s="13" t="n"/>
      <c r="C1270" s="13" t="n"/>
      <c r="D1270" s="13" t="n"/>
      <c r="E1270" s="13" t="n"/>
      <c r="F1270" s="13" t="n"/>
      <c r="G1270" s="13" t="n"/>
      <c r="H1270" s="13" t="n"/>
      <c r="I1270" s="13" t="n"/>
      <c r="J1270" s="13" t="n"/>
      <c r="K1270" s="13" t="n"/>
      <c r="L1270" s="13" t="n"/>
      <c r="M1270" s="13" t="n"/>
      <c r="N1270" s="13" t="n"/>
      <c r="O1270" s="14" t="n"/>
      <c r="P1270" s="15" t="n"/>
      <c r="Q1270" s="16">
        <f>IF(N1270="", "", IF(ISNUMBER(N1270), N1270, IFERROR(DATEVALUE(LEFT(N1270,10))+TIMEVALUE(MID(N1270,12,8)), "texto")))</f>
        <v/>
      </c>
      <c r="R1270" s="17">
        <f>IF(ISNUMBER(Q1270), DATE(YEAR(Q1270),MONTH(Q1270),1), "")</f>
        <v/>
      </c>
      <c r="S1270" s="18">
        <f>IF(A1270="", 0, IF(AND(M1270=Ajustes!$B$8, E1270=Ajustes!$B$5, I1270=Ajustes!$B$4, OR(C1270=Ajustes!$B$6, C1270=Ajustes!$B$7), ISNUMBER(D1270), ISNUMBER(H1270)), 1, 0))</f>
        <v/>
      </c>
      <c r="T1270" s="19">
        <f>IF(S1270&lt;&gt;1, 0, IF(N(J1270)=0, 0, IF(K1270=Ajustes!$B$5, J1270, J1270*F1270)))</f>
        <v/>
      </c>
      <c r="U1270" s="20">
        <f>IF(S1270&lt;&gt;1, U1269, IF(C1270=Ajustes!$B$6, U1269+H1270, U1269-H1270))</f>
        <v/>
      </c>
      <c r="V1270" s="19">
        <f>IF(S1270&lt;&gt;1, V1269, IF(C1270=Ajustes!$B$6, V1269+D1270+N(O1270)+T1270, IF(U1270&lt;=0, 0, V1269-H1270*W1269)))</f>
        <v/>
      </c>
      <c r="W1270" s="21">
        <f>IF(U1270&gt;0, V1270/U1270, 0)</f>
        <v/>
      </c>
      <c r="X1270" s="19">
        <f>IF(AND(S1270=1, C1270=Ajustes!$B$7), D1270-N(O1270)-T1270-H1270*W1269, "")</f>
        <v/>
      </c>
      <c r="Y1270" s="18">
        <f>IF(A1270="", "", TRIM(IF(COUNTIFS($N$2:$N$3000,N1270,$C$2:$C$3000,C1270,$D$2:$D$3000,D1270,$H$2:$H$3000,H1270)&gt;1, "Orden repetida. ", "")&amp;IF(AND(S1270=1, C1270=Ajustes!$B$7, U1269+0.000001&lt;H1270), "Vendes más de lo registrado. ", "")&amp;IF(Q1270="texto", "Fecha en texto. ", "")&amp;IF(OR(NOT(ISNUMBER(D1270)), NOT(ISNUMBER(H1270))), "Número en texto. ", "")&amp;IF(AND(ISNUMBER(Q1270), ISNUMBER(Q1269), Q1270&lt;Q1269), "Fuera de orden de fecha. ", "")))</f>
        <v/>
      </c>
      <c r="Z1270" s="18">
        <f>IF(AND(S1270=1, ISNUMBER(R1270)), ROW(), 0)</f>
        <v/>
      </c>
      <c r="AA1270" s="18">
        <f>IF(ISNUMBER(R1270), R1270, 0)</f>
        <v/>
      </c>
    </row>
    <row r="1271">
      <c r="A1271" s="13" t="n"/>
      <c r="B1271" s="13" t="n"/>
      <c r="C1271" s="13" t="n"/>
      <c r="D1271" s="13" t="n"/>
      <c r="E1271" s="13" t="n"/>
      <c r="F1271" s="13" t="n"/>
      <c r="G1271" s="13" t="n"/>
      <c r="H1271" s="13" t="n"/>
      <c r="I1271" s="13" t="n"/>
      <c r="J1271" s="13" t="n"/>
      <c r="K1271" s="13" t="n"/>
      <c r="L1271" s="13" t="n"/>
      <c r="M1271" s="13" t="n"/>
      <c r="N1271" s="13" t="n"/>
      <c r="O1271" s="14" t="n"/>
      <c r="P1271" s="15" t="n"/>
      <c r="Q1271" s="16">
        <f>IF(N1271="", "", IF(ISNUMBER(N1271), N1271, IFERROR(DATEVALUE(LEFT(N1271,10))+TIMEVALUE(MID(N1271,12,8)), "texto")))</f>
        <v/>
      </c>
      <c r="R1271" s="17">
        <f>IF(ISNUMBER(Q1271), DATE(YEAR(Q1271),MONTH(Q1271),1), "")</f>
        <v/>
      </c>
      <c r="S1271" s="18">
        <f>IF(A1271="", 0, IF(AND(M1271=Ajustes!$B$8, E1271=Ajustes!$B$5, I1271=Ajustes!$B$4, OR(C1271=Ajustes!$B$6, C1271=Ajustes!$B$7), ISNUMBER(D1271), ISNUMBER(H1271)), 1, 0))</f>
        <v/>
      </c>
      <c r="T1271" s="19">
        <f>IF(S1271&lt;&gt;1, 0, IF(N(J1271)=0, 0, IF(K1271=Ajustes!$B$5, J1271, J1271*F1271)))</f>
        <v/>
      </c>
      <c r="U1271" s="20">
        <f>IF(S1271&lt;&gt;1, U1270, IF(C1271=Ajustes!$B$6, U1270+H1271, U1270-H1271))</f>
        <v/>
      </c>
      <c r="V1271" s="19">
        <f>IF(S1271&lt;&gt;1, V1270, IF(C1271=Ajustes!$B$6, V1270+D1271+N(O1271)+T1271, IF(U1271&lt;=0, 0, V1270-H1271*W1270)))</f>
        <v/>
      </c>
      <c r="W1271" s="21">
        <f>IF(U1271&gt;0, V1271/U1271, 0)</f>
        <v/>
      </c>
      <c r="X1271" s="19">
        <f>IF(AND(S1271=1, C1271=Ajustes!$B$7), D1271-N(O1271)-T1271-H1271*W1270, "")</f>
        <v/>
      </c>
      <c r="Y1271" s="18">
        <f>IF(A1271="", "", TRIM(IF(COUNTIFS($N$2:$N$3000,N1271,$C$2:$C$3000,C1271,$D$2:$D$3000,D1271,$H$2:$H$3000,H1271)&gt;1, "Orden repetida. ", "")&amp;IF(AND(S1271=1, C1271=Ajustes!$B$7, U1270+0.000001&lt;H1271), "Vendes más de lo registrado. ", "")&amp;IF(Q1271="texto", "Fecha en texto. ", "")&amp;IF(OR(NOT(ISNUMBER(D1271)), NOT(ISNUMBER(H1271))), "Número en texto. ", "")&amp;IF(AND(ISNUMBER(Q1271), ISNUMBER(Q1270), Q1271&lt;Q1270), "Fuera de orden de fecha. ", "")))</f>
        <v/>
      </c>
      <c r="Z1271" s="18">
        <f>IF(AND(S1271=1, ISNUMBER(R1271)), ROW(), 0)</f>
        <v/>
      </c>
      <c r="AA1271" s="18">
        <f>IF(ISNUMBER(R1271), R1271, 0)</f>
        <v/>
      </c>
    </row>
    <row r="1272">
      <c r="A1272" s="13" t="n"/>
      <c r="B1272" s="13" t="n"/>
      <c r="C1272" s="13" t="n"/>
      <c r="D1272" s="13" t="n"/>
      <c r="E1272" s="13" t="n"/>
      <c r="F1272" s="13" t="n"/>
      <c r="G1272" s="13" t="n"/>
      <c r="H1272" s="13" t="n"/>
      <c r="I1272" s="13" t="n"/>
      <c r="J1272" s="13" t="n"/>
      <c r="K1272" s="13" t="n"/>
      <c r="L1272" s="13" t="n"/>
      <c r="M1272" s="13" t="n"/>
      <c r="N1272" s="13" t="n"/>
      <c r="O1272" s="14" t="n"/>
      <c r="P1272" s="15" t="n"/>
      <c r="Q1272" s="16">
        <f>IF(N1272="", "", IF(ISNUMBER(N1272), N1272, IFERROR(DATEVALUE(LEFT(N1272,10))+TIMEVALUE(MID(N1272,12,8)), "texto")))</f>
        <v/>
      </c>
      <c r="R1272" s="17">
        <f>IF(ISNUMBER(Q1272), DATE(YEAR(Q1272),MONTH(Q1272),1), "")</f>
        <v/>
      </c>
      <c r="S1272" s="18">
        <f>IF(A1272="", 0, IF(AND(M1272=Ajustes!$B$8, E1272=Ajustes!$B$5, I1272=Ajustes!$B$4, OR(C1272=Ajustes!$B$6, C1272=Ajustes!$B$7), ISNUMBER(D1272), ISNUMBER(H1272)), 1, 0))</f>
        <v/>
      </c>
      <c r="T1272" s="19">
        <f>IF(S1272&lt;&gt;1, 0, IF(N(J1272)=0, 0, IF(K1272=Ajustes!$B$5, J1272, J1272*F1272)))</f>
        <v/>
      </c>
      <c r="U1272" s="20">
        <f>IF(S1272&lt;&gt;1, U1271, IF(C1272=Ajustes!$B$6, U1271+H1272, U1271-H1272))</f>
        <v/>
      </c>
      <c r="V1272" s="19">
        <f>IF(S1272&lt;&gt;1, V1271, IF(C1272=Ajustes!$B$6, V1271+D1272+N(O1272)+T1272, IF(U1272&lt;=0, 0, V1271-H1272*W1271)))</f>
        <v/>
      </c>
      <c r="W1272" s="21">
        <f>IF(U1272&gt;0, V1272/U1272, 0)</f>
        <v/>
      </c>
      <c r="X1272" s="19">
        <f>IF(AND(S1272=1, C1272=Ajustes!$B$7), D1272-N(O1272)-T1272-H1272*W1271, "")</f>
        <v/>
      </c>
      <c r="Y1272" s="18">
        <f>IF(A1272="", "", TRIM(IF(COUNTIFS($N$2:$N$3000,N1272,$C$2:$C$3000,C1272,$D$2:$D$3000,D1272,$H$2:$H$3000,H1272)&gt;1, "Orden repetida. ", "")&amp;IF(AND(S1272=1, C1272=Ajustes!$B$7, U1271+0.000001&lt;H1272), "Vendes más de lo registrado. ", "")&amp;IF(Q1272="texto", "Fecha en texto. ", "")&amp;IF(OR(NOT(ISNUMBER(D1272)), NOT(ISNUMBER(H1272))), "Número en texto. ", "")&amp;IF(AND(ISNUMBER(Q1272), ISNUMBER(Q1271), Q1272&lt;Q1271), "Fuera de orden de fecha. ", "")))</f>
        <v/>
      </c>
      <c r="Z1272" s="18">
        <f>IF(AND(S1272=1, ISNUMBER(R1272)), ROW(), 0)</f>
        <v/>
      </c>
      <c r="AA1272" s="18">
        <f>IF(ISNUMBER(R1272), R1272, 0)</f>
        <v/>
      </c>
    </row>
    <row r="1273">
      <c r="A1273" s="13" t="n"/>
      <c r="B1273" s="13" t="n"/>
      <c r="C1273" s="13" t="n"/>
      <c r="D1273" s="13" t="n"/>
      <c r="E1273" s="13" t="n"/>
      <c r="F1273" s="13" t="n"/>
      <c r="G1273" s="13" t="n"/>
      <c r="H1273" s="13" t="n"/>
      <c r="I1273" s="13" t="n"/>
      <c r="J1273" s="13" t="n"/>
      <c r="K1273" s="13" t="n"/>
      <c r="L1273" s="13" t="n"/>
      <c r="M1273" s="13" t="n"/>
      <c r="N1273" s="13" t="n"/>
      <c r="O1273" s="14" t="n"/>
      <c r="P1273" s="15" t="n"/>
      <c r="Q1273" s="16">
        <f>IF(N1273="", "", IF(ISNUMBER(N1273), N1273, IFERROR(DATEVALUE(LEFT(N1273,10))+TIMEVALUE(MID(N1273,12,8)), "texto")))</f>
        <v/>
      </c>
      <c r="R1273" s="17">
        <f>IF(ISNUMBER(Q1273), DATE(YEAR(Q1273),MONTH(Q1273),1), "")</f>
        <v/>
      </c>
      <c r="S1273" s="18">
        <f>IF(A1273="", 0, IF(AND(M1273=Ajustes!$B$8, E1273=Ajustes!$B$5, I1273=Ajustes!$B$4, OR(C1273=Ajustes!$B$6, C1273=Ajustes!$B$7), ISNUMBER(D1273), ISNUMBER(H1273)), 1, 0))</f>
        <v/>
      </c>
      <c r="T1273" s="19">
        <f>IF(S1273&lt;&gt;1, 0, IF(N(J1273)=0, 0, IF(K1273=Ajustes!$B$5, J1273, J1273*F1273)))</f>
        <v/>
      </c>
      <c r="U1273" s="20">
        <f>IF(S1273&lt;&gt;1, U1272, IF(C1273=Ajustes!$B$6, U1272+H1273, U1272-H1273))</f>
        <v/>
      </c>
      <c r="V1273" s="19">
        <f>IF(S1273&lt;&gt;1, V1272, IF(C1273=Ajustes!$B$6, V1272+D1273+N(O1273)+T1273, IF(U1273&lt;=0, 0, V1272-H1273*W1272)))</f>
        <v/>
      </c>
      <c r="W1273" s="21">
        <f>IF(U1273&gt;0, V1273/U1273, 0)</f>
        <v/>
      </c>
      <c r="X1273" s="19">
        <f>IF(AND(S1273=1, C1273=Ajustes!$B$7), D1273-N(O1273)-T1273-H1273*W1272, "")</f>
        <v/>
      </c>
      <c r="Y1273" s="18">
        <f>IF(A1273="", "", TRIM(IF(COUNTIFS($N$2:$N$3000,N1273,$C$2:$C$3000,C1273,$D$2:$D$3000,D1273,$H$2:$H$3000,H1273)&gt;1, "Orden repetida. ", "")&amp;IF(AND(S1273=1, C1273=Ajustes!$B$7, U1272+0.000001&lt;H1273), "Vendes más de lo registrado. ", "")&amp;IF(Q1273="texto", "Fecha en texto. ", "")&amp;IF(OR(NOT(ISNUMBER(D1273)), NOT(ISNUMBER(H1273))), "Número en texto. ", "")&amp;IF(AND(ISNUMBER(Q1273), ISNUMBER(Q1272), Q1273&lt;Q1272), "Fuera de orden de fecha. ", "")))</f>
        <v/>
      </c>
      <c r="Z1273" s="18">
        <f>IF(AND(S1273=1, ISNUMBER(R1273)), ROW(), 0)</f>
        <v/>
      </c>
      <c r="AA1273" s="18">
        <f>IF(ISNUMBER(R1273), R1273, 0)</f>
        <v/>
      </c>
    </row>
    <row r="1274">
      <c r="A1274" s="13" t="n"/>
      <c r="B1274" s="13" t="n"/>
      <c r="C1274" s="13" t="n"/>
      <c r="D1274" s="13" t="n"/>
      <c r="E1274" s="13" t="n"/>
      <c r="F1274" s="13" t="n"/>
      <c r="G1274" s="13" t="n"/>
      <c r="H1274" s="13" t="n"/>
      <c r="I1274" s="13" t="n"/>
      <c r="J1274" s="13" t="n"/>
      <c r="K1274" s="13" t="n"/>
      <c r="L1274" s="13" t="n"/>
      <c r="M1274" s="13" t="n"/>
      <c r="N1274" s="13" t="n"/>
      <c r="O1274" s="14" t="n"/>
      <c r="P1274" s="15" t="n"/>
      <c r="Q1274" s="16">
        <f>IF(N1274="", "", IF(ISNUMBER(N1274), N1274, IFERROR(DATEVALUE(LEFT(N1274,10))+TIMEVALUE(MID(N1274,12,8)), "texto")))</f>
        <v/>
      </c>
      <c r="R1274" s="17">
        <f>IF(ISNUMBER(Q1274), DATE(YEAR(Q1274),MONTH(Q1274),1), "")</f>
        <v/>
      </c>
      <c r="S1274" s="18">
        <f>IF(A1274="", 0, IF(AND(M1274=Ajustes!$B$8, E1274=Ajustes!$B$5, I1274=Ajustes!$B$4, OR(C1274=Ajustes!$B$6, C1274=Ajustes!$B$7), ISNUMBER(D1274), ISNUMBER(H1274)), 1, 0))</f>
        <v/>
      </c>
      <c r="T1274" s="19">
        <f>IF(S1274&lt;&gt;1, 0, IF(N(J1274)=0, 0, IF(K1274=Ajustes!$B$5, J1274, J1274*F1274)))</f>
        <v/>
      </c>
      <c r="U1274" s="20">
        <f>IF(S1274&lt;&gt;1, U1273, IF(C1274=Ajustes!$B$6, U1273+H1274, U1273-H1274))</f>
        <v/>
      </c>
      <c r="V1274" s="19">
        <f>IF(S1274&lt;&gt;1, V1273, IF(C1274=Ajustes!$B$6, V1273+D1274+N(O1274)+T1274, IF(U1274&lt;=0, 0, V1273-H1274*W1273)))</f>
        <v/>
      </c>
      <c r="W1274" s="21">
        <f>IF(U1274&gt;0, V1274/U1274, 0)</f>
        <v/>
      </c>
      <c r="X1274" s="19">
        <f>IF(AND(S1274=1, C1274=Ajustes!$B$7), D1274-N(O1274)-T1274-H1274*W1273, "")</f>
        <v/>
      </c>
      <c r="Y1274" s="18">
        <f>IF(A1274="", "", TRIM(IF(COUNTIFS($N$2:$N$3000,N1274,$C$2:$C$3000,C1274,$D$2:$D$3000,D1274,$H$2:$H$3000,H1274)&gt;1, "Orden repetida. ", "")&amp;IF(AND(S1274=1, C1274=Ajustes!$B$7, U1273+0.000001&lt;H1274), "Vendes más de lo registrado. ", "")&amp;IF(Q1274="texto", "Fecha en texto. ", "")&amp;IF(OR(NOT(ISNUMBER(D1274)), NOT(ISNUMBER(H1274))), "Número en texto. ", "")&amp;IF(AND(ISNUMBER(Q1274), ISNUMBER(Q1273), Q1274&lt;Q1273), "Fuera de orden de fecha. ", "")))</f>
        <v/>
      </c>
      <c r="Z1274" s="18">
        <f>IF(AND(S1274=1, ISNUMBER(R1274)), ROW(), 0)</f>
        <v/>
      </c>
      <c r="AA1274" s="18">
        <f>IF(ISNUMBER(R1274), R1274, 0)</f>
        <v/>
      </c>
    </row>
    <row r="1275">
      <c r="A1275" s="13" t="n"/>
      <c r="B1275" s="13" t="n"/>
      <c r="C1275" s="13" t="n"/>
      <c r="D1275" s="13" t="n"/>
      <c r="E1275" s="13" t="n"/>
      <c r="F1275" s="13" t="n"/>
      <c r="G1275" s="13" t="n"/>
      <c r="H1275" s="13" t="n"/>
      <c r="I1275" s="13" t="n"/>
      <c r="J1275" s="13" t="n"/>
      <c r="K1275" s="13" t="n"/>
      <c r="L1275" s="13" t="n"/>
      <c r="M1275" s="13" t="n"/>
      <c r="N1275" s="13" t="n"/>
      <c r="O1275" s="14" t="n"/>
      <c r="P1275" s="15" t="n"/>
      <c r="Q1275" s="16">
        <f>IF(N1275="", "", IF(ISNUMBER(N1275), N1275, IFERROR(DATEVALUE(LEFT(N1275,10))+TIMEVALUE(MID(N1275,12,8)), "texto")))</f>
        <v/>
      </c>
      <c r="R1275" s="17">
        <f>IF(ISNUMBER(Q1275), DATE(YEAR(Q1275),MONTH(Q1275),1), "")</f>
        <v/>
      </c>
      <c r="S1275" s="18">
        <f>IF(A1275="", 0, IF(AND(M1275=Ajustes!$B$8, E1275=Ajustes!$B$5, I1275=Ajustes!$B$4, OR(C1275=Ajustes!$B$6, C1275=Ajustes!$B$7), ISNUMBER(D1275), ISNUMBER(H1275)), 1, 0))</f>
        <v/>
      </c>
      <c r="T1275" s="19">
        <f>IF(S1275&lt;&gt;1, 0, IF(N(J1275)=0, 0, IF(K1275=Ajustes!$B$5, J1275, J1275*F1275)))</f>
        <v/>
      </c>
      <c r="U1275" s="20">
        <f>IF(S1275&lt;&gt;1, U1274, IF(C1275=Ajustes!$B$6, U1274+H1275, U1274-H1275))</f>
        <v/>
      </c>
      <c r="V1275" s="19">
        <f>IF(S1275&lt;&gt;1, V1274, IF(C1275=Ajustes!$B$6, V1274+D1275+N(O1275)+T1275, IF(U1275&lt;=0, 0, V1274-H1275*W1274)))</f>
        <v/>
      </c>
      <c r="W1275" s="21">
        <f>IF(U1275&gt;0, V1275/U1275, 0)</f>
        <v/>
      </c>
      <c r="X1275" s="19">
        <f>IF(AND(S1275=1, C1275=Ajustes!$B$7), D1275-N(O1275)-T1275-H1275*W1274, "")</f>
        <v/>
      </c>
      <c r="Y1275" s="18">
        <f>IF(A1275="", "", TRIM(IF(COUNTIFS($N$2:$N$3000,N1275,$C$2:$C$3000,C1275,$D$2:$D$3000,D1275,$H$2:$H$3000,H1275)&gt;1, "Orden repetida. ", "")&amp;IF(AND(S1275=1, C1275=Ajustes!$B$7, U1274+0.000001&lt;H1275), "Vendes más de lo registrado. ", "")&amp;IF(Q1275="texto", "Fecha en texto. ", "")&amp;IF(OR(NOT(ISNUMBER(D1275)), NOT(ISNUMBER(H1275))), "Número en texto. ", "")&amp;IF(AND(ISNUMBER(Q1275), ISNUMBER(Q1274), Q1275&lt;Q1274), "Fuera de orden de fecha. ", "")))</f>
        <v/>
      </c>
      <c r="Z1275" s="18">
        <f>IF(AND(S1275=1, ISNUMBER(R1275)), ROW(), 0)</f>
        <v/>
      </c>
      <c r="AA1275" s="18">
        <f>IF(ISNUMBER(R1275), R1275, 0)</f>
        <v/>
      </c>
    </row>
    <row r="1276">
      <c r="A1276" s="13" t="n"/>
      <c r="B1276" s="13" t="n"/>
      <c r="C1276" s="13" t="n"/>
      <c r="D1276" s="13" t="n"/>
      <c r="E1276" s="13" t="n"/>
      <c r="F1276" s="13" t="n"/>
      <c r="G1276" s="13" t="n"/>
      <c r="H1276" s="13" t="n"/>
      <c r="I1276" s="13" t="n"/>
      <c r="J1276" s="13" t="n"/>
      <c r="K1276" s="13" t="n"/>
      <c r="L1276" s="13" t="n"/>
      <c r="M1276" s="13" t="n"/>
      <c r="N1276" s="13" t="n"/>
      <c r="O1276" s="14" t="n"/>
      <c r="P1276" s="15" t="n"/>
      <c r="Q1276" s="16">
        <f>IF(N1276="", "", IF(ISNUMBER(N1276), N1276, IFERROR(DATEVALUE(LEFT(N1276,10))+TIMEVALUE(MID(N1276,12,8)), "texto")))</f>
        <v/>
      </c>
      <c r="R1276" s="17">
        <f>IF(ISNUMBER(Q1276), DATE(YEAR(Q1276),MONTH(Q1276),1), "")</f>
        <v/>
      </c>
      <c r="S1276" s="18">
        <f>IF(A1276="", 0, IF(AND(M1276=Ajustes!$B$8, E1276=Ajustes!$B$5, I1276=Ajustes!$B$4, OR(C1276=Ajustes!$B$6, C1276=Ajustes!$B$7), ISNUMBER(D1276), ISNUMBER(H1276)), 1, 0))</f>
        <v/>
      </c>
      <c r="T1276" s="19">
        <f>IF(S1276&lt;&gt;1, 0, IF(N(J1276)=0, 0, IF(K1276=Ajustes!$B$5, J1276, J1276*F1276)))</f>
        <v/>
      </c>
      <c r="U1276" s="20">
        <f>IF(S1276&lt;&gt;1, U1275, IF(C1276=Ajustes!$B$6, U1275+H1276, U1275-H1276))</f>
        <v/>
      </c>
      <c r="V1276" s="19">
        <f>IF(S1276&lt;&gt;1, V1275, IF(C1276=Ajustes!$B$6, V1275+D1276+N(O1276)+T1276, IF(U1276&lt;=0, 0, V1275-H1276*W1275)))</f>
        <v/>
      </c>
      <c r="W1276" s="21">
        <f>IF(U1276&gt;0, V1276/U1276, 0)</f>
        <v/>
      </c>
      <c r="X1276" s="19">
        <f>IF(AND(S1276=1, C1276=Ajustes!$B$7), D1276-N(O1276)-T1276-H1276*W1275, "")</f>
        <v/>
      </c>
      <c r="Y1276" s="18">
        <f>IF(A1276="", "", TRIM(IF(COUNTIFS($N$2:$N$3000,N1276,$C$2:$C$3000,C1276,$D$2:$D$3000,D1276,$H$2:$H$3000,H1276)&gt;1, "Orden repetida. ", "")&amp;IF(AND(S1276=1, C1276=Ajustes!$B$7, U1275+0.000001&lt;H1276), "Vendes más de lo registrado. ", "")&amp;IF(Q1276="texto", "Fecha en texto. ", "")&amp;IF(OR(NOT(ISNUMBER(D1276)), NOT(ISNUMBER(H1276))), "Número en texto. ", "")&amp;IF(AND(ISNUMBER(Q1276), ISNUMBER(Q1275), Q1276&lt;Q1275), "Fuera de orden de fecha. ", "")))</f>
        <v/>
      </c>
      <c r="Z1276" s="18">
        <f>IF(AND(S1276=1, ISNUMBER(R1276)), ROW(), 0)</f>
        <v/>
      </c>
      <c r="AA1276" s="18">
        <f>IF(ISNUMBER(R1276), R1276, 0)</f>
        <v/>
      </c>
    </row>
    <row r="1277">
      <c r="A1277" s="13" t="n"/>
      <c r="B1277" s="13" t="n"/>
      <c r="C1277" s="13" t="n"/>
      <c r="D1277" s="13" t="n"/>
      <c r="E1277" s="13" t="n"/>
      <c r="F1277" s="13" t="n"/>
      <c r="G1277" s="13" t="n"/>
      <c r="H1277" s="13" t="n"/>
      <c r="I1277" s="13" t="n"/>
      <c r="J1277" s="13" t="n"/>
      <c r="K1277" s="13" t="n"/>
      <c r="L1277" s="13" t="n"/>
      <c r="M1277" s="13" t="n"/>
      <c r="N1277" s="13" t="n"/>
      <c r="O1277" s="14" t="n"/>
      <c r="P1277" s="15" t="n"/>
      <c r="Q1277" s="16">
        <f>IF(N1277="", "", IF(ISNUMBER(N1277), N1277, IFERROR(DATEVALUE(LEFT(N1277,10))+TIMEVALUE(MID(N1277,12,8)), "texto")))</f>
        <v/>
      </c>
      <c r="R1277" s="17">
        <f>IF(ISNUMBER(Q1277), DATE(YEAR(Q1277),MONTH(Q1277),1), "")</f>
        <v/>
      </c>
      <c r="S1277" s="18">
        <f>IF(A1277="", 0, IF(AND(M1277=Ajustes!$B$8, E1277=Ajustes!$B$5, I1277=Ajustes!$B$4, OR(C1277=Ajustes!$B$6, C1277=Ajustes!$B$7), ISNUMBER(D1277), ISNUMBER(H1277)), 1, 0))</f>
        <v/>
      </c>
      <c r="T1277" s="19">
        <f>IF(S1277&lt;&gt;1, 0, IF(N(J1277)=0, 0, IF(K1277=Ajustes!$B$5, J1277, J1277*F1277)))</f>
        <v/>
      </c>
      <c r="U1277" s="20">
        <f>IF(S1277&lt;&gt;1, U1276, IF(C1277=Ajustes!$B$6, U1276+H1277, U1276-H1277))</f>
        <v/>
      </c>
      <c r="V1277" s="19">
        <f>IF(S1277&lt;&gt;1, V1276, IF(C1277=Ajustes!$B$6, V1276+D1277+N(O1277)+T1277, IF(U1277&lt;=0, 0, V1276-H1277*W1276)))</f>
        <v/>
      </c>
      <c r="W1277" s="21">
        <f>IF(U1277&gt;0, V1277/U1277, 0)</f>
        <v/>
      </c>
      <c r="X1277" s="19">
        <f>IF(AND(S1277=1, C1277=Ajustes!$B$7), D1277-N(O1277)-T1277-H1277*W1276, "")</f>
        <v/>
      </c>
      <c r="Y1277" s="18">
        <f>IF(A1277="", "", TRIM(IF(COUNTIFS($N$2:$N$3000,N1277,$C$2:$C$3000,C1277,$D$2:$D$3000,D1277,$H$2:$H$3000,H1277)&gt;1, "Orden repetida. ", "")&amp;IF(AND(S1277=1, C1277=Ajustes!$B$7, U1276+0.000001&lt;H1277), "Vendes más de lo registrado. ", "")&amp;IF(Q1277="texto", "Fecha en texto. ", "")&amp;IF(OR(NOT(ISNUMBER(D1277)), NOT(ISNUMBER(H1277))), "Número en texto. ", "")&amp;IF(AND(ISNUMBER(Q1277), ISNUMBER(Q1276), Q1277&lt;Q1276), "Fuera de orden de fecha. ", "")))</f>
        <v/>
      </c>
      <c r="Z1277" s="18">
        <f>IF(AND(S1277=1, ISNUMBER(R1277)), ROW(), 0)</f>
        <v/>
      </c>
      <c r="AA1277" s="18">
        <f>IF(ISNUMBER(R1277), R1277, 0)</f>
        <v/>
      </c>
    </row>
    <row r="1278">
      <c r="A1278" s="13" t="n"/>
      <c r="B1278" s="13" t="n"/>
      <c r="C1278" s="13" t="n"/>
      <c r="D1278" s="13" t="n"/>
      <c r="E1278" s="13" t="n"/>
      <c r="F1278" s="13" t="n"/>
      <c r="G1278" s="13" t="n"/>
      <c r="H1278" s="13" t="n"/>
      <c r="I1278" s="13" t="n"/>
      <c r="J1278" s="13" t="n"/>
      <c r="K1278" s="13" t="n"/>
      <c r="L1278" s="13" t="n"/>
      <c r="M1278" s="13" t="n"/>
      <c r="N1278" s="13" t="n"/>
      <c r="O1278" s="14" t="n"/>
      <c r="P1278" s="15" t="n"/>
      <c r="Q1278" s="16">
        <f>IF(N1278="", "", IF(ISNUMBER(N1278), N1278, IFERROR(DATEVALUE(LEFT(N1278,10))+TIMEVALUE(MID(N1278,12,8)), "texto")))</f>
        <v/>
      </c>
      <c r="R1278" s="17">
        <f>IF(ISNUMBER(Q1278), DATE(YEAR(Q1278),MONTH(Q1278),1), "")</f>
        <v/>
      </c>
      <c r="S1278" s="18">
        <f>IF(A1278="", 0, IF(AND(M1278=Ajustes!$B$8, E1278=Ajustes!$B$5, I1278=Ajustes!$B$4, OR(C1278=Ajustes!$B$6, C1278=Ajustes!$B$7), ISNUMBER(D1278), ISNUMBER(H1278)), 1, 0))</f>
        <v/>
      </c>
      <c r="T1278" s="19">
        <f>IF(S1278&lt;&gt;1, 0, IF(N(J1278)=0, 0, IF(K1278=Ajustes!$B$5, J1278, J1278*F1278)))</f>
        <v/>
      </c>
      <c r="U1278" s="20">
        <f>IF(S1278&lt;&gt;1, U1277, IF(C1278=Ajustes!$B$6, U1277+H1278, U1277-H1278))</f>
        <v/>
      </c>
      <c r="V1278" s="19">
        <f>IF(S1278&lt;&gt;1, V1277, IF(C1278=Ajustes!$B$6, V1277+D1278+N(O1278)+T1278, IF(U1278&lt;=0, 0, V1277-H1278*W1277)))</f>
        <v/>
      </c>
      <c r="W1278" s="21">
        <f>IF(U1278&gt;0, V1278/U1278, 0)</f>
        <v/>
      </c>
      <c r="X1278" s="19">
        <f>IF(AND(S1278=1, C1278=Ajustes!$B$7), D1278-N(O1278)-T1278-H1278*W1277, "")</f>
        <v/>
      </c>
      <c r="Y1278" s="18">
        <f>IF(A1278="", "", TRIM(IF(COUNTIFS($N$2:$N$3000,N1278,$C$2:$C$3000,C1278,$D$2:$D$3000,D1278,$H$2:$H$3000,H1278)&gt;1, "Orden repetida. ", "")&amp;IF(AND(S1278=1, C1278=Ajustes!$B$7, U1277+0.000001&lt;H1278), "Vendes más de lo registrado. ", "")&amp;IF(Q1278="texto", "Fecha en texto. ", "")&amp;IF(OR(NOT(ISNUMBER(D1278)), NOT(ISNUMBER(H1278))), "Número en texto. ", "")&amp;IF(AND(ISNUMBER(Q1278), ISNUMBER(Q1277), Q1278&lt;Q1277), "Fuera de orden de fecha. ", "")))</f>
        <v/>
      </c>
      <c r="Z1278" s="18">
        <f>IF(AND(S1278=1, ISNUMBER(R1278)), ROW(), 0)</f>
        <v/>
      </c>
      <c r="AA1278" s="18">
        <f>IF(ISNUMBER(R1278), R1278, 0)</f>
        <v/>
      </c>
    </row>
    <row r="1279">
      <c r="A1279" s="13" t="n"/>
      <c r="B1279" s="13" t="n"/>
      <c r="C1279" s="13" t="n"/>
      <c r="D1279" s="13" t="n"/>
      <c r="E1279" s="13" t="n"/>
      <c r="F1279" s="13" t="n"/>
      <c r="G1279" s="13" t="n"/>
      <c r="H1279" s="13" t="n"/>
      <c r="I1279" s="13" t="n"/>
      <c r="J1279" s="13" t="n"/>
      <c r="K1279" s="13" t="n"/>
      <c r="L1279" s="13" t="n"/>
      <c r="M1279" s="13" t="n"/>
      <c r="N1279" s="13" t="n"/>
      <c r="O1279" s="14" t="n"/>
      <c r="P1279" s="15" t="n"/>
      <c r="Q1279" s="16">
        <f>IF(N1279="", "", IF(ISNUMBER(N1279), N1279, IFERROR(DATEVALUE(LEFT(N1279,10))+TIMEVALUE(MID(N1279,12,8)), "texto")))</f>
        <v/>
      </c>
      <c r="R1279" s="17">
        <f>IF(ISNUMBER(Q1279), DATE(YEAR(Q1279),MONTH(Q1279),1), "")</f>
        <v/>
      </c>
      <c r="S1279" s="18">
        <f>IF(A1279="", 0, IF(AND(M1279=Ajustes!$B$8, E1279=Ajustes!$B$5, I1279=Ajustes!$B$4, OR(C1279=Ajustes!$B$6, C1279=Ajustes!$B$7), ISNUMBER(D1279), ISNUMBER(H1279)), 1, 0))</f>
        <v/>
      </c>
      <c r="T1279" s="19">
        <f>IF(S1279&lt;&gt;1, 0, IF(N(J1279)=0, 0, IF(K1279=Ajustes!$B$5, J1279, J1279*F1279)))</f>
        <v/>
      </c>
      <c r="U1279" s="20">
        <f>IF(S1279&lt;&gt;1, U1278, IF(C1279=Ajustes!$B$6, U1278+H1279, U1278-H1279))</f>
        <v/>
      </c>
      <c r="V1279" s="19">
        <f>IF(S1279&lt;&gt;1, V1278, IF(C1279=Ajustes!$B$6, V1278+D1279+N(O1279)+T1279, IF(U1279&lt;=0, 0, V1278-H1279*W1278)))</f>
        <v/>
      </c>
      <c r="W1279" s="21">
        <f>IF(U1279&gt;0, V1279/U1279, 0)</f>
        <v/>
      </c>
      <c r="X1279" s="19">
        <f>IF(AND(S1279=1, C1279=Ajustes!$B$7), D1279-N(O1279)-T1279-H1279*W1278, "")</f>
        <v/>
      </c>
      <c r="Y1279" s="18">
        <f>IF(A1279="", "", TRIM(IF(COUNTIFS($N$2:$N$3000,N1279,$C$2:$C$3000,C1279,$D$2:$D$3000,D1279,$H$2:$H$3000,H1279)&gt;1, "Orden repetida. ", "")&amp;IF(AND(S1279=1, C1279=Ajustes!$B$7, U1278+0.000001&lt;H1279), "Vendes más de lo registrado. ", "")&amp;IF(Q1279="texto", "Fecha en texto. ", "")&amp;IF(OR(NOT(ISNUMBER(D1279)), NOT(ISNUMBER(H1279))), "Número en texto. ", "")&amp;IF(AND(ISNUMBER(Q1279), ISNUMBER(Q1278), Q1279&lt;Q1278), "Fuera de orden de fecha. ", "")))</f>
        <v/>
      </c>
      <c r="Z1279" s="18">
        <f>IF(AND(S1279=1, ISNUMBER(R1279)), ROW(), 0)</f>
        <v/>
      </c>
      <c r="AA1279" s="18">
        <f>IF(ISNUMBER(R1279), R1279, 0)</f>
        <v/>
      </c>
    </row>
    <row r="1280">
      <c r="A1280" s="13" t="n"/>
      <c r="B1280" s="13" t="n"/>
      <c r="C1280" s="13" t="n"/>
      <c r="D1280" s="13" t="n"/>
      <c r="E1280" s="13" t="n"/>
      <c r="F1280" s="13" t="n"/>
      <c r="G1280" s="13" t="n"/>
      <c r="H1280" s="13" t="n"/>
      <c r="I1280" s="13" t="n"/>
      <c r="J1280" s="13" t="n"/>
      <c r="K1280" s="13" t="n"/>
      <c r="L1280" s="13" t="n"/>
      <c r="M1280" s="13" t="n"/>
      <c r="N1280" s="13" t="n"/>
      <c r="O1280" s="14" t="n"/>
      <c r="P1280" s="15" t="n"/>
      <c r="Q1280" s="16">
        <f>IF(N1280="", "", IF(ISNUMBER(N1280), N1280, IFERROR(DATEVALUE(LEFT(N1280,10))+TIMEVALUE(MID(N1280,12,8)), "texto")))</f>
        <v/>
      </c>
      <c r="R1280" s="17">
        <f>IF(ISNUMBER(Q1280), DATE(YEAR(Q1280),MONTH(Q1280),1), "")</f>
        <v/>
      </c>
      <c r="S1280" s="18">
        <f>IF(A1280="", 0, IF(AND(M1280=Ajustes!$B$8, E1280=Ajustes!$B$5, I1280=Ajustes!$B$4, OR(C1280=Ajustes!$B$6, C1280=Ajustes!$B$7), ISNUMBER(D1280), ISNUMBER(H1280)), 1, 0))</f>
        <v/>
      </c>
      <c r="T1280" s="19">
        <f>IF(S1280&lt;&gt;1, 0, IF(N(J1280)=0, 0, IF(K1280=Ajustes!$B$5, J1280, J1280*F1280)))</f>
        <v/>
      </c>
      <c r="U1280" s="20">
        <f>IF(S1280&lt;&gt;1, U1279, IF(C1280=Ajustes!$B$6, U1279+H1280, U1279-H1280))</f>
        <v/>
      </c>
      <c r="V1280" s="19">
        <f>IF(S1280&lt;&gt;1, V1279, IF(C1280=Ajustes!$B$6, V1279+D1280+N(O1280)+T1280, IF(U1280&lt;=0, 0, V1279-H1280*W1279)))</f>
        <v/>
      </c>
      <c r="W1280" s="21">
        <f>IF(U1280&gt;0, V1280/U1280, 0)</f>
        <v/>
      </c>
      <c r="X1280" s="19">
        <f>IF(AND(S1280=1, C1280=Ajustes!$B$7), D1280-N(O1280)-T1280-H1280*W1279, "")</f>
        <v/>
      </c>
      <c r="Y1280" s="18">
        <f>IF(A1280="", "", TRIM(IF(COUNTIFS($N$2:$N$3000,N1280,$C$2:$C$3000,C1280,$D$2:$D$3000,D1280,$H$2:$H$3000,H1280)&gt;1, "Orden repetida. ", "")&amp;IF(AND(S1280=1, C1280=Ajustes!$B$7, U1279+0.000001&lt;H1280), "Vendes más de lo registrado. ", "")&amp;IF(Q1280="texto", "Fecha en texto. ", "")&amp;IF(OR(NOT(ISNUMBER(D1280)), NOT(ISNUMBER(H1280))), "Número en texto. ", "")&amp;IF(AND(ISNUMBER(Q1280), ISNUMBER(Q1279), Q1280&lt;Q1279), "Fuera de orden de fecha. ", "")))</f>
        <v/>
      </c>
      <c r="Z1280" s="18">
        <f>IF(AND(S1280=1, ISNUMBER(R1280)), ROW(), 0)</f>
        <v/>
      </c>
      <c r="AA1280" s="18">
        <f>IF(ISNUMBER(R1280), R1280, 0)</f>
        <v/>
      </c>
    </row>
    <row r="1281">
      <c r="A1281" s="13" t="n"/>
      <c r="B1281" s="13" t="n"/>
      <c r="C1281" s="13" t="n"/>
      <c r="D1281" s="13" t="n"/>
      <c r="E1281" s="13" t="n"/>
      <c r="F1281" s="13" t="n"/>
      <c r="G1281" s="13" t="n"/>
      <c r="H1281" s="13" t="n"/>
      <c r="I1281" s="13" t="n"/>
      <c r="J1281" s="13" t="n"/>
      <c r="K1281" s="13" t="n"/>
      <c r="L1281" s="13" t="n"/>
      <c r="M1281" s="13" t="n"/>
      <c r="N1281" s="13" t="n"/>
      <c r="O1281" s="14" t="n"/>
      <c r="P1281" s="15" t="n"/>
      <c r="Q1281" s="16">
        <f>IF(N1281="", "", IF(ISNUMBER(N1281), N1281, IFERROR(DATEVALUE(LEFT(N1281,10))+TIMEVALUE(MID(N1281,12,8)), "texto")))</f>
        <v/>
      </c>
      <c r="R1281" s="17">
        <f>IF(ISNUMBER(Q1281), DATE(YEAR(Q1281),MONTH(Q1281),1), "")</f>
        <v/>
      </c>
      <c r="S1281" s="18">
        <f>IF(A1281="", 0, IF(AND(M1281=Ajustes!$B$8, E1281=Ajustes!$B$5, I1281=Ajustes!$B$4, OR(C1281=Ajustes!$B$6, C1281=Ajustes!$B$7), ISNUMBER(D1281), ISNUMBER(H1281)), 1, 0))</f>
        <v/>
      </c>
      <c r="T1281" s="19">
        <f>IF(S1281&lt;&gt;1, 0, IF(N(J1281)=0, 0, IF(K1281=Ajustes!$B$5, J1281, J1281*F1281)))</f>
        <v/>
      </c>
      <c r="U1281" s="20">
        <f>IF(S1281&lt;&gt;1, U1280, IF(C1281=Ajustes!$B$6, U1280+H1281, U1280-H1281))</f>
        <v/>
      </c>
      <c r="V1281" s="19">
        <f>IF(S1281&lt;&gt;1, V1280, IF(C1281=Ajustes!$B$6, V1280+D1281+N(O1281)+T1281, IF(U1281&lt;=0, 0, V1280-H1281*W1280)))</f>
        <v/>
      </c>
      <c r="W1281" s="21">
        <f>IF(U1281&gt;0, V1281/U1281, 0)</f>
        <v/>
      </c>
      <c r="X1281" s="19">
        <f>IF(AND(S1281=1, C1281=Ajustes!$B$7), D1281-N(O1281)-T1281-H1281*W1280, "")</f>
        <v/>
      </c>
      <c r="Y1281" s="18">
        <f>IF(A1281="", "", TRIM(IF(COUNTIFS($N$2:$N$3000,N1281,$C$2:$C$3000,C1281,$D$2:$D$3000,D1281,$H$2:$H$3000,H1281)&gt;1, "Orden repetida. ", "")&amp;IF(AND(S1281=1, C1281=Ajustes!$B$7, U1280+0.000001&lt;H1281), "Vendes más de lo registrado. ", "")&amp;IF(Q1281="texto", "Fecha en texto. ", "")&amp;IF(OR(NOT(ISNUMBER(D1281)), NOT(ISNUMBER(H1281))), "Número en texto. ", "")&amp;IF(AND(ISNUMBER(Q1281), ISNUMBER(Q1280), Q1281&lt;Q1280), "Fuera de orden de fecha. ", "")))</f>
        <v/>
      </c>
      <c r="Z1281" s="18">
        <f>IF(AND(S1281=1, ISNUMBER(R1281)), ROW(), 0)</f>
        <v/>
      </c>
      <c r="AA1281" s="18">
        <f>IF(ISNUMBER(R1281), R1281, 0)</f>
        <v/>
      </c>
    </row>
    <row r="1282">
      <c r="A1282" s="13" t="n"/>
      <c r="B1282" s="13" t="n"/>
      <c r="C1282" s="13" t="n"/>
      <c r="D1282" s="13" t="n"/>
      <c r="E1282" s="13" t="n"/>
      <c r="F1282" s="13" t="n"/>
      <c r="G1282" s="13" t="n"/>
      <c r="H1282" s="13" t="n"/>
      <c r="I1282" s="13" t="n"/>
      <c r="J1282" s="13" t="n"/>
      <c r="K1282" s="13" t="n"/>
      <c r="L1282" s="13" t="n"/>
      <c r="M1282" s="13" t="n"/>
      <c r="N1282" s="13" t="n"/>
      <c r="O1282" s="14" t="n"/>
      <c r="P1282" s="15" t="n"/>
      <c r="Q1282" s="16">
        <f>IF(N1282="", "", IF(ISNUMBER(N1282), N1282, IFERROR(DATEVALUE(LEFT(N1282,10))+TIMEVALUE(MID(N1282,12,8)), "texto")))</f>
        <v/>
      </c>
      <c r="R1282" s="17">
        <f>IF(ISNUMBER(Q1282), DATE(YEAR(Q1282),MONTH(Q1282),1), "")</f>
        <v/>
      </c>
      <c r="S1282" s="18">
        <f>IF(A1282="", 0, IF(AND(M1282=Ajustes!$B$8, E1282=Ajustes!$B$5, I1282=Ajustes!$B$4, OR(C1282=Ajustes!$B$6, C1282=Ajustes!$B$7), ISNUMBER(D1282), ISNUMBER(H1282)), 1, 0))</f>
        <v/>
      </c>
      <c r="T1282" s="19">
        <f>IF(S1282&lt;&gt;1, 0, IF(N(J1282)=0, 0, IF(K1282=Ajustes!$B$5, J1282, J1282*F1282)))</f>
        <v/>
      </c>
      <c r="U1282" s="20">
        <f>IF(S1282&lt;&gt;1, U1281, IF(C1282=Ajustes!$B$6, U1281+H1282, U1281-H1282))</f>
        <v/>
      </c>
      <c r="V1282" s="19">
        <f>IF(S1282&lt;&gt;1, V1281, IF(C1282=Ajustes!$B$6, V1281+D1282+N(O1282)+T1282, IF(U1282&lt;=0, 0, V1281-H1282*W1281)))</f>
        <v/>
      </c>
      <c r="W1282" s="21">
        <f>IF(U1282&gt;0, V1282/U1282, 0)</f>
        <v/>
      </c>
      <c r="X1282" s="19">
        <f>IF(AND(S1282=1, C1282=Ajustes!$B$7), D1282-N(O1282)-T1282-H1282*W1281, "")</f>
        <v/>
      </c>
      <c r="Y1282" s="18">
        <f>IF(A1282="", "", TRIM(IF(COUNTIFS($N$2:$N$3000,N1282,$C$2:$C$3000,C1282,$D$2:$D$3000,D1282,$H$2:$H$3000,H1282)&gt;1, "Orden repetida. ", "")&amp;IF(AND(S1282=1, C1282=Ajustes!$B$7, U1281+0.000001&lt;H1282), "Vendes más de lo registrado. ", "")&amp;IF(Q1282="texto", "Fecha en texto. ", "")&amp;IF(OR(NOT(ISNUMBER(D1282)), NOT(ISNUMBER(H1282))), "Número en texto. ", "")&amp;IF(AND(ISNUMBER(Q1282), ISNUMBER(Q1281), Q1282&lt;Q1281), "Fuera de orden de fecha. ", "")))</f>
        <v/>
      </c>
      <c r="Z1282" s="18">
        <f>IF(AND(S1282=1, ISNUMBER(R1282)), ROW(), 0)</f>
        <v/>
      </c>
      <c r="AA1282" s="18">
        <f>IF(ISNUMBER(R1282), R1282, 0)</f>
        <v/>
      </c>
    </row>
    <row r="1283">
      <c r="A1283" s="13" t="n"/>
      <c r="B1283" s="13" t="n"/>
      <c r="C1283" s="13" t="n"/>
      <c r="D1283" s="13" t="n"/>
      <c r="E1283" s="13" t="n"/>
      <c r="F1283" s="13" t="n"/>
      <c r="G1283" s="13" t="n"/>
      <c r="H1283" s="13" t="n"/>
      <c r="I1283" s="13" t="n"/>
      <c r="J1283" s="13" t="n"/>
      <c r="K1283" s="13" t="n"/>
      <c r="L1283" s="13" t="n"/>
      <c r="M1283" s="13" t="n"/>
      <c r="N1283" s="13" t="n"/>
      <c r="O1283" s="14" t="n"/>
      <c r="P1283" s="15" t="n"/>
      <c r="Q1283" s="16">
        <f>IF(N1283="", "", IF(ISNUMBER(N1283), N1283, IFERROR(DATEVALUE(LEFT(N1283,10))+TIMEVALUE(MID(N1283,12,8)), "texto")))</f>
        <v/>
      </c>
      <c r="R1283" s="17">
        <f>IF(ISNUMBER(Q1283), DATE(YEAR(Q1283),MONTH(Q1283),1), "")</f>
        <v/>
      </c>
      <c r="S1283" s="18">
        <f>IF(A1283="", 0, IF(AND(M1283=Ajustes!$B$8, E1283=Ajustes!$B$5, I1283=Ajustes!$B$4, OR(C1283=Ajustes!$B$6, C1283=Ajustes!$B$7), ISNUMBER(D1283), ISNUMBER(H1283)), 1, 0))</f>
        <v/>
      </c>
      <c r="T1283" s="19">
        <f>IF(S1283&lt;&gt;1, 0, IF(N(J1283)=0, 0, IF(K1283=Ajustes!$B$5, J1283, J1283*F1283)))</f>
        <v/>
      </c>
      <c r="U1283" s="20">
        <f>IF(S1283&lt;&gt;1, U1282, IF(C1283=Ajustes!$B$6, U1282+H1283, U1282-H1283))</f>
        <v/>
      </c>
      <c r="V1283" s="19">
        <f>IF(S1283&lt;&gt;1, V1282, IF(C1283=Ajustes!$B$6, V1282+D1283+N(O1283)+T1283, IF(U1283&lt;=0, 0, V1282-H1283*W1282)))</f>
        <v/>
      </c>
      <c r="W1283" s="21">
        <f>IF(U1283&gt;0, V1283/U1283, 0)</f>
        <v/>
      </c>
      <c r="X1283" s="19">
        <f>IF(AND(S1283=1, C1283=Ajustes!$B$7), D1283-N(O1283)-T1283-H1283*W1282, "")</f>
        <v/>
      </c>
      <c r="Y1283" s="18">
        <f>IF(A1283="", "", TRIM(IF(COUNTIFS($N$2:$N$3000,N1283,$C$2:$C$3000,C1283,$D$2:$D$3000,D1283,$H$2:$H$3000,H1283)&gt;1, "Orden repetida. ", "")&amp;IF(AND(S1283=1, C1283=Ajustes!$B$7, U1282+0.000001&lt;H1283), "Vendes más de lo registrado. ", "")&amp;IF(Q1283="texto", "Fecha en texto. ", "")&amp;IF(OR(NOT(ISNUMBER(D1283)), NOT(ISNUMBER(H1283))), "Número en texto. ", "")&amp;IF(AND(ISNUMBER(Q1283), ISNUMBER(Q1282), Q1283&lt;Q1282), "Fuera de orden de fecha. ", "")))</f>
        <v/>
      </c>
      <c r="Z1283" s="18">
        <f>IF(AND(S1283=1, ISNUMBER(R1283)), ROW(), 0)</f>
        <v/>
      </c>
      <c r="AA1283" s="18">
        <f>IF(ISNUMBER(R1283), R1283, 0)</f>
        <v/>
      </c>
    </row>
    <row r="1284">
      <c r="A1284" s="13" t="n"/>
      <c r="B1284" s="13" t="n"/>
      <c r="C1284" s="13" t="n"/>
      <c r="D1284" s="13" t="n"/>
      <c r="E1284" s="13" t="n"/>
      <c r="F1284" s="13" t="n"/>
      <c r="G1284" s="13" t="n"/>
      <c r="H1284" s="13" t="n"/>
      <c r="I1284" s="13" t="n"/>
      <c r="J1284" s="13" t="n"/>
      <c r="K1284" s="13" t="n"/>
      <c r="L1284" s="13" t="n"/>
      <c r="M1284" s="13" t="n"/>
      <c r="N1284" s="13" t="n"/>
      <c r="O1284" s="14" t="n"/>
      <c r="P1284" s="15" t="n"/>
      <c r="Q1284" s="16">
        <f>IF(N1284="", "", IF(ISNUMBER(N1284), N1284, IFERROR(DATEVALUE(LEFT(N1284,10))+TIMEVALUE(MID(N1284,12,8)), "texto")))</f>
        <v/>
      </c>
      <c r="R1284" s="17">
        <f>IF(ISNUMBER(Q1284), DATE(YEAR(Q1284),MONTH(Q1284),1), "")</f>
        <v/>
      </c>
      <c r="S1284" s="18">
        <f>IF(A1284="", 0, IF(AND(M1284=Ajustes!$B$8, E1284=Ajustes!$B$5, I1284=Ajustes!$B$4, OR(C1284=Ajustes!$B$6, C1284=Ajustes!$B$7), ISNUMBER(D1284), ISNUMBER(H1284)), 1, 0))</f>
        <v/>
      </c>
      <c r="T1284" s="19">
        <f>IF(S1284&lt;&gt;1, 0, IF(N(J1284)=0, 0, IF(K1284=Ajustes!$B$5, J1284, J1284*F1284)))</f>
        <v/>
      </c>
      <c r="U1284" s="20">
        <f>IF(S1284&lt;&gt;1, U1283, IF(C1284=Ajustes!$B$6, U1283+H1284, U1283-H1284))</f>
        <v/>
      </c>
      <c r="V1284" s="19">
        <f>IF(S1284&lt;&gt;1, V1283, IF(C1284=Ajustes!$B$6, V1283+D1284+N(O1284)+T1284, IF(U1284&lt;=0, 0, V1283-H1284*W1283)))</f>
        <v/>
      </c>
      <c r="W1284" s="21">
        <f>IF(U1284&gt;0, V1284/U1284, 0)</f>
        <v/>
      </c>
      <c r="X1284" s="19">
        <f>IF(AND(S1284=1, C1284=Ajustes!$B$7), D1284-N(O1284)-T1284-H1284*W1283, "")</f>
        <v/>
      </c>
      <c r="Y1284" s="18">
        <f>IF(A1284="", "", TRIM(IF(COUNTIFS($N$2:$N$3000,N1284,$C$2:$C$3000,C1284,$D$2:$D$3000,D1284,$H$2:$H$3000,H1284)&gt;1, "Orden repetida. ", "")&amp;IF(AND(S1284=1, C1284=Ajustes!$B$7, U1283+0.000001&lt;H1284), "Vendes más de lo registrado. ", "")&amp;IF(Q1284="texto", "Fecha en texto. ", "")&amp;IF(OR(NOT(ISNUMBER(D1284)), NOT(ISNUMBER(H1284))), "Número en texto. ", "")&amp;IF(AND(ISNUMBER(Q1284), ISNUMBER(Q1283), Q1284&lt;Q1283), "Fuera de orden de fecha. ", "")))</f>
        <v/>
      </c>
      <c r="Z1284" s="18">
        <f>IF(AND(S1284=1, ISNUMBER(R1284)), ROW(), 0)</f>
        <v/>
      </c>
      <c r="AA1284" s="18">
        <f>IF(ISNUMBER(R1284), R1284, 0)</f>
        <v/>
      </c>
    </row>
    <row r="1285">
      <c r="A1285" s="13" t="n"/>
      <c r="B1285" s="13" t="n"/>
      <c r="C1285" s="13" t="n"/>
      <c r="D1285" s="13" t="n"/>
      <c r="E1285" s="13" t="n"/>
      <c r="F1285" s="13" t="n"/>
      <c r="G1285" s="13" t="n"/>
      <c r="H1285" s="13" t="n"/>
      <c r="I1285" s="13" t="n"/>
      <c r="J1285" s="13" t="n"/>
      <c r="K1285" s="13" t="n"/>
      <c r="L1285" s="13" t="n"/>
      <c r="M1285" s="13" t="n"/>
      <c r="N1285" s="13" t="n"/>
      <c r="O1285" s="14" t="n"/>
      <c r="P1285" s="15" t="n"/>
      <c r="Q1285" s="16">
        <f>IF(N1285="", "", IF(ISNUMBER(N1285), N1285, IFERROR(DATEVALUE(LEFT(N1285,10))+TIMEVALUE(MID(N1285,12,8)), "texto")))</f>
        <v/>
      </c>
      <c r="R1285" s="17">
        <f>IF(ISNUMBER(Q1285), DATE(YEAR(Q1285),MONTH(Q1285),1), "")</f>
        <v/>
      </c>
      <c r="S1285" s="18">
        <f>IF(A1285="", 0, IF(AND(M1285=Ajustes!$B$8, E1285=Ajustes!$B$5, I1285=Ajustes!$B$4, OR(C1285=Ajustes!$B$6, C1285=Ajustes!$B$7), ISNUMBER(D1285), ISNUMBER(H1285)), 1, 0))</f>
        <v/>
      </c>
      <c r="T1285" s="19">
        <f>IF(S1285&lt;&gt;1, 0, IF(N(J1285)=0, 0, IF(K1285=Ajustes!$B$5, J1285, J1285*F1285)))</f>
        <v/>
      </c>
      <c r="U1285" s="20">
        <f>IF(S1285&lt;&gt;1, U1284, IF(C1285=Ajustes!$B$6, U1284+H1285, U1284-H1285))</f>
        <v/>
      </c>
      <c r="V1285" s="19">
        <f>IF(S1285&lt;&gt;1, V1284, IF(C1285=Ajustes!$B$6, V1284+D1285+N(O1285)+T1285, IF(U1285&lt;=0, 0, V1284-H1285*W1284)))</f>
        <v/>
      </c>
      <c r="W1285" s="21">
        <f>IF(U1285&gt;0, V1285/U1285, 0)</f>
        <v/>
      </c>
      <c r="X1285" s="19">
        <f>IF(AND(S1285=1, C1285=Ajustes!$B$7), D1285-N(O1285)-T1285-H1285*W1284, "")</f>
        <v/>
      </c>
      <c r="Y1285" s="18">
        <f>IF(A1285="", "", TRIM(IF(COUNTIFS($N$2:$N$3000,N1285,$C$2:$C$3000,C1285,$D$2:$D$3000,D1285,$H$2:$H$3000,H1285)&gt;1, "Orden repetida. ", "")&amp;IF(AND(S1285=1, C1285=Ajustes!$B$7, U1284+0.000001&lt;H1285), "Vendes más de lo registrado. ", "")&amp;IF(Q1285="texto", "Fecha en texto. ", "")&amp;IF(OR(NOT(ISNUMBER(D1285)), NOT(ISNUMBER(H1285))), "Número en texto. ", "")&amp;IF(AND(ISNUMBER(Q1285), ISNUMBER(Q1284), Q1285&lt;Q1284), "Fuera de orden de fecha. ", "")))</f>
        <v/>
      </c>
      <c r="Z1285" s="18">
        <f>IF(AND(S1285=1, ISNUMBER(R1285)), ROW(), 0)</f>
        <v/>
      </c>
      <c r="AA1285" s="18">
        <f>IF(ISNUMBER(R1285), R1285, 0)</f>
        <v/>
      </c>
    </row>
    <row r="1286">
      <c r="A1286" s="13" t="n"/>
      <c r="B1286" s="13" t="n"/>
      <c r="C1286" s="13" t="n"/>
      <c r="D1286" s="13" t="n"/>
      <c r="E1286" s="13" t="n"/>
      <c r="F1286" s="13" t="n"/>
      <c r="G1286" s="13" t="n"/>
      <c r="H1286" s="13" t="n"/>
      <c r="I1286" s="13" t="n"/>
      <c r="J1286" s="13" t="n"/>
      <c r="K1286" s="13" t="n"/>
      <c r="L1286" s="13" t="n"/>
      <c r="M1286" s="13" t="n"/>
      <c r="N1286" s="13" t="n"/>
      <c r="O1286" s="14" t="n"/>
      <c r="P1286" s="15" t="n"/>
      <c r="Q1286" s="16">
        <f>IF(N1286="", "", IF(ISNUMBER(N1286), N1286, IFERROR(DATEVALUE(LEFT(N1286,10))+TIMEVALUE(MID(N1286,12,8)), "texto")))</f>
        <v/>
      </c>
      <c r="R1286" s="17">
        <f>IF(ISNUMBER(Q1286), DATE(YEAR(Q1286),MONTH(Q1286),1), "")</f>
        <v/>
      </c>
      <c r="S1286" s="18">
        <f>IF(A1286="", 0, IF(AND(M1286=Ajustes!$B$8, E1286=Ajustes!$B$5, I1286=Ajustes!$B$4, OR(C1286=Ajustes!$B$6, C1286=Ajustes!$B$7), ISNUMBER(D1286), ISNUMBER(H1286)), 1, 0))</f>
        <v/>
      </c>
      <c r="T1286" s="19">
        <f>IF(S1286&lt;&gt;1, 0, IF(N(J1286)=0, 0, IF(K1286=Ajustes!$B$5, J1286, J1286*F1286)))</f>
        <v/>
      </c>
      <c r="U1286" s="20">
        <f>IF(S1286&lt;&gt;1, U1285, IF(C1286=Ajustes!$B$6, U1285+H1286, U1285-H1286))</f>
        <v/>
      </c>
      <c r="V1286" s="19">
        <f>IF(S1286&lt;&gt;1, V1285, IF(C1286=Ajustes!$B$6, V1285+D1286+N(O1286)+T1286, IF(U1286&lt;=0, 0, V1285-H1286*W1285)))</f>
        <v/>
      </c>
      <c r="W1286" s="21">
        <f>IF(U1286&gt;0, V1286/U1286, 0)</f>
        <v/>
      </c>
      <c r="X1286" s="19">
        <f>IF(AND(S1286=1, C1286=Ajustes!$B$7), D1286-N(O1286)-T1286-H1286*W1285, "")</f>
        <v/>
      </c>
      <c r="Y1286" s="18">
        <f>IF(A1286="", "", TRIM(IF(COUNTIFS($N$2:$N$3000,N1286,$C$2:$C$3000,C1286,$D$2:$D$3000,D1286,$H$2:$H$3000,H1286)&gt;1, "Orden repetida. ", "")&amp;IF(AND(S1286=1, C1286=Ajustes!$B$7, U1285+0.000001&lt;H1286), "Vendes más de lo registrado. ", "")&amp;IF(Q1286="texto", "Fecha en texto. ", "")&amp;IF(OR(NOT(ISNUMBER(D1286)), NOT(ISNUMBER(H1286))), "Número en texto. ", "")&amp;IF(AND(ISNUMBER(Q1286), ISNUMBER(Q1285), Q1286&lt;Q1285), "Fuera de orden de fecha. ", "")))</f>
        <v/>
      </c>
      <c r="Z1286" s="18">
        <f>IF(AND(S1286=1, ISNUMBER(R1286)), ROW(), 0)</f>
        <v/>
      </c>
      <c r="AA1286" s="18">
        <f>IF(ISNUMBER(R1286), R1286, 0)</f>
        <v/>
      </c>
    </row>
    <row r="1287">
      <c r="A1287" s="13" t="n"/>
      <c r="B1287" s="13" t="n"/>
      <c r="C1287" s="13" t="n"/>
      <c r="D1287" s="13" t="n"/>
      <c r="E1287" s="13" t="n"/>
      <c r="F1287" s="13" t="n"/>
      <c r="G1287" s="13" t="n"/>
      <c r="H1287" s="13" t="n"/>
      <c r="I1287" s="13" t="n"/>
      <c r="J1287" s="13" t="n"/>
      <c r="K1287" s="13" t="n"/>
      <c r="L1287" s="13" t="n"/>
      <c r="M1287" s="13" t="n"/>
      <c r="N1287" s="13" t="n"/>
      <c r="O1287" s="14" t="n"/>
      <c r="P1287" s="15" t="n"/>
      <c r="Q1287" s="16">
        <f>IF(N1287="", "", IF(ISNUMBER(N1287), N1287, IFERROR(DATEVALUE(LEFT(N1287,10))+TIMEVALUE(MID(N1287,12,8)), "texto")))</f>
        <v/>
      </c>
      <c r="R1287" s="17">
        <f>IF(ISNUMBER(Q1287), DATE(YEAR(Q1287),MONTH(Q1287),1), "")</f>
        <v/>
      </c>
      <c r="S1287" s="18">
        <f>IF(A1287="", 0, IF(AND(M1287=Ajustes!$B$8, E1287=Ajustes!$B$5, I1287=Ajustes!$B$4, OR(C1287=Ajustes!$B$6, C1287=Ajustes!$B$7), ISNUMBER(D1287), ISNUMBER(H1287)), 1, 0))</f>
        <v/>
      </c>
      <c r="T1287" s="19">
        <f>IF(S1287&lt;&gt;1, 0, IF(N(J1287)=0, 0, IF(K1287=Ajustes!$B$5, J1287, J1287*F1287)))</f>
        <v/>
      </c>
      <c r="U1287" s="20">
        <f>IF(S1287&lt;&gt;1, U1286, IF(C1287=Ajustes!$B$6, U1286+H1287, U1286-H1287))</f>
        <v/>
      </c>
      <c r="V1287" s="19">
        <f>IF(S1287&lt;&gt;1, V1286, IF(C1287=Ajustes!$B$6, V1286+D1287+N(O1287)+T1287, IF(U1287&lt;=0, 0, V1286-H1287*W1286)))</f>
        <v/>
      </c>
      <c r="W1287" s="21">
        <f>IF(U1287&gt;0, V1287/U1287, 0)</f>
        <v/>
      </c>
      <c r="X1287" s="19">
        <f>IF(AND(S1287=1, C1287=Ajustes!$B$7), D1287-N(O1287)-T1287-H1287*W1286, "")</f>
        <v/>
      </c>
      <c r="Y1287" s="18">
        <f>IF(A1287="", "", TRIM(IF(COUNTIFS($N$2:$N$3000,N1287,$C$2:$C$3000,C1287,$D$2:$D$3000,D1287,$H$2:$H$3000,H1287)&gt;1, "Orden repetida. ", "")&amp;IF(AND(S1287=1, C1287=Ajustes!$B$7, U1286+0.000001&lt;H1287), "Vendes más de lo registrado. ", "")&amp;IF(Q1287="texto", "Fecha en texto. ", "")&amp;IF(OR(NOT(ISNUMBER(D1287)), NOT(ISNUMBER(H1287))), "Número en texto. ", "")&amp;IF(AND(ISNUMBER(Q1287), ISNUMBER(Q1286), Q1287&lt;Q1286), "Fuera de orden de fecha. ", "")))</f>
        <v/>
      </c>
      <c r="Z1287" s="18">
        <f>IF(AND(S1287=1, ISNUMBER(R1287)), ROW(), 0)</f>
        <v/>
      </c>
      <c r="AA1287" s="18">
        <f>IF(ISNUMBER(R1287), R1287, 0)</f>
        <v/>
      </c>
    </row>
    <row r="1288">
      <c r="A1288" s="13" t="n"/>
      <c r="B1288" s="13" t="n"/>
      <c r="C1288" s="13" t="n"/>
      <c r="D1288" s="13" t="n"/>
      <c r="E1288" s="13" t="n"/>
      <c r="F1288" s="13" t="n"/>
      <c r="G1288" s="13" t="n"/>
      <c r="H1288" s="13" t="n"/>
      <c r="I1288" s="13" t="n"/>
      <c r="J1288" s="13" t="n"/>
      <c r="K1288" s="13" t="n"/>
      <c r="L1288" s="13" t="n"/>
      <c r="M1288" s="13" t="n"/>
      <c r="N1288" s="13" t="n"/>
      <c r="O1288" s="14" t="n"/>
      <c r="P1288" s="15" t="n"/>
      <c r="Q1288" s="16">
        <f>IF(N1288="", "", IF(ISNUMBER(N1288), N1288, IFERROR(DATEVALUE(LEFT(N1288,10))+TIMEVALUE(MID(N1288,12,8)), "texto")))</f>
        <v/>
      </c>
      <c r="R1288" s="17">
        <f>IF(ISNUMBER(Q1288), DATE(YEAR(Q1288),MONTH(Q1288),1), "")</f>
        <v/>
      </c>
      <c r="S1288" s="18">
        <f>IF(A1288="", 0, IF(AND(M1288=Ajustes!$B$8, E1288=Ajustes!$B$5, I1288=Ajustes!$B$4, OR(C1288=Ajustes!$B$6, C1288=Ajustes!$B$7), ISNUMBER(D1288), ISNUMBER(H1288)), 1, 0))</f>
        <v/>
      </c>
      <c r="T1288" s="19">
        <f>IF(S1288&lt;&gt;1, 0, IF(N(J1288)=0, 0, IF(K1288=Ajustes!$B$5, J1288, J1288*F1288)))</f>
        <v/>
      </c>
      <c r="U1288" s="20">
        <f>IF(S1288&lt;&gt;1, U1287, IF(C1288=Ajustes!$B$6, U1287+H1288, U1287-H1288))</f>
        <v/>
      </c>
      <c r="V1288" s="19">
        <f>IF(S1288&lt;&gt;1, V1287, IF(C1288=Ajustes!$B$6, V1287+D1288+N(O1288)+T1288, IF(U1288&lt;=0, 0, V1287-H1288*W1287)))</f>
        <v/>
      </c>
      <c r="W1288" s="21">
        <f>IF(U1288&gt;0, V1288/U1288, 0)</f>
        <v/>
      </c>
      <c r="X1288" s="19">
        <f>IF(AND(S1288=1, C1288=Ajustes!$B$7), D1288-N(O1288)-T1288-H1288*W1287, "")</f>
        <v/>
      </c>
      <c r="Y1288" s="18">
        <f>IF(A1288="", "", TRIM(IF(COUNTIFS($N$2:$N$3000,N1288,$C$2:$C$3000,C1288,$D$2:$D$3000,D1288,$H$2:$H$3000,H1288)&gt;1, "Orden repetida. ", "")&amp;IF(AND(S1288=1, C1288=Ajustes!$B$7, U1287+0.000001&lt;H1288), "Vendes más de lo registrado. ", "")&amp;IF(Q1288="texto", "Fecha en texto. ", "")&amp;IF(OR(NOT(ISNUMBER(D1288)), NOT(ISNUMBER(H1288))), "Número en texto. ", "")&amp;IF(AND(ISNUMBER(Q1288), ISNUMBER(Q1287), Q1288&lt;Q1287), "Fuera de orden de fecha. ", "")))</f>
        <v/>
      </c>
      <c r="Z1288" s="18">
        <f>IF(AND(S1288=1, ISNUMBER(R1288)), ROW(), 0)</f>
        <v/>
      </c>
      <c r="AA1288" s="18">
        <f>IF(ISNUMBER(R1288), R1288, 0)</f>
        <v/>
      </c>
    </row>
    <row r="1289">
      <c r="A1289" s="13" t="n"/>
      <c r="B1289" s="13" t="n"/>
      <c r="C1289" s="13" t="n"/>
      <c r="D1289" s="13" t="n"/>
      <c r="E1289" s="13" t="n"/>
      <c r="F1289" s="13" t="n"/>
      <c r="G1289" s="13" t="n"/>
      <c r="H1289" s="13" t="n"/>
      <c r="I1289" s="13" t="n"/>
      <c r="J1289" s="13" t="n"/>
      <c r="K1289" s="13" t="n"/>
      <c r="L1289" s="13" t="n"/>
      <c r="M1289" s="13" t="n"/>
      <c r="N1289" s="13" t="n"/>
      <c r="O1289" s="14" t="n"/>
      <c r="P1289" s="15" t="n"/>
      <c r="Q1289" s="16">
        <f>IF(N1289="", "", IF(ISNUMBER(N1289), N1289, IFERROR(DATEVALUE(LEFT(N1289,10))+TIMEVALUE(MID(N1289,12,8)), "texto")))</f>
        <v/>
      </c>
      <c r="R1289" s="17">
        <f>IF(ISNUMBER(Q1289), DATE(YEAR(Q1289),MONTH(Q1289),1), "")</f>
        <v/>
      </c>
      <c r="S1289" s="18">
        <f>IF(A1289="", 0, IF(AND(M1289=Ajustes!$B$8, E1289=Ajustes!$B$5, I1289=Ajustes!$B$4, OR(C1289=Ajustes!$B$6, C1289=Ajustes!$B$7), ISNUMBER(D1289), ISNUMBER(H1289)), 1, 0))</f>
        <v/>
      </c>
      <c r="T1289" s="19">
        <f>IF(S1289&lt;&gt;1, 0, IF(N(J1289)=0, 0, IF(K1289=Ajustes!$B$5, J1289, J1289*F1289)))</f>
        <v/>
      </c>
      <c r="U1289" s="20">
        <f>IF(S1289&lt;&gt;1, U1288, IF(C1289=Ajustes!$B$6, U1288+H1289, U1288-H1289))</f>
        <v/>
      </c>
      <c r="V1289" s="19">
        <f>IF(S1289&lt;&gt;1, V1288, IF(C1289=Ajustes!$B$6, V1288+D1289+N(O1289)+T1289, IF(U1289&lt;=0, 0, V1288-H1289*W1288)))</f>
        <v/>
      </c>
      <c r="W1289" s="21">
        <f>IF(U1289&gt;0, V1289/U1289, 0)</f>
        <v/>
      </c>
      <c r="X1289" s="19">
        <f>IF(AND(S1289=1, C1289=Ajustes!$B$7), D1289-N(O1289)-T1289-H1289*W1288, "")</f>
        <v/>
      </c>
      <c r="Y1289" s="18">
        <f>IF(A1289="", "", TRIM(IF(COUNTIFS($N$2:$N$3000,N1289,$C$2:$C$3000,C1289,$D$2:$D$3000,D1289,$H$2:$H$3000,H1289)&gt;1, "Orden repetida. ", "")&amp;IF(AND(S1289=1, C1289=Ajustes!$B$7, U1288+0.000001&lt;H1289), "Vendes más de lo registrado. ", "")&amp;IF(Q1289="texto", "Fecha en texto. ", "")&amp;IF(OR(NOT(ISNUMBER(D1289)), NOT(ISNUMBER(H1289))), "Número en texto. ", "")&amp;IF(AND(ISNUMBER(Q1289), ISNUMBER(Q1288), Q1289&lt;Q1288), "Fuera de orden de fecha. ", "")))</f>
        <v/>
      </c>
      <c r="Z1289" s="18">
        <f>IF(AND(S1289=1, ISNUMBER(R1289)), ROW(), 0)</f>
        <v/>
      </c>
      <c r="AA1289" s="18">
        <f>IF(ISNUMBER(R1289), R1289, 0)</f>
        <v/>
      </c>
    </row>
    <row r="1290">
      <c r="A1290" s="13" t="n"/>
      <c r="B1290" s="13" t="n"/>
      <c r="C1290" s="13" t="n"/>
      <c r="D1290" s="13" t="n"/>
      <c r="E1290" s="13" t="n"/>
      <c r="F1290" s="13" t="n"/>
      <c r="G1290" s="13" t="n"/>
      <c r="H1290" s="13" t="n"/>
      <c r="I1290" s="13" t="n"/>
      <c r="J1290" s="13" t="n"/>
      <c r="K1290" s="13" t="n"/>
      <c r="L1290" s="13" t="n"/>
      <c r="M1290" s="13" t="n"/>
      <c r="N1290" s="13" t="n"/>
      <c r="O1290" s="14" t="n"/>
      <c r="P1290" s="15" t="n"/>
      <c r="Q1290" s="16">
        <f>IF(N1290="", "", IF(ISNUMBER(N1290), N1290, IFERROR(DATEVALUE(LEFT(N1290,10))+TIMEVALUE(MID(N1290,12,8)), "texto")))</f>
        <v/>
      </c>
      <c r="R1290" s="17">
        <f>IF(ISNUMBER(Q1290), DATE(YEAR(Q1290),MONTH(Q1290),1), "")</f>
        <v/>
      </c>
      <c r="S1290" s="18">
        <f>IF(A1290="", 0, IF(AND(M1290=Ajustes!$B$8, E1290=Ajustes!$B$5, I1290=Ajustes!$B$4, OR(C1290=Ajustes!$B$6, C1290=Ajustes!$B$7), ISNUMBER(D1290), ISNUMBER(H1290)), 1, 0))</f>
        <v/>
      </c>
      <c r="T1290" s="19">
        <f>IF(S1290&lt;&gt;1, 0, IF(N(J1290)=0, 0, IF(K1290=Ajustes!$B$5, J1290, J1290*F1290)))</f>
        <v/>
      </c>
      <c r="U1290" s="20">
        <f>IF(S1290&lt;&gt;1, U1289, IF(C1290=Ajustes!$B$6, U1289+H1290, U1289-H1290))</f>
        <v/>
      </c>
      <c r="V1290" s="19">
        <f>IF(S1290&lt;&gt;1, V1289, IF(C1290=Ajustes!$B$6, V1289+D1290+N(O1290)+T1290, IF(U1290&lt;=0, 0, V1289-H1290*W1289)))</f>
        <v/>
      </c>
      <c r="W1290" s="21">
        <f>IF(U1290&gt;0, V1290/U1290, 0)</f>
        <v/>
      </c>
      <c r="X1290" s="19">
        <f>IF(AND(S1290=1, C1290=Ajustes!$B$7), D1290-N(O1290)-T1290-H1290*W1289, "")</f>
        <v/>
      </c>
      <c r="Y1290" s="18">
        <f>IF(A1290="", "", TRIM(IF(COUNTIFS($N$2:$N$3000,N1290,$C$2:$C$3000,C1290,$D$2:$D$3000,D1290,$H$2:$H$3000,H1290)&gt;1, "Orden repetida. ", "")&amp;IF(AND(S1290=1, C1290=Ajustes!$B$7, U1289+0.000001&lt;H1290), "Vendes más de lo registrado. ", "")&amp;IF(Q1290="texto", "Fecha en texto. ", "")&amp;IF(OR(NOT(ISNUMBER(D1290)), NOT(ISNUMBER(H1290))), "Número en texto. ", "")&amp;IF(AND(ISNUMBER(Q1290), ISNUMBER(Q1289), Q1290&lt;Q1289), "Fuera de orden de fecha. ", "")))</f>
        <v/>
      </c>
      <c r="Z1290" s="18">
        <f>IF(AND(S1290=1, ISNUMBER(R1290)), ROW(), 0)</f>
        <v/>
      </c>
      <c r="AA1290" s="18">
        <f>IF(ISNUMBER(R1290), R1290, 0)</f>
        <v/>
      </c>
    </row>
    <row r="1291">
      <c r="A1291" s="13" t="n"/>
      <c r="B1291" s="13" t="n"/>
      <c r="C1291" s="13" t="n"/>
      <c r="D1291" s="13" t="n"/>
      <c r="E1291" s="13" t="n"/>
      <c r="F1291" s="13" t="n"/>
      <c r="G1291" s="13" t="n"/>
      <c r="H1291" s="13" t="n"/>
      <c r="I1291" s="13" t="n"/>
      <c r="J1291" s="13" t="n"/>
      <c r="K1291" s="13" t="n"/>
      <c r="L1291" s="13" t="n"/>
      <c r="M1291" s="13" t="n"/>
      <c r="N1291" s="13" t="n"/>
      <c r="O1291" s="14" t="n"/>
      <c r="P1291" s="15" t="n"/>
      <c r="Q1291" s="16">
        <f>IF(N1291="", "", IF(ISNUMBER(N1291), N1291, IFERROR(DATEVALUE(LEFT(N1291,10))+TIMEVALUE(MID(N1291,12,8)), "texto")))</f>
        <v/>
      </c>
      <c r="R1291" s="17">
        <f>IF(ISNUMBER(Q1291), DATE(YEAR(Q1291),MONTH(Q1291),1), "")</f>
        <v/>
      </c>
      <c r="S1291" s="18">
        <f>IF(A1291="", 0, IF(AND(M1291=Ajustes!$B$8, E1291=Ajustes!$B$5, I1291=Ajustes!$B$4, OR(C1291=Ajustes!$B$6, C1291=Ajustes!$B$7), ISNUMBER(D1291), ISNUMBER(H1291)), 1, 0))</f>
        <v/>
      </c>
      <c r="T1291" s="19">
        <f>IF(S1291&lt;&gt;1, 0, IF(N(J1291)=0, 0, IF(K1291=Ajustes!$B$5, J1291, J1291*F1291)))</f>
        <v/>
      </c>
      <c r="U1291" s="20">
        <f>IF(S1291&lt;&gt;1, U1290, IF(C1291=Ajustes!$B$6, U1290+H1291, U1290-H1291))</f>
        <v/>
      </c>
      <c r="V1291" s="19">
        <f>IF(S1291&lt;&gt;1, V1290, IF(C1291=Ajustes!$B$6, V1290+D1291+N(O1291)+T1291, IF(U1291&lt;=0, 0, V1290-H1291*W1290)))</f>
        <v/>
      </c>
      <c r="W1291" s="21">
        <f>IF(U1291&gt;0, V1291/U1291, 0)</f>
        <v/>
      </c>
      <c r="X1291" s="19">
        <f>IF(AND(S1291=1, C1291=Ajustes!$B$7), D1291-N(O1291)-T1291-H1291*W1290, "")</f>
        <v/>
      </c>
      <c r="Y1291" s="18">
        <f>IF(A1291="", "", TRIM(IF(COUNTIFS($N$2:$N$3000,N1291,$C$2:$C$3000,C1291,$D$2:$D$3000,D1291,$H$2:$H$3000,H1291)&gt;1, "Orden repetida. ", "")&amp;IF(AND(S1291=1, C1291=Ajustes!$B$7, U1290+0.000001&lt;H1291), "Vendes más de lo registrado. ", "")&amp;IF(Q1291="texto", "Fecha en texto. ", "")&amp;IF(OR(NOT(ISNUMBER(D1291)), NOT(ISNUMBER(H1291))), "Número en texto. ", "")&amp;IF(AND(ISNUMBER(Q1291), ISNUMBER(Q1290), Q1291&lt;Q1290), "Fuera de orden de fecha. ", "")))</f>
        <v/>
      </c>
      <c r="Z1291" s="18">
        <f>IF(AND(S1291=1, ISNUMBER(R1291)), ROW(), 0)</f>
        <v/>
      </c>
      <c r="AA1291" s="18">
        <f>IF(ISNUMBER(R1291), R1291, 0)</f>
        <v/>
      </c>
    </row>
    <row r="1292">
      <c r="A1292" s="13" t="n"/>
      <c r="B1292" s="13" t="n"/>
      <c r="C1292" s="13" t="n"/>
      <c r="D1292" s="13" t="n"/>
      <c r="E1292" s="13" t="n"/>
      <c r="F1292" s="13" t="n"/>
      <c r="G1292" s="13" t="n"/>
      <c r="H1292" s="13" t="n"/>
      <c r="I1292" s="13" t="n"/>
      <c r="J1292" s="13" t="n"/>
      <c r="K1292" s="13" t="n"/>
      <c r="L1292" s="13" t="n"/>
      <c r="M1292" s="13" t="n"/>
      <c r="N1292" s="13" t="n"/>
      <c r="O1292" s="14" t="n"/>
      <c r="P1292" s="15" t="n"/>
      <c r="Q1292" s="16">
        <f>IF(N1292="", "", IF(ISNUMBER(N1292), N1292, IFERROR(DATEVALUE(LEFT(N1292,10))+TIMEVALUE(MID(N1292,12,8)), "texto")))</f>
        <v/>
      </c>
      <c r="R1292" s="17">
        <f>IF(ISNUMBER(Q1292), DATE(YEAR(Q1292),MONTH(Q1292),1), "")</f>
        <v/>
      </c>
      <c r="S1292" s="18">
        <f>IF(A1292="", 0, IF(AND(M1292=Ajustes!$B$8, E1292=Ajustes!$B$5, I1292=Ajustes!$B$4, OR(C1292=Ajustes!$B$6, C1292=Ajustes!$B$7), ISNUMBER(D1292), ISNUMBER(H1292)), 1, 0))</f>
        <v/>
      </c>
      <c r="T1292" s="19">
        <f>IF(S1292&lt;&gt;1, 0, IF(N(J1292)=0, 0, IF(K1292=Ajustes!$B$5, J1292, J1292*F1292)))</f>
        <v/>
      </c>
      <c r="U1292" s="20">
        <f>IF(S1292&lt;&gt;1, U1291, IF(C1292=Ajustes!$B$6, U1291+H1292, U1291-H1292))</f>
        <v/>
      </c>
      <c r="V1292" s="19">
        <f>IF(S1292&lt;&gt;1, V1291, IF(C1292=Ajustes!$B$6, V1291+D1292+N(O1292)+T1292, IF(U1292&lt;=0, 0, V1291-H1292*W1291)))</f>
        <v/>
      </c>
      <c r="W1292" s="21">
        <f>IF(U1292&gt;0, V1292/U1292, 0)</f>
        <v/>
      </c>
      <c r="X1292" s="19">
        <f>IF(AND(S1292=1, C1292=Ajustes!$B$7), D1292-N(O1292)-T1292-H1292*W1291, "")</f>
        <v/>
      </c>
      <c r="Y1292" s="18">
        <f>IF(A1292="", "", TRIM(IF(COUNTIFS($N$2:$N$3000,N1292,$C$2:$C$3000,C1292,$D$2:$D$3000,D1292,$H$2:$H$3000,H1292)&gt;1, "Orden repetida. ", "")&amp;IF(AND(S1292=1, C1292=Ajustes!$B$7, U1291+0.000001&lt;H1292), "Vendes más de lo registrado. ", "")&amp;IF(Q1292="texto", "Fecha en texto. ", "")&amp;IF(OR(NOT(ISNUMBER(D1292)), NOT(ISNUMBER(H1292))), "Número en texto. ", "")&amp;IF(AND(ISNUMBER(Q1292), ISNUMBER(Q1291), Q1292&lt;Q1291), "Fuera de orden de fecha. ", "")))</f>
        <v/>
      </c>
      <c r="Z1292" s="18">
        <f>IF(AND(S1292=1, ISNUMBER(R1292)), ROW(), 0)</f>
        <v/>
      </c>
      <c r="AA1292" s="18">
        <f>IF(ISNUMBER(R1292), R1292, 0)</f>
        <v/>
      </c>
    </row>
    <row r="1293">
      <c r="A1293" s="13" t="n"/>
      <c r="B1293" s="13" t="n"/>
      <c r="C1293" s="13" t="n"/>
      <c r="D1293" s="13" t="n"/>
      <c r="E1293" s="13" t="n"/>
      <c r="F1293" s="13" t="n"/>
      <c r="G1293" s="13" t="n"/>
      <c r="H1293" s="13" t="n"/>
      <c r="I1293" s="13" t="n"/>
      <c r="J1293" s="13" t="n"/>
      <c r="K1293" s="13" t="n"/>
      <c r="L1293" s="13" t="n"/>
      <c r="M1293" s="13" t="n"/>
      <c r="N1293" s="13" t="n"/>
      <c r="O1293" s="14" t="n"/>
      <c r="P1293" s="15" t="n"/>
      <c r="Q1293" s="16">
        <f>IF(N1293="", "", IF(ISNUMBER(N1293), N1293, IFERROR(DATEVALUE(LEFT(N1293,10))+TIMEVALUE(MID(N1293,12,8)), "texto")))</f>
        <v/>
      </c>
      <c r="R1293" s="17">
        <f>IF(ISNUMBER(Q1293), DATE(YEAR(Q1293),MONTH(Q1293),1), "")</f>
        <v/>
      </c>
      <c r="S1293" s="18">
        <f>IF(A1293="", 0, IF(AND(M1293=Ajustes!$B$8, E1293=Ajustes!$B$5, I1293=Ajustes!$B$4, OR(C1293=Ajustes!$B$6, C1293=Ajustes!$B$7), ISNUMBER(D1293), ISNUMBER(H1293)), 1, 0))</f>
        <v/>
      </c>
      <c r="T1293" s="19">
        <f>IF(S1293&lt;&gt;1, 0, IF(N(J1293)=0, 0, IF(K1293=Ajustes!$B$5, J1293, J1293*F1293)))</f>
        <v/>
      </c>
      <c r="U1293" s="20">
        <f>IF(S1293&lt;&gt;1, U1292, IF(C1293=Ajustes!$B$6, U1292+H1293, U1292-H1293))</f>
        <v/>
      </c>
      <c r="V1293" s="19">
        <f>IF(S1293&lt;&gt;1, V1292, IF(C1293=Ajustes!$B$6, V1292+D1293+N(O1293)+T1293, IF(U1293&lt;=0, 0, V1292-H1293*W1292)))</f>
        <v/>
      </c>
      <c r="W1293" s="21">
        <f>IF(U1293&gt;0, V1293/U1293, 0)</f>
        <v/>
      </c>
      <c r="X1293" s="19">
        <f>IF(AND(S1293=1, C1293=Ajustes!$B$7), D1293-N(O1293)-T1293-H1293*W1292, "")</f>
        <v/>
      </c>
      <c r="Y1293" s="18">
        <f>IF(A1293="", "", TRIM(IF(COUNTIFS($N$2:$N$3000,N1293,$C$2:$C$3000,C1293,$D$2:$D$3000,D1293,$H$2:$H$3000,H1293)&gt;1, "Orden repetida. ", "")&amp;IF(AND(S1293=1, C1293=Ajustes!$B$7, U1292+0.000001&lt;H1293), "Vendes más de lo registrado. ", "")&amp;IF(Q1293="texto", "Fecha en texto. ", "")&amp;IF(OR(NOT(ISNUMBER(D1293)), NOT(ISNUMBER(H1293))), "Número en texto. ", "")&amp;IF(AND(ISNUMBER(Q1293), ISNUMBER(Q1292), Q1293&lt;Q1292), "Fuera de orden de fecha. ", "")))</f>
        <v/>
      </c>
      <c r="Z1293" s="18">
        <f>IF(AND(S1293=1, ISNUMBER(R1293)), ROW(), 0)</f>
        <v/>
      </c>
      <c r="AA1293" s="18">
        <f>IF(ISNUMBER(R1293), R1293, 0)</f>
        <v/>
      </c>
    </row>
    <row r="1294">
      <c r="A1294" s="13" t="n"/>
      <c r="B1294" s="13" t="n"/>
      <c r="C1294" s="13" t="n"/>
      <c r="D1294" s="13" t="n"/>
      <c r="E1294" s="13" t="n"/>
      <c r="F1294" s="13" t="n"/>
      <c r="G1294" s="13" t="n"/>
      <c r="H1294" s="13" t="n"/>
      <c r="I1294" s="13" t="n"/>
      <c r="J1294" s="13" t="n"/>
      <c r="K1294" s="13" t="n"/>
      <c r="L1294" s="13" t="n"/>
      <c r="M1294" s="13" t="n"/>
      <c r="N1294" s="13" t="n"/>
      <c r="O1294" s="14" t="n"/>
      <c r="P1294" s="15" t="n"/>
      <c r="Q1294" s="16">
        <f>IF(N1294="", "", IF(ISNUMBER(N1294), N1294, IFERROR(DATEVALUE(LEFT(N1294,10))+TIMEVALUE(MID(N1294,12,8)), "texto")))</f>
        <v/>
      </c>
      <c r="R1294" s="17">
        <f>IF(ISNUMBER(Q1294), DATE(YEAR(Q1294),MONTH(Q1294),1), "")</f>
        <v/>
      </c>
      <c r="S1294" s="18">
        <f>IF(A1294="", 0, IF(AND(M1294=Ajustes!$B$8, E1294=Ajustes!$B$5, I1294=Ajustes!$B$4, OR(C1294=Ajustes!$B$6, C1294=Ajustes!$B$7), ISNUMBER(D1294), ISNUMBER(H1294)), 1, 0))</f>
        <v/>
      </c>
      <c r="T1294" s="19">
        <f>IF(S1294&lt;&gt;1, 0, IF(N(J1294)=0, 0, IF(K1294=Ajustes!$B$5, J1294, J1294*F1294)))</f>
        <v/>
      </c>
      <c r="U1294" s="20">
        <f>IF(S1294&lt;&gt;1, U1293, IF(C1294=Ajustes!$B$6, U1293+H1294, U1293-H1294))</f>
        <v/>
      </c>
      <c r="V1294" s="19">
        <f>IF(S1294&lt;&gt;1, V1293, IF(C1294=Ajustes!$B$6, V1293+D1294+N(O1294)+T1294, IF(U1294&lt;=0, 0, V1293-H1294*W1293)))</f>
        <v/>
      </c>
      <c r="W1294" s="21">
        <f>IF(U1294&gt;0, V1294/U1294, 0)</f>
        <v/>
      </c>
      <c r="X1294" s="19">
        <f>IF(AND(S1294=1, C1294=Ajustes!$B$7), D1294-N(O1294)-T1294-H1294*W1293, "")</f>
        <v/>
      </c>
      <c r="Y1294" s="18">
        <f>IF(A1294="", "", TRIM(IF(COUNTIFS($N$2:$N$3000,N1294,$C$2:$C$3000,C1294,$D$2:$D$3000,D1294,$H$2:$H$3000,H1294)&gt;1, "Orden repetida. ", "")&amp;IF(AND(S1294=1, C1294=Ajustes!$B$7, U1293+0.000001&lt;H1294), "Vendes más de lo registrado. ", "")&amp;IF(Q1294="texto", "Fecha en texto. ", "")&amp;IF(OR(NOT(ISNUMBER(D1294)), NOT(ISNUMBER(H1294))), "Número en texto. ", "")&amp;IF(AND(ISNUMBER(Q1294), ISNUMBER(Q1293), Q1294&lt;Q1293), "Fuera de orden de fecha. ", "")))</f>
        <v/>
      </c>
      <c r="Z1294" s="18">
        <f>IF(AND(S1294=1, ISNUMBER(R1294)), ROW(), 0)</f>
        <v/>
      </c>
      <c r="AA1294" s="18">
        <f>IF(ISNUMBER(R1294), R1294, 0)</f>
        <v/>
      </c>
    </row>
    <row r="1295">
      <c r="A1295" s="13" t="n"/>
      <c r="B1295" s="13" t="n"/>
      <c r="C1295" s="13" t="n"/>
      <c r="D1295" s="13" t="n"/>
      <c r="E1295" s="13" t="n"/>
      <c r="F1295" s="13" t="n"/>
      <c r="G1295" s="13" t="n"/>
      <c r="H1295" s="13" t="n"/>
      <c r="I1295" s="13" t="n"/>
      <c r="J1295" s="13" t="n"/>
      <c r="K1295" s="13" t="n"/>
      <c r="L1295" s="13" t="n"/>
      <c r="M1295" s="13" t="n"/>
      <c r="N1295" s="13" t="n"/>
      <c r="O1295" s="14" t="n"/>
      <c r="P1295" s="15" t="n"/>
      <c r="Q1295" s="16">
        <f>IF(N1295="", "", IF(ISNUMBER(N1295), N1295, IFERROR(DATEVALUE(LEFT(N1295,10))+TIMEVALUE(MID(N1295,12,8)), "texto")))</f>
        <v/>
      </c>
      <c r="R1295" s="17">
        <f>IF(ISNUMBER(Q1295), DATE(YEAR(Q1295),MONTH(Q1295),1), "")</f>
        <v/>
      </c>
      <c r="S1295" s="18">
        <f>IF(A1295="", 0, IF(AND(M1295=Ajustes!$B$8, E1295=Ajustes!$B$5, I1295=Ajustes!$B$4, OR(C1295=Ajustes!$B$6, C1295=Ajustes!$B$7), ISNUMBER(D1295), ISNUMBER(H1295)), 1, 0))</f>
        <v/>
      </c>
      <c r="T1295" s="19">
        <f>IF(S1295&lt;&gt;1, 0, IF(N(J1295)=0, 0, IF(K1295=Ajustes!$B$5, J1295, J1295*F1295)))</f>
        <v/>
      </c>
      <c r="U1295" s="20">
        <f>IF(S1295&lt;&gt;1, U1294, IF(C1295=Ajustes!$B$6, U1294+H1295, U1294-H1295))</f>
        <v/>
      </c>
      <c r="V1295" s="19">
        <f>IF(S1295&lt;&gt;1, V1294, IF(C1295=Ajustes!$B$6, V1294+D1295+N(O1295)+T1295, IF(U1295&lt;=0, 0, V1294-H1295*W1294)))</f>
        <v/>
      </c>
      <c r="W1295" s="21">
        <f>IF(U1295&gt;0, V1295/U1295, 0)</f>
        <v/>
      </c>
      <c r="X1295" s="19">
        <f>IF(AND(S1295=1, C1295=Ajustes!$B$7), D1295-N(O1295)-T1295-H1295*W1294, "")</f>
        <v/>
      </c>
      <c r="Y1295" s="18">
        <f>IF(A1295="", "", TRIM(IF(COUNTIFS($N$2:$N$3000,N1295,$C$2:$C$3000,C1295,$D$2:$D$3000,D1295,$H$2:$H$3000,H1295)&gt;1, "Orden repetida. ", "")&amp;IF(AND(S1295=1, C1295=Ajustes!$B$7, U1294+0.000001&lt;H1295), "Vendes más de lo registrado. ", "")&amp;IF(Q1295="texto", "Fecha en texto. ", "")&amp;IF(OR(NOT(ISNUMBER(D1295)), NOT(ISNUMBER(H1295))), "Número en texto. ", "")&amp;IF(AND(ISNUMBER(Q1295), ISNUMBER(Q1294), Q1295&lt;Q1294), "Fuera de orden de fecha. ", "")))</f>
        <v/>
      </c>
      <c r="Z1295" s="18">
        <f>IF(AND(S1295=1, ISNUMBER(R1295)), ROW(), 0)</f>
        <v/>
      </c>
      <c r="AA1295" s="18">
        <f>IF(ISNUMBER(R1295), R1295, 0)</f>
        <v/>
      </c>
    </row>
    <row r="1296">
      <c r="A1296" s="13" t="n"/>
      <c r="B1296" s="13" t="n"/>
      <c r="C1296" s="13" t="n"/>
      <c r="D1296" s="13" t="n"/>
      <c r="E1296" s="13" t="n"/>
      <c r="F1296" s="13" t="n"/>
      <c r="G1296" s="13" t="n"/>
      <c r="H1296" s="13" t="n"/>
      <c r="I1296" s="13" t="n"/>
      <c r="J1296" s="13" t="n"/>
      <c r="K1296" s="13" t="n"/>
      <c r="L1296" s="13" t="n"/>
      <c r="M1296" s="13" t="n"/>
      <c r="N1296" s="13" t="n"/>
      <c r="O1296" s="14" t="n"/>
      <c r="P1296" s="15" t="n"/>
      <c r="Q1296" s="16">
        <f>IF(N1296="", "", IF(ISNUMBER(N1296), N1296, IFERROR(DATEVALUE(LEFT(N1296,10))+TIMEVALUE(MID(N1296,12,8)), "texto")))</f>
        <v/>
      </c>
      <c r="R1296" s="17">
        <f>IF(ISNUMBER(Q1296), DATE(YEAR(Q1296),MONTH(Q1296),1), "")</f>
        <v/>
      </c>
      <c r="S1296" s="18">
        <f>IF(A1296="", 0, IF(AND(M1296=Ajustes!$B$8, E1296=Ajustes!$B$5, I1296=Ajustes!$B$4, OR(C1296=Ajustes!$B$6, C1296=Ajustes!$B$7), ISNUMBER(D1296), ISNUMBER(H1296)), 1, 0))</f>
        <v/>
      </c>
      <c r="T1296" s="19">
        <f>IF(S1296&lt;&gt;1, 0, IF(N(J1296)=0, 0, IF(K1296=Ajustes!$B$5, J1296, J1296*F1296)))</f>
        <v/>
      </c>
      <c r="U1296" s="20">
        <f>IF(S1296&lt;&gt;1, U1295, IF(C1296=Ajustes!$B$6, U1295+H1296, U1295-H1296))</f>
        <v/>
      </c>
      <c r="V1296" s="19">
        <f>IF(S1296&lt;&gt;1, V1295, IF(C1296=Ajustes!$B$6, V1295+D1296+N(O1296)+T1296, IF(U1296&lt;=0, 0, V1295-H1296*W1295)))</f>
        <v/>
      </c>
      <c r="W1296" s="21">
        <f>IF(U1296&gt;0, V1296/U1296, 0)</f>
        <v/>
      </c>
      <c r="X1296" s="19">
        <f>IF(AND(S1296=1, C1296=Ajustes!$B$7), D1296-N(O1296)-T1296-H1296*W1295, "")</f>
        <v/>
      </c>
      <c r="Y1296" s="18">
        <f>IF(A1296="", "", TRIM(IF(COUNTIFS($N$2:$N$3000,N1296,$C$2:$C$3000,C1296,$D$2:$D$3000,D1296,$H$2:$H$3000,H1296)&gt;1, "Orden repetida. ", "")&amp;IF(AND(S1296=1, C1296=Ajustes!$B$7, U1295+0.000001&lt;H1296), "Vendes más de lo registrado. ", "")&amp;IF(Q1296="texto", "Fecha en texto. ", "")&amp;IF(OR(NOT(ISNUMBER(D1296)), NOT(ISNUMBER(H1296))), "Número en texto. ", "")&amp;IF(AND(ISNUMBER(Q1296), ISNUMBER(Q1295), Q1296&lt;Q1295), "Fuera de orden de fecha. ", "")))</f>
        <v/>
      </c>
      <c r="Z1296" s="18">
        <f>IF(AND(S1296=1, ISNUMBER(R1296)), ROW(), 0)</f>
        <v/>
      </c>
      <c r="AA1296" s="18">
        <f>IF(ISNUMBER(R1296), R1296, 0)</f>
        <v/>
      </c>
    </row>
    <row r="1297">
      <c r="A1297" s="13" t="n"/>
      <c r="B1297" s="13" t="n"/>
      <c r="C1297" s="13" t="n"/>
      <c r="D1297" s="13" t="n"/>
      <c r="E1297" s="13" t="n"/>
      <c r="F1297" s="13" t="n"/>
      <c r="G1297" s="13" t="n"/>
      <c r="H1297" s="13" t="n"/>
      <c r="I1297" s="13" t="n"/>
      <c r="J1297" s="13" t="n"/>
      <c r="K1297" s="13" t="n"/>
      <c r="L1297" s="13" t="n"/>
      <c r="M1297" s="13" t="n"/>
      <c r="N1297" s="13" t="n"/>
      <c r="O1297" s="14" t="n"/>
      <c r="P1297" s="15" t="n"/>
      <c r="Q1297" s="16">
        <f>IF(N1297="", "", IF(ISNUMBER(N1297), N1297, IFERROR(DATEVALUE(LEFT(N1297,10))+TIMEVALUE(MID(N1297,12,8)), "texto")))</f>
        <v/>
      </c>
      <c r="R1297" s="17">
        <f>IF(ISNUMBER(Q1297), DATE(YEAR(Q1297),MONTH(Q1297),1), "")</f>
        <v/>
      </c>
      <c r="S1297" s="18">
        <f>IF(A1297="", 0, IF(AND(M1297=Ajustes!$B$8, E1297=Ajustes!$B$5, I1297=Ajustes!$B$4, OR(C1297=Ajustes!$B$6, C1297=Ajustes!$B$7), ISNUMBER(D1297), ISNUMBER(H1297)), 1, 0))</f>
        <v/>
      </c>
      <c r="T1297" s="19">
        <f>IF(S1297&lt;&gt;1, 0, IF(N(J1297)=0, 0, IF(K1297=Ajustes!$B$5, J1297, J1297*F1297)))</f>
        <v/>
      </c>
      <c r="U1297" s="20">
        <f>IF(S1297&lt;&gt;1, U1296, IF(C1297=Ajustes!$B$6, U1296+H1297, U1296-H1297))</f>
        <v/>
      </c>
      <c r="V1297" s="19">
        <f>IF(S1297&lt;&gt;1, V1296, IF(C1297=Ajustes!$B$6, V1296+D1297+N(O1297)+T1297, IF(U1297&lt;=0, 0, V1296-H1297*W1296)))</f>
        <v/>
      </c>
      <c r="W1297" s="21">
        <f>IF(U1297&gt;0, V1297/U1297, 0)</f>
        <v/>
      </c>
      <c r="X1297" s="19">
        <f>IF(AND(S1297=1, C1297=Ajustes!$B$7), D1297-N(O1297)-T1297-H1297*W1296, "")</f>
        <v/>
      </c>
      <c r="Y1297" s="18">
        <f>IF(A1297="", "", TRIM(IF(COUNTIFS($N$2:$N$3000,N1297,$C$2:$C$3000,C1297,$D$2:$D$3000,D1297,$H$2:$H$3000,H1297)&gt;1, "Orden repetida. ", "")&amp;IF(AND(S1297=1, C1297=Ajustes!$B$7, U1296+0.000001&lt;H1297), "Vendes más de lo registrado. ", "")&amp;IF(Q1297="texto", "Fecha en texto. ", "")&amp;IF(OR(NOT(ISNUMBER(D1297)), NOT(ISNUMBER(H1297))), "Número en texto. ", "")&amp;IF(AND(ISNUMBER(Q1297), ISNUMBER(Q1296), Q1297&lt;Q1296), "Fuera de orden de fecha. ", "")))</f>
        <v/>
      </c>
      <c r="Z1297" s="18">
        <f>IF(AND(S1297=1, ISNUMBER(R1297)), ROW(), 0)</f>
        <v/>
      </c>
      <c r="AA1297" s="18">
        <f>IF(ISNUMBER(R1297), R1297, 0)</f>
        <v/>
      </c>
    </row>
    <row r="1298">
      <c r="A1298" s="13" t="n"/>
      <c r="B1298" s="13" t="n"/>
      <c r="C1298" s="13" t="n"/>
      <c r="D1298" s="13" t="n"/>
      <c r="E1298" s="13" t="n"/>
      <c r="F1298" s="13" t="n"/>
      <c r="G1298" s="13" t="n"/>
      <c r="H1298" s="13" t="n"/>
      <c r="I1298" s="13" t="n"/>
      <c r="J1298" s="13" t="n"/>
      <c r="K1298" s="13" t="n"/>
      <c r="L1298" s="13" t="n"/>
      <c r="M1298" s="13" t="n"/>
      <c r="N1298" s="13" t="n"/>
      <c r="O1298" s="14" t="n"/>
      <c r="P1298" s="15" t="n"/>
      <c r="Q1298" s="16">
        <f>IF(N1298="", "", IF(ISNUMBER(N1298), N1298, IFERROR(DATEVALUE(LEFT(N1298,10))+TIMEVALUE(MID(N1298,12,8)), "texto")))</f>
        <v/>
      </c>
      <c r="R1298" s="17">
        <f>IF(ISNUMBER(Q1298), DATE(YEAR(Q1298),MONTH(Q1298),1), "")</f>
        <v/>
      </c>
      <c r="S1298" s="18">
        <f>IF(A1298="", 0, IF(AND(M1298=Ajustes!$B$8, E1298=Ajustes!$B$5, I1298=Ajustes!$B$4, OR(C1298=Ajustes!$B$6, C1298=Ajustes!$B$7), ISNUMBER(D1298), ISNUMBER(H1298)), 1, 0))</f>
        <v/>
      </c>
      <c r="T1298" s="19">
        <f>IF(S1298&lt;&gt;1, 0, IF(N(J1298)=0, 0, IF(K1298=Ajustes!$B$5, J1298, J1298*F1298)))</f>
        <v/>
      </c>
      <c r="U1298" s="20">
        <f>IF(S1298&lt;&gt;1, U1297, IF(C1298=Ajustes!$B$6, U1297+H1298, U1297-H1298))</f>
        <v/>
      </c>
      <c r="V1298" s="19">
        <f>IF(S1298&lt;&gt;1, V1297, IF(C1298=Ajustes!$B$6, V1297+D1298+N(O1298)+T1298, IF(U1298&lt;=0, 0, V1297-H1298*W1297)))</f>
        <v/>
      </c>
      <c r="W1298" s="21">
        <f>IF(U1298&gt;0, V1298/U1298, 0)</f>
        <v/>
      </c>
      <c r="X1298" s="19">
        <f>IF(AND(S1298=1, C1298=Ajustes!$B$7), D1298-N(O1298)-T1298-H1298*W1297, "")</f>
        <v/>
      </c>
      <c r="Y1298" s="18">
        <f>IF(A1298="", "", TRIM(IF(COUNTIFS($N$2:$N$3000,N1298,$C$2:$C$3000,C1298,$D$2:$D$3000,D1298,$H$2:$H$3000,H1298)&gt;1, "Orden repetida. ", "")&amp;IF(AND(S1298=1, C1298=Ajustes!$B$7, U1297+0.000001&lt;H1298), "Vendes más de lo registrado. ", "")&amp;IF(Q1298="texto", "Fecha en texto. ", "")&amp;IF(OR(NOT(ISNUMBER(D1298)), NOT(ISNUMBER(H1298))), "Número en texto. ", "")&amp;IF(AND(ISNUMBER(Q1298), ISNUMBER(Q1297), Q1298&lt;Q1297), "Fuera de orden de fecha. ", "")))</f>
        <v/>
      </c>
      <c r="Z1298" s="18">
        <f>IF(AND(S1298=1, ISNUMBER(R1298)), ROW(), 0)</f>
        <v/>
      </c>
      <c r="AA1298" s="18">
        <f>IF(ISNUMBER(R1298), R1298, 0)</f>
        <v/>
      </c>
    </row>
    <row r="1299">
      <c r="A1299" s="13" t="n"/>
      <c r="B1299" s="13" t="n"/>
      <c r="C1299" s="13" t="n"/>
      <c r="D1299" s="13" t="n"/>
      <c r="E1299" s="13" t="n"/>
      <c r="F1299" s="13" t="n"/>
      <c r="G1299" s="13" t="n"/>
      <c r="H1299" s="13" t="n"/>
      <c r="I1299" s="13" t="n"/>
      <c r="J1299" s="13" t="n"/>
      <c r="K1299" s="13" t="n"/>
      <c r="L1299" s="13" t="n"/>
      <c r="M1299" s="13" t="n"/>
      <c r="N1299" s="13" t="n"/>
      <c r="O1299" s="14" t="n"/>
      <c r="P1299" s="15" t="n"/>
      <c r="Q1299" s="16">
        <f>IF(N1299="", "", IF(ISNUMBER(N1299), N1299, IFERROR(DATEVALUE(LEFT(N1299,10))+TIMEVALUE(MID(N1299,12,8)), "texto")))</f>
        <v/>
      </c>
      <c r="R1299" s="17">
        <f>IF(ISNUMBER(Q1299), DATE(YEAR(Q1299),MONTH(Q1299),1), "")</f>
        <v/>
      </c>
      <c r="S1299" s="18">
        <f>IF(A1299="", 0, IF(AND(M1299=Ajustes!$B$8, E1299=Ajustes!$B$5, I1299=Ajustes!$B$4, OR(C1299=Ajustes!$B$6, C1299=Ajustes!$B$7), ISNUMBER(D1299), ISNUMBER(H1299)), 1, 0))</f>
        <v/>
      </c>
      <c r="T1299" s="19">
        <f>IF(S1299&lt;&gt;1, 0, IF(N(J1299)=0, 0, IF(K1299=Ajustes!$B$5, J1299, J1299*F1299)))</f>
        <v/>
      </c>
      <c r="U1299" s="20">
        <f>IF(S1299&lt;&gt;1, U1298, IF(C1299=Ajustes!$B$6, U1298+H1299, U1298-H1299))</f>
        <v/>
      </c>
      <c r="V1299" s="19">
        <f>IF(S1299&lt;&gt;1, V1298, IF(C1299=Ajustes!$B$6, V1298+D1299+N(O1299)+T1299, IF(U1299&lt;=0, 0, V1298-H1299*W1298)))</f>
        <v/>
      </c>
      <c r="W1299" s="21">
        <f>IF(U1299&gt;0, V1299/U1299, 0)</f>
        <v/>
      </c>
      <c r="X1299" s="19">
        <f>IF(AND(S1299=1, C1299=Ajustes!$B$7), D1299-N(O1299)-T1299-H1299*W1298, "")</f>
        <v/>
      </c>
      <c r="Y1299" s="18">
        <f>IF(A1299="", "", TRIM(IF(COUNTIFS($N$2:$N$3000,N1299,$C$2:$C$3000,C1299,$D$2:$D$3000,D1299,$H$2:$H$3000,H1299)&gt;1, "Orden repetida. ", "")&amp;IF(AND(S1299=1, C1299=Ajustes!$B$7, U1298+0.000001&lt;H1299), "Vendes más de lo registrado. ", "")&amp;IF(Q1299="texto", "Fecha en texto. ", "")&amp;IF(OR(NOT(ISNUMBER(D1299)), NOT(ISNUMBER(H1299))), "Número en texto. ", "")&amp;IF(AND(ISNUMBER(Q1299), ISNUMBER(Q1298), Q1299&lt;Q1298), "Fuera de orden de fecha. ", "")))</f>
        <v/>
      </c>
      <c r="Z1299" s="18">
        <f>IF(AND(S1299=1, ISNUMBER(R1299)), ROW(), 0)</f>
        <v/>
      </c>
      <c r="AA1299" s="18">
        <f>IF(ISNUMBER(R1299), R1299, 0)</f>
        <v/>
      </c>
    </row>
    <row r="1300">
      <c r="A1300" s="13" t="n"/>
      <c r="B1300" s="13" t="n"/>
      <c r="C1300" s="13" t="n"/>
      <c r="D1300" s="13" t="n"/>
      <c r="E1300" s="13" t="n"/>
      <c r="F1300" s="13" t="n"/>
      <c r="G1300" s="13" t="n"/>
      <c r="H1300" s="13" t="n"/>
      <c r="I1300" s="13" t="n"/>
      <c r="J1300" s="13" t="n"/>
      <c r="K1300" s="13" t="n"/>
      <c r="L1300" s="13" t="n"/>
      <c r="M1300" s="13" t="n"/>
      <c r="N1300" s="13" t="n"/>
      <c r="O1300" s="14" t="n"/>
      <c r="P1300" s="15" t="n"/>
      <c r="Q1300" s="16">
        <f>IF(N1300="", "", IF(ISNUMBER(N1300), N1300, IFERROR(DATEVALUE(LEFT(N1300,10))+TIMEVALUE(MID(N1300,12,8)), "texto")))</f>
        <v/>
      </c>
      <c r="R1300" s="17">
        <f>IF(ISNUMBER(Q1300), DATE(YEAR(Q1300),MONTH(Q1300),1), "")</f>
        <v/>
      </c>
      <c r="S1300" s="18">
        <f>IF(A1300="", 0, IF(AND(M1300=Ajustes!$B$8, E1300=Ajustes!$B$5, I1300=Ajustes!$B$4, OR(C1300=Ajustes!$B$6, C1300=Ajustes!$B$7), ISNUMBER(D1300), ISNUMBER(H1300)), 1, 0))</f>
        <v/>
      </c>
      <c r="T1300" s="19">
        <f>IF(S1300&lt;&gt;1, 0, IF(N(J1300)=0, 0, IF(K1300=Ajustes!$B$5, J1300, J1300*F1300)))</f>
        <v/>
      </c>
      <c r="U1300" s="20">
        <f>IF(S1300&lt;&gt;1, U1299, IF(C1300=Ajustes!$B$6, U1299+H1300, U1299-H1300))</f>
        <v/>
      </c>
      <c r="V1300" s="19">
        <f>IF(S1300&lt;&gt;1, V1299, IF(C1300=Ajustes!$B$6, V1299+D1300+N(O1300)+T1300, IF(U1300&lt;=0, 0, V1299-H1300*W1299)))</f>
        <v/>
      </c>
      <c r="W1300" s="21">
        <f>IF(U1300&gt;0, V1300/U1300, 0)</f>
        <v/>
      </c>
      <c r="X1300" s="19">
        <f>IF(AND(S1300=1, C1300=Ajustes!$B$7), D1300-N(O1300)-T1300-H1300*W1299, "")</f>
        <v/>
      </c>
      <c r="Y1300" s="18">
        <f>IF(A1300="", "", TRIM(IF(COUNTIFS($N$2:$N$3000,N1300,$C$2:$C$3000,C1300,$D$2:$D$3000,D1300,$H$2:$H$3000,H1300)&gt;1, "Orden repetida. ", "")&amp;IF(AND(S1300=1, C1300=Ajustes!$B$7, U1299+0.000001&lt;H1300), "Vendes más de lo registrado. ", "")&amp;IF(Q1300="texto", "Fecha en texto. ", "")&amp;IF(OR(NOT(ISNUMBER(D1300)), NOT(ISNUMBER(H1300))), "Número en texto. ", "")&amp;IF(AND(ISNUMBER(Q1300), ISNUMBER(Q1299), Q1300&lt;Q1299), "Fuera de orden de fecha. ", "")))</f>
        <v/>
      </c>
      <c r="Z1300" s="18">
        <f>IF(AND(S1300=1, ISNUMBER(R1300)), ROW(), 0)</f>
        <v/>
      </c>
      <c r="AA1300" s="18">
        <f>IF(ISNUMBER(R1300), R1300, 0)</f>
        <v/>
      </c>
    </row>
    <row r="1301">
      <c r="A1301" s="13" t="n"/>
      <c r="B1301" s="13" t="n"/>
      <c r="C1301" s="13" t="n"/>
      <c r="D1301" s="13" t="n"/>
      <c r="E1301" s="13" t="n"/>
      <c r="F1301" s="13" t="n"/>
      <c r="G1301" s="13" t="n"/>
      <c r="H1301" s="13" t="n"/>
      <c r="I1301" s="13" t="n"/>
      <c r="J1301" s="13" t="n"/>
      <c r="K1301" s="13" t="n"/>
      <c r="L1301" s="13" t="n"/>
      <c r="M1301" s="13" t="n"/>
      <c r="N1301" s="13" t="n"/>
      <c r="O1301" s="14" t="n"/>
      <c r="P1301" s="15" t="n"/>
      <c r="Q1301" s="16">
        <f>IF(N1301="", "", IF(ISNUMBER(N1301), N1301, IFERROR(DATEVALUE(LEFT(N1301,10))+TIMEVALUE(MID(N1301,12,8)), "texto")))</f>
        <v/>
      </c>
      <c r="R1301" s="17">
        <f>IF(ISNUMBER(Q1301), DATE(YEAR(Q1301),MONTH(Q1301),1), "")</f>
        <v/>
      </c>
      <c r="S1301" s="18">
        <f>IF(A1301="", 0, IF(AND(M1301=Ajustes!$B$8, E1301=Ajustes!$B$5, I1301=Ajustes!$B$4, OR(C1301=Ajustes!$B$6, C1301=Ajustes!$B$7), ISNUMBER(D1301), ISNUMBER(H1301)), 1, 0))</f>
        <v/>
      </c>
      <c r="T1301" s="19">
        <f>IF(S1301&lt;&gt;1, 0, IF(N(J1301)=0, 0, IF(K1301=Ajustes!$B$5, J1301, J1301*F1301)))</f>
        <v/>
      </c>
      <c r="U1301" s="20">
        <f>IF(S1301&lt;&gt;1, U1300, IF(C1301=Ajustes!$B$6, U1300+H1301, U1300-H1301))</f>
        <v/>
      </c>
      <c r="V1301" s="19">
        <f>IF(S1301&lt;&gt;1, V1300, IF(C1301=Ajustes!$B$6, V1300+D1301+N(O1301)+T1301, IF(U1301&lt;=0, 0, V1300-H1301*W1300)))</f>
        <v/>
      </c>
      <c r="W1301" s="21">
        <f>IF(U1301&gt;0, V1301/U1301, 0)</f>
        <v/>
      </c>
      <c r="X1301" s="19">
        <f>IF(AND(S1301=1, C1301=Ajustes!$B$7), D1301-N(O1301)-T1301-H1301*W1300, "")</f>
        <v/>
      </c>
      <c r="Y1301" s="18">
        <f>IF(A1301="", "", TRIM(IF(COUNTIFS($N$2:$N$3000,N1301,$C$2:$C$3000,C1301,$D$2:$D$3000,D1301,$H$2:$H$3000,H1301)&gt;1, "Orden repetida. ", "")&amp;IF(AND(S1301=1, C1301=Ajustes!$B$7, U1300+0.000001&lt;H1301), "Vendes más de lo registrado. ", "")&amp;IF(Q1301="texto", "Fecha en texto. ", "")&amp;IF(OR(NOT(ISNUMBER(D1301)), NOT(ISNUMBER(H1301))), "Número en texto. ", "")&amp;IF(AND(ISNUMBER(Q1301), ISNUMBER(Q1300), Q1301&lt;Q1300), "Fuera de orden de fecha. ", "")))</f>
        <v/>
      </c>
      <c r="Z1301" s="18">
        <f>IF(AND(S1301=1, ISNUMBER(R1301)), ROW(), 0)</f>
        <v/>
      </c>
      <c r="AA1301" s="18">
        <f>IF(ISNUMBER(R1301), R1301, 0)</f>
        <v/>
      </c>
    </row>
    <row r="1302">
      <c r="A1302" s="13" t="n"/>
      <c r="B1302" s="13" t="n"/>
      <c r="C1302" s="13" t="n"/>
      <c r="D1302" s="13" t="n"/>
      <c r="E1302" s="13" t="n"/>
      <c r="F1302" s="13" t="n"/>
      <c r="G1302" s="13" t="n"/>
      <c r="H1302" s="13" t="n"/>
      <c r="I1302" s="13" t="n"/>
      <c r="J1302" s="13" t="n"/>
      <c r="K1302" s="13" t="n"/>
      <c r="L1302" s="13" t="n"/>
      <c r="M1302" s="13" t="n"/>
      <c r="N1302" s="13" t="n"/>
      <c r="O1302" s="14" t="n"/>
      <c r="P1302" s="15" t="n"/>
      <c r="Q1302" s="16">
        <f>IF(N1302="", "", IF(ISNUMBER(N1302), N1302, IFERROR(DATEVALUE(LEFT(N1302,10))+TIMEVALUE(MID(N1302,12,8)), "texto")))</f>
        <v/>
      </c>
      <c r="R1302" s="17">
        <f>IF(ISNUMBER(Q1302), DATE(YEAR(Q1302),MONTH(Q1302),1), "")</f>
        <v/>
      </c>
      <c r="S1302" s="18">
        <f>IF(A1302="", 0, IF(AND(M1302=Ajustes!$B$8, E1302=Ajustes!$B$5, I1302=Ajustes!$B$4, OR(C1302=Ajustes!$B$6, C1302=Ajustes!$B$7), ISNUMBER(D1302), ISNUMBER(H1302)), 1, 0))</f>
        <v/>
      </c>
      <c r="T1302" s="19">
        <f>IF(S1302&lt;&gt;1, 0, IF(N(J1302)=0, 0, IF(K1302=Ajustes!$B$5, J1302, J1302*F1302)))</f>
        <v/>
      </c>
      <c r="U1302" s="20">
        <f>IF(S1302&lt;&gt;1, U1301, IF(C1302=Ajustes!$B$6, U1301+H1302, U1301-H1302))</f>
        <v/>
      </c>
      <c r="V1302" s="19">
        <f>IF(S1302&lt;&gt;1, V1301, IF(C1302=Ajustes!$B$6, V1301+D1302+N(O1302)+T1302, IF(U1302&lt;=0, 0, V1301-H1302*W1301)))</f>
        <v/>
      </c>
      <c r="W1302" s="21">
        <f>IF(U1302&gt;0, V1302/U1302, 0)</f>
        <v/>
      </c>
      <c r="X1302" s="19">
        <f>IF(AND(S1302=1, C1302=Ajustes!$B$7), D1302-N(O1302)-T1302-H1302*W1301, "")</f>
        <v/>
      </c>
      <c r="Y1302" s="18">
        <f>IF(A1302="", "", TRIM(IF(COUNTIFS($N$2:$N$3000,N1302,$C$2:$C$3000,C1302,$D$2:$D$3000,D1302,$H$2:$H$3000,H1302)&gt;1, "Orden repetida. ", "")&amp;IF(AND(S1302=1, C1302=Ajustes!$B$7, U1301+0.000001&lt;H1302), "Vendes más de lo registrado. ", "")&amp;IF(Q1302="texto", "Fecha en texto. ", "")&amp;IF(OR(NOT(ISNUMBER(D1302)), NOT(ISNUMBER(H1302))), "Número en texto. ", "")&amp;IF(AND(ISNUMBER(Q1302), ISNUMBER(Q1301), Q1302&lt;Q1301), "Fuera de orden de fecha. ", "")))</f>
        <v/>
      </c>
      <c r="Z1302" s="18">
        <f>IF(AND(S1302=1, ISNUMBER(R1302)), ROW(), 0)</f>
        <v/>
      </c>
      <c r="AA1302" s="18">
        <f>IF(ISNUMBER(R1302), R1302, 0)</f>
        <v/>
      </c>
    </row>
    <row r="1303">
      <c r="A1303" s="13" t="n"/>
      <c r="B1303" s="13" t="n"/>
      <c r="C1303" s="13" t="n"/>
      <c r="D1303" s="13" t="n"/>
      <c r="E1303" s="13" t="n"/>
      <c r="F1303" s="13" t="n"/>
      <c r="G1303" s="13" t="n"/>
      <c r="H1303" s="13" t="n"/>
      <c r="I1303" s="13" t="n"/>
      <c r="J1303" s="13" t="n"/>
      <c r="K1303" s="13" t="n"/>
      <c r="L1303" s="13" t="n"/>
      <c r="M1303" s="13" t="n"/>
      <c r="N1303" s="13" t="n"/>
      <c r="O1303" s="14" t="n"/>
      <c r="P1303" s="15" t="n"/>
      <c r="Q1303" s="16">
        <f>IF(N1303="", "", IF(ISNUMBER(N1303), N1303, IFERROR(DATEVALUE(LEFT(N1303,10))+TIMEVALUE(MID(N1303,12,8)), "texto")))</f>
        <v/>
      </c>
      <c r="R1303" s="17">
        <f>IF(ISNUMBER(Q1303), DATE(YEAR(Q1303),MONTH(Q1303),1), "")</f>
        <v/>
      </c>
      <c r="S1303" s="18">
        <f>IF(A1303="", 0, IF(AND(M1303=Ajustes!$B$8, E1303=Ajustes!$B$5, I1303=Ajustes!$B$4, OR(C1303=Ajustes!$B$6, C1303=Ajustes!$B$7), ISNUMBER(D1303), ISNUMBER(H1303)), 1, 0))</f>
        <v/>
      </c>
      <c r="T1303" s="19">
        <f>IF(S1303&lt;&gt;1, 0, IF(N(J1303)=0, 0, IF(K1303=Ajustes!$B$5, J1303, J1303*F1303)))</f>
        <v/>
      </c>
      <c r="U1303" s="20">
        <f>IF(S1303&lt;&gt;1, U1302, IF(C1303=Ajustes!$B$6, U1302+H1303, U1302-H1303))</f>
        <v/>
      </c>
      <c r="V1303" s="19">
        <f>IF(S1303&lt;&gt;1, V1302, IF(C1303=Ajustes!$B$6, V1302+D1303+N(O1303)+T1303, IF(U1303&lt;=0, 0, V1302-H1303*W1302)))</f>
        <v/>
      </c>
      <c r="W1303" s="21">
        <f>IF(U1303&gt;0, V1303/U1303, 0)</f>
        <v/>
      </c>
      <c r="X1303" s="19">
        <f>IF(AND(S1303=1, C1303=Ajustes!$B$7), D1303-N(O1303)-T1303-H1303*W1302, "")</f>
        <v/>
      </c>
      <c r="Y1303" s="18">
        <f>IF(A1303="", "", TRIM(IF(COUNTIFS($N$2:$N$3000,N1303,$C$2:$C$3000,C1303,$D$2:$D$3000,D1303,$H$2:$H$3000,H1303)&gt;1, "Orden repetida. ", "")&amp;IF(AND(S1303=1, C1303=Ajustes!$B$7, U1302+0.000001&lt;H1303), "Vendes más de lo registrado. ", "")&amp;IF(Q1303="texto", "Fecha en texto. ", "")&amp;IF(OR(NOT(ISNUMBER(D1303)), NOT(ISNUMBER(H1303))), "Número en texto. ", "")&amp;IF(AND(ISNUMBER(Q1303), ISNUMBER(Q1302), Q1303&lt;Q1302), "Fuera de orden de fecha. ", "")))</f>
        <v/>
      </c>
      <c r="Z1303" s="18">
        <f>IF(AND(S1303=1, ISNUMBER(R1303)), ROW(), 0)</f>
        <v/>
      </c>
      <c r="AA1303" s="18">
        <f>IF(ISNUMBER(R1303), R1303, 0)</f>
        <v/>
      </c>
    </row>
    <row r="1304">
      <c r="A1304" s="13" t="n"/>
      <c r="B1304" s="13" t="n"/>
      <c r="C1304" s="13" t="n"/>
      <c r="D1304" s="13" t="n"/>
      <c r="E1304" s="13" t="n"/>
      <c r="F1304" s="13" t="n"/>
      <c r="G1304" s="13" t="n"/>
      <c r="H1304" s="13" t="n"/>
      <c r="I1304" s="13" t="n"/>
      <c r="J1304" s="13" t="n"/>
      <c r="K1304" s="13" t="n"/>
      <c r="L1304" s="13" t="n"/>
      <c r="M1304" s="13" t="n"/>
      <c r="N1304" s="13" t="n"/>
      <c r="O1304" s="14" t="n"/>
      <c r="P1304" s="15" t="n"/>
      <c r="Q1304" s="16">
        <f>IF(N1304="", "", IF(ISNUMBER(N1304), N1304, IFERROR(DATEVALUE(LEFT(N1304,10))+TIMEVALUE(MID(N1304,12,8)), "texto")))</f>
        <v/>
      </c>
      <c r="R1304" s="17">
        <f>IF(ISNUMBER(Q1304), DATE(YEAR(Q1304),MONTH(Q1304),1), "")</f>
        <v/>
      </c>
      <c r="S1304" s="18">
        <f>IF(A1304="", 0, IF(AND(M1304=Ajustes!$B$8, E1304=Ajustes!$B$5, I1304=Ajustes!$B$4, OR(C1304=Ajustes!$B$6, C1304=Ajustes!$B$7), ISNUMBER(D1304), ISNUMBER(H1304)), 1, 0))</f>
        <v/>
      </c>
      <c r="T1304" s="19">
        <f>IF(S1304&lt;&gt;1, 0, IF(N(J1304)=0, 0, IF(K1304=Ajustes!$B$5, J1304, J1304*F1304)))</f>
        <v/>
      </c>
      <c r="U1304" s="20">
        <f>IF(S1304&lt;&gt;1, U1303, IF(C1304=Ajustes!$B$6, U1303+H1304, U1303-H1304))</f>
        <v/>
      </c>
      <c r="V1304" s="19">
        <f>IF(S1304&lt;&gt;1, V1303, IF(C1304=Ajustes!$B$6, V1303+D1304+N(O1304)+T1304, IF(U1304&lt;=0, 0, V1303-H1304*W1303)))</f>
        <v/>
      </c>
      <c r="W1304" s="21">
        <f>IF(U1304&gt;0, V1304/U1304, 0)</f>
        <v/>
      </c>
      <c r="X1304" s="19">
        <f>IF(AND(S1304=1, C1304=Ajustes!$B$7), D1304-N(O1304)-T1304-H1304*W1303, "")</f>
        <v/>
      </c>
      <c r="Y1304" s="18">
        <f>IF(A1304="", "", TRIM(IF(COUNTIFS($N$2:$N$3000,N1304,$C$2:$C$3000,C1304,$D$2:$D$3000,D1304,$H$2:$H$3000,H1304)&gt;1, "Orden repetida. ", "")&amp;IF(AND(S1304=1, C1304=Ajustes!$B$7, U1303+0.000001&lt;H1304), "Vendes más de lo registrado. ", "")&amp;IF(Q1304="texto", "Fecha en texto. ", "")&amp;IF(OR(NOT(ISNUMBER(D1304)), NOT(ISNUMBER(H1304))), "Número en texto. ", "")&amp;IF(AND(ISNUMBER(Q1304), ISNUMBER(Q1303), Q1304&lt;Q1303), "Fuera de orden de fecha. ", "")))</f>
        <v/>
      </c>
      <c r="Z1304" s="18">
        <f>IF(AND(S1304=1, ISNUMBER(R1304)), ROW(), 0)</f>
        <v/>
      </c>
      <c r="AA1304" s="18">
        <f>IF(ISNUMBER(R1304), R1304, 0)</f>
        <v/>
      </c>
    </row>
    <row r="1305">
      <c r="A1305" s="13" t="n"/>
      <c r="B1305" s="13" t="n"/>
      <c r="C1305" s="13" t="n"/>
      <c r="D1305" s="13" t="n"/>
      <c r="E1305" s="13" t="n"/>
      <c r="F1305" s="13" t="n"/>
      <c r="G1305" s="13" t="n"/>
      <c r="H1305" s="13" t="n"/>
      <c r="I1305" s="13" t="n"/>
      <c r="J1305" s="13" t="n"/>
      <c r="K1305" s="13" t="n"/>
      <c r="L1305" s="13" t="n"/>
      <c r="M1305" s="13" t="n"/>
      <c r="N1305" s="13" t="n"/>
      <c r="O1305" s="14" t="n"/>
      <c r="P1305" s="15" t="n"/>
      <c r="Q1305" s="16">
        <f>IF(N1305="", "", IF(ISNUMBER(N1305), N1305, IFERROR(DATEVALUE(LEFT(N1305,10))+TIMEVALUE(MID(N1305,12,8)), "texto")))</f>
        <v/>
      </c>
      <c r="R1305" s="17">
        <f>IF(ISNUMBER(Q1305), DATE(YEAR(Q1305),MONTH(Q1305),1), "")</f>
        <v/>
      </c>
      <c r="S1305" s="18">
        <f>IF(A1305="", 0, IF(AND(M1305=Ajustes!$B$8, E1305=Ajustes!$B$5, I1305=Ajustes!$B$4, OR(C1305=Ajustes!$B$6, C1305=Ajustes!$B$7), ISNUMBER(D1305), ISNUMBER(H1305)), 1, 0))</f>
        <v/>
      </c>
      <c r="T1305" s="19">
        <f>IF(S1305&lt;&gt;1, 0, IF(N(J1305)=0, 0, IF(K1305=Ajustes!$B$5, J1305, J1305*F1305)))</f>
        <v/>
      </c>
      <c r="U1305" s="20">
        <f>IF(S1305&lt;&gt;1, U1304, IF(C1305=Ajustes!$B$6, U1304+H1305, U1304-H1305))</f>
        <v/>
      </c>
      <c r="V1305" s="19">
        <f>IF(S1305&lt;&gt;1, V1304, IF(C1305=Ajustes!$B$6, V1304+D1305+N(O1305)+T1305, IF(U1305&lt;=0, 0, V1304-H1305*W1304)))</f>
        <v/>
      </c>
      <c r="W1305" s="21">
        <f>IF(U1305&gt;0, V1305/U1305, 0)</f>
        <v/>
      </c>
      <c r="X1305" s="19">
        <f>IF(AND(S1305=1, C1305=Ajustes!$B$7), D1305-N(O1305)-T1305-H1305*W1304, "")</f>
        <v/>
      </c>
      <c r="Y1305" s="18">
        <f>IF(A1305="", "", TRIM(IF(COUNTIFS($N$2:$N$3000,N1305,$C$2:$C$3000,C1305,$D$2:$D$3000,D1305,$H$2:$H$3000,H1305)&gt;1, "Orden repetida. ", "")&amp;IF(AND(S1305=1, C1305=Ajustes!$B$7, U1304+0.000001&lt;H1305), "Vendes más de lo registrado. ", "")&amp;IF(Q1305="texto", "Fecha en texto. ", "")&amp;IF(OR(NOT(ISNUMBER(D1305)), NOT(ISNUMBER(H1305))), "Número en texto. ", "")&amp;IF(AND(ISNUMBER(Q1305), ISNUMBER(Q1304), Q1305&lt;Q1304), "Fuera de orden de fecha. ", "")))</f>
        <v/>
      </c>
      <c r="Z1305" s="18">
        <f>IF(AND(S1305=1, ISNUMBER(R1305)), ROW(), 0)</f>
        <v/>
      </c>
      <c r="AA1305" s="18">
        <f>IF(ISNUMBER(R1305), R1305, 0)</f>
        <v/>
      </c>
    </row>
    <row r="1306">
      <c r="A1306" s="13" t="n"/>
      <c r="B1306" s="13" t="n"/>
      <c r="C1306" s="13" t="n"/>
      <c r="D1306" s="13" t="n"/>
      <c r="E1306" s="13" t="n"/>
      <c r="F1306" s="13" t="n"/>
      <c r="G1306" s="13" t="n"/>
      <c r="H1306" s="13" t="n"/>
      <c r="I1306" s="13" t="n"/>
      <c r="J1306" s="13" t="n"/>
      <c r="K1306" s="13" t="n"/>
      <c r="L1306" s="13" t="n"/>
      <c r="M1306" s="13" t="n"/>
      <c r="N1306" s="13" t="n"/>
      <c r="O1306" s="14" t="n"/>
      <c r="P1306" s="15" t="n"/>
      <c r="Q1306" s="16">
        <f>IF(N1306="", "", IF(ISNUMBER(N1306), N1306, IFERROR(DATEVALUE(LEFT(N1306,10))+TIMEVALUE(MID(N1306,12,8)), "texto")))</f>
        <v/>
      </c>
      <c r="R1306" s="17">
        <f>IF(ISNUMBER(Q1306), DATE(YEAR(Q1306),MONTH(Q1306),1), "")</f>
        <v/>
      </c>
      <c r="S1306" s="18">
        <f>IF(A1306="", 0, IF(AND(M1306=Ajustes!$B$8, E1306=Ajustes!$B$5, I1306=Ajustes!$B$4, OR(C1306=Ajustes!$B$6, C1306=Ajustes!$B$7), ISNUMBER(D1306), ISNUMBER(H1306)), 1, 0))</f>
        <v/>
      </c>
      <c r="T1306" s="19">
        <f>IF(S1306&lt;&gt;1, 0, IF(N(J1306)=0, 0, IF(K1306=Ajustes!$B$5, J1306, J1306*F1306)))</f>
        <v/>
      </c>
      <c r="U1306" s="20">
        <f>IF(S1306&lt;&gt;1, U1305, IF(C1306=Ajustes!$B$6, U1305+H1306, U1305-H1306))</f>
        <v/>
      </c>
      <c r="V1306" s="19">
        <f>IF(S1306&lt;&gt;1, V1305, IF(C1306=Ajustes!$B$6, V1305+D1306+N(O1306)+T1306, IF(U1306&lt;=0, 0, V1305-H1306*W1305)))</f>
        <v/>
      </c>
      <c r="W1306" s="21">
        <f>IF(U1306&gt;0, V1306/U1306, 0)</f>
        <v/>
      </c>
      <c r="X1306" s="19">
        <f>IF(AND(S1306=1, C1306=Ajustes!$B$7), D1306-N(O1306)-T1306-H1306*W1305, "")</f>
        <v/>
      </c>
      <c r="Y1306" s="18">
        <f>IF(A1306="", "", TRIM(IF(COUNTIFS($N$2:$N$3000,N1306,$C$2:$C$3000,C1306,$D$2:$D$3000,D1306,$H$2:$H$3000,H1306)&gt;1, "Orden repetida. ", "")&amp;IF(AND(S1306=1, C1306=Ajustes!$B$7, U1305+0.000001&lt;H1306), "Vendes más de lo registrado. ", "")&amp;IF(Q1306="texto", "Fecha en texto. ", "")&amp;IF(OR(NOT(ISNUMBER(D1306)), NOT(ISNUMBER(H1306))), "Número en texto. ", "")&amp;IF(AND(ISNUMBER(Q1306), ISNUMBER(Q1305), Q1306&lt;Q1305), "Fuera de orden de fecha. ", "")))</f>
        <v/>
      </c>
      <c r="Z1306" s="18">
        <f>IF(AND(S1306=1, ISNUMBER(R1306)), ROW(), 0)</f>
        <v/>
      </c>
      <c r="AA1306" s="18">
        <f>IF(ISNUMBER(R1306), R1306, 0)</f>
        <v/>
      </c>
    </row>
    <row r="1307">
      <c r="A1307" s="13" t="n"/>
      <c r="B1307" s="13" t="n"/>
      <c r="C1307" s="13" t="n"/>
      <c r="D1307" s="13" t="n"/>
      <c r="E1307" s="13" t="n"/>
      <c r="F1307" s="13" t="n"/>
      <c r="G1307" s="13" t="n"/>
      <c r="H1307" s="13" t="n"/>
      <c r="I1307" s="13" t="n"/>
      <c r="J1307" s="13" t="n"/>
      <c r="K1307" s="13" t="n"/>
      <c r="L1307" s="13" t="n"/>
      <c r="M1307" s="13" t="n"/>
      <c r="N1307" s="13" t="n"/>
      <c r="O1307" s="14" t="n"/>
      <c r="P1307" s="15" t="n"/>
      <c r="Q1307" s="16">
        <f>IF(N1307="", "", IF(ISNUMBER(N1307), N1307, IFERROR(DATEVALUE(LEFT(N1307,10))+TIMEVALUE(MID(N1307,12,8)), "texto")))</f>
        <v/>
      </c>
      <c r="R1307" s="17">
        <f>IF(ISNUMBER(Q1307), DATE(YEAR(Q1307),MONTH(Q1307),1), "")</f>
        <v/>
      </c>
      <c r="S1307" s="18">
        <f>IF(A1307="", 0, IF(AND(M1307=Ajustes!$B$8, E1307=Ajustes!$B$5, I1307=Ajustes!$B$4, OR(C1307=Ajustes!$B$6, C1307=Ajustes!$B$7), ISNUMBER(D1307), ISNUMBER(H1307)), 1, 0))</f>
        <v/>
      </c>
      <c r="T1307" s="19">
        <f>IF(S1307&lt;&gt;1, 0, IF(N(J1307)=0, 0, IF(K1307=Ajustes!$B$5, J1307, J1307*F1307)))</f>
        <v/>
      </c>
      <c r="U1307" s="20">
        <f>IF(S1307&lt;&gt;1, U1306, IF(C1307=Ajustes!$B$6, U1306+H1307, U1306-H1307))</f>
        <v/>
      </c>
      <c r="V1307" s="19">
        <f>IF(S1307&lt;&gt;1, V1306, IF(C1307=Ajustes!$B$6, V1306+D1307+N(O1307)+T1307, IF(U1307&lt;=0, 0, V1306-H1307*W1306)))</f>
        <v/>
      </c>
      <c r="W1307" s="21">
        <f>IF(U1307&gt;0, V1307/U1307, 0)</f>
        <v/>
      </c>
      <c r="X1307" s="19">
        <f>IF(AND(S1307=1, C1307=Ajustes!$B$7), D1307-N(O1307)-T1307-H1307*W1306, "")</f>
        <v/>
      </c>
      <c r="Y1307" s="18">
        <f>IF(A1307="", "", TRIM(IF(COUNTIFS($N$2:$N$3000,N1307,$C$2:$C$3000,C1307,$D$2:$D$3000,D1307,$H$2:$H$3000,H1307)&gt;1, "Orden repetida. ", "")&amp;IF(AND(S1307=1, C1307=Ajustes!$B$7, U1306+0.000001&lt;H1307), "Vendes más de lo registrado. ", "")&amp;IF(Q1307="texto", "Fecha en texto. ", "")&amp;IF(OR(NOT(ISNUMBER(D1307)), NOT(ISNUMBER(H1307))), "Número en texto. ", "")&amp;IF(AND(ISNUMBER(Q1307), ISNUMBER(Q1306), Q1307&lt;Q1306), "Fuera de orden de fecha. ", "")))</f>
        <v/>
      </c>
      <c r="Z1307" s="18">
        <f>IF(AND(S1307=1, ISNUMBER(R1307)), ROW(), 0)</f>
        <v/>
      </c>
      <c r="AA1307" s="18">
        <f>IF(ISNUMBER(R1307), R1307, 0)</f>
        <v/>
      </c>
    </row>
    <row r="1308">
      <c r="A1308" s="13" t="n"/>
      <c r="B1308" s="13" t="n"/>
      <c r="C1308" s="13" t="n"/>
      <c r="D1308" s="13" t="n"/>
      <c r="E1308" s="13" t="n"/>
      <c r="F1308" s="13" t="n"/>
      <c r="G1308" s="13" t="n"/>
      <c r="H1308" s="13" t="n"/>
      <c r="I1308" s="13" t="n"/>
      <c r="J1308" s="13" t="n"/>
      <c r="K1308" s="13" t="n"/>
      <c r="L1308" s="13" t="n"/>
      <c r="M1308" s="13" t="n"/>
      <c r="N1308" s="13" t="n"/>
      <c r="O1308" s="14" t="n"/>
      <c r="P1308" s="15" t="n"/>
      <c r="Q1308" s="16">
        <f>IF(N1308="", "", IF(ISNUMBER(N1308), N1308, IFERROR(DATEVALUE(LEFT(N1308,10))+TIMEVALUE(MID(N1308,12,8)), "texto")))</f>
        <v/>
      </c>
      <c r="R1308" s="17">
        <f>IF(ISNUMBER(Q1308), DATE(YEAR(Q1308),MONTH(Q1308),1), "")</f>
        <v/>
      </c>
      <c r="S1308" s="18">
        <f>IF(A1308="", 0, IF(AND(M1308=Ajustes!$B$8, E1308=Ajustes!$B$5, I1308=Ajustes!$B$4, OR(C1308=Ajustes!$B$6, C1308=Ajustes!$B$7), ISNUMBER(D1308), ISNUMBER(H1308)), 1, 0))</f>
        <v/>
      </c>
      <c r="T1308" s="19">
        <f>IF(S1308&lt;&gt;1, 0, IF(N(J1308)=0, 0, IF(K1308=Ajustes!$B$5, J1308, J1308*F1308)))</f>
        <v/>
      </c>
      <c r="U1308" s="20">
        <f>IF(S1308&lt;&gt;1, U1307, IF(C1308=Ajustes!$B$6, U1307+H1308, U1307-H1308))</f>
        <v/>
      </c>
      <c r="V1308" s="19">
        <f>IF(S1308&lt;&gt;1, V1307, IF(C1308=Ajustes!$B$6, V1307+D1308+N(O1308)+T1308, IF(U1308&lt;=0, 0, V1307-H1308*W1307)))</f>
        <v/>
      </c>
      <c r="W1308" s="21">
        <f>IF(U1308&gt;0, V1308/U1308, 0)</f>
        <v/>
      </c>
      <c r="X1308" s="19">
        <f>IF(AND(S1308=1, C1308=Ajustes!$B$7), D1308-N(O1308)-T1308-H1308*W1307, "")</f>
        <v/>
      </c>
      <c r="Y1308" s="18">
        <f>IF(A1308="", "", TRIM(IF(COUNTIFS($N$2:$N$3000,N1308,$C$2:$C$3000,C1308,$D$2:$D$3000,D1308,$H$2:$H$3000,H1308)&gt;1, "Orden repetida. ", "")&amp;IF(AND(S1308=1, C1308=Ajustes!$B$7, U1307+0.000001&lt;H1308), "Vendes más de lo registrado. ", "")&amp;IF(Q1308="texto", "Fecha en texto. ", "")&amp;IF(OR(NOT(ISNUMBER(D1308)), NOT(ISNUMBER(H1308))), "Número en texto. ", "")&amp;IF(AND(ISNUMBER(Q1308), ISNUMBER(Q1307), Q1308&lt;Q1307), "Fuera de orden de fecha. ", "")))</f>
        <v/>
      </c>
      <c r="Z1308" s="18">
        <f>IF(AND(S1308=1, ISNUMBER(R1308)), ROW(), 0)</f>
        <v/>
      </c>
      <c r="AA1308" s="18">
        <f>IF(ISNUMBER(R1308), R1308, 0)</f>
        <v/>
      </c>
    </row>
    <row r="1309">
      <c r="A1309" s="13" t="n"/>
      <c r="B1309" s="13" t="n"/>
      <c r="C1309" s="13" t="n"/>
      <c r="D1309" s="13" t="n"/>
      <c r="E1309" s="13" t="n"/>
      <c r="F1309" s="13" t="n"/>
      <c r="G1309" s="13" t="n"/>
      <c r="H1309" s="13" t="n"/>
      <c r="I1309" s="13" t="n"/>
      <c r="J1309" s="13" t="n"/>
      <c r="K1309" s="13" t="n"/>
      <c r="L1309" s="13" t="n"/>
      <c r="M1309" s="13" t="n"/>
      <c r="N1309" s="13" t="n"/>
      <c r="O1309" s="14" t="n"/>
      <c r="P1309" s="15" t="n"/>
      <c r="Q1309" s="16">
        <f>IF(N1309="", "", IF(ISNUMBER(N1309), N1309, IFERROR(DATEVALUE(LEFT(N1309,10))+TIMEVALUE(MID(N1309,12,8)), "texto")))</f>
        <v/>
      </c>
      <c r="R1309" s="17">
        <f>IF(ISNUMBER(Q1309), DATE(YEAR(Q1309),MONTH(Q1309),1), "")</f>
        <v/>
      </c>
      <c r="S1309" s="18">
        <f>IF(A1309="", 0, IF(AND(M1309=Ajustes!$B$8, E1309=Ajustes!$B$5, I1309=Ajustes!$B$4, OR(C1309=Ajustes!$B$6, C1309=Ajustes!$B$7), ISNUMBER(D1309), ISNUMBER(H1309)), 1, 0))</f>
        <v/>
      </c>
      <c r="T1309" s="19">
        <f>IF(S1309&lt;&gt;1, 0, IF(N(J1309)=0, 0, IF(K1309=Ajustes!$B$5, J1309, J1309*F1309)))</f>
        <v/>
      </c>
      <c r="U1309" s="20">
        <f>IF(S1309&lt;&gt;1, U1308, IF(C1309=Ajustes!$B$6, U1308+H1309, U1308-H1309))</f>
        <v/>
      </c>
      <c r="V1309" s="19">
        <f>IF(S1309&lt;&gt;1, V1308, IF(C1309=Ajustes!$B$6, V1308+D1309+N(O1309)+T1309, IF(U1309&lt;=0, 0, V1308-H1309*W1308)))</f>
        <v/>
      </c>
      <c r="W1309" s="21">
        <f>IF(U1309&gt;0, V1309/U1309, 0)</f>
        <v/>
      </c>
      <c r="X1309" s="19">
        <f>IF(AND(S1309=1, C1309=Ajustes!$B$7), D1309-N(O1309)-T1309-H1309*W1308, "")</f>
        <v/>
      </c>
      <c r="Y1309" s="18">
        <f>IF(A1309="", "", TRIM(IF(COUNTIFS($N$2:$N$3000,N1309,$C$2:$C$3000,C1309,$D$2:$D$3000,D1309,$H$2:$H$3000,H1309)&gt;1, "Orden repetida. ", "")&amp;IF(AND(S1309=1, C1309=Ajustes!$B$7, U1308+0.000001&lt;H1309), "Vendes más de lo registrado. ", "")&amp;IF(Q1309="texto", "Fecha en texto. ", "")&amp;IF(OR(NOT(ISNUMBER(D1309)), NOT(ISNUMBER(H1309))), "Número en texto. ", "")&amp;IF(AND(ISNUMBER(Q1309), ISNUMBER(Q1308), Q1309&lt;Q1308), "Fuera de orden de fecha. ", "")))</f>
        <v/>
      </c>
      <c r="Z1309" s="18">
        <f>IF(AND(S1309=1, ISNUMBER(R1309)), ROW(), 0)</f>
        <v/>
      </c>
      <c r="AA1309" s="18">
        <f>IF(ISNUMBER(R1309), R1309, 0)</f>
        <v/>
      </c>
    </row>
    <row r="1310">
      <c r="A1310" s="13" t="n"/>
      <c r="B1310" s="13" t="n"/>
      <c r="C1310" s="13" t="n"/>
      <c r="D1310" s="13" t="n"/>
      <c r="E1310" s="13" t="n"/>
      <c r="F1310" s="13" t="n"/>
      <c r="G1310" s="13" t="n"/>
      <c r="H1310" s="13" t="n"/>
      <c r="I1310" s="13" t="n"/>
      <c r="J1310" s="13" t="n"/>
      <c r="K1310" s="13" t="n"/>
      <c r="L1310" s="13" t="n"/>
      <c r="M1310" s="13" t="n"/>
      <c r="N1310" s="13" t="n"/>
      <c r="O1310" s="14" t="n"/>
      <c r="P1310" s="15" t="n"/>
      <c r="Q1310" s="16">
        <f>IF(N1310="", "", IF(ISNUMBER(N1310), N1310, IFERROR(DATEVALUE(LEFT(N1310,10))+TIMEVALUE(MID(N1310,12,8)), "texto")))</f>
        <v/>
      </c>
      <c r="R1310" s="17">
        <f>IF(ISNUMBER(Q1310), DATE(YEAR(Q1310),MONTH(Q1310),1), "")</f>
        <v/>
      </c>
      <c r="S1310" s="18">
        <f>IF(A1310="", 0, IF(AND(M1310=Ajustes!$B$8, E1310=Ajustes!$B$5, I1310=Ajustes!$B$4, OR(C1310=Ajustes!$B$6, C1310=Ajustes!$B$7), ISNUMBER(D1310), ISNUMBER(H1310)), 1, 0))</f>
        <v/>
      </c>
      <c r="T1310" s="19">
        <f>IF(S1310&lt;&gt;1, 0, IF(N(J1310)=0, 0, IF(K1310=Ajustes!$B$5, J1310, J1310*F1310)))</f>
        <v/>
      </c>
      <c r="U1310" s="20">
        <f>IF(S1310&lt;&gt;1, U1309, IF(C1310=Ajustes!$B$6, U1309+H1310, U1309-H1310))</f>
        <v/>
      </c>
      <c r="V1310" s="19">
        <f>IF(S1310&lt;&gt;1, V1309, IF(C1310=Ajustes!$B$6, V1309+D1310+N(O1310)+T1310, IF(U1310&lt;=0, 0, V1309-H1310*W1309)))</f>
        <v/>
      </c>
      <c r="W1310" s="21">
        <f>IF(U1310&gt;0, V1310/U1310, 0)</f>
        <v/>
      </c>
      <c r="X1310" s="19">
        <f>IF(AND(S1310=1, C1310=Ajustes!$B$7), D1310-N(O1310)-T1310-H1310*W1309, "")</f>
        <v/>
      </c>
      <c r="Y1310" s="18">
        <f>IF(A1310="", "", TRIM(IF(COUNTIFS($N$2:$N$3000,N1310,$C$2:$C$3000,C1310,$D$2:$D$3000,D1310,$H$2:$H$3000,H1310)&gt;1, "Orden repetida. ", "")&amp;IF(AND(S1310=1, C1310=Ajustes!$B$7, U1309+0.000001&lt;H1310), "Vendes más de lo registrado. ", "")&amp;IF(Q1310="texto", "Fecha en texto. ", "")&amp;IF(OR(NOT(ISNUMBER(D1310)), NOT(ISNUMBER(H1310))), "Número en texto. ", "")&amp;IF(AND(ISNUMBER(Q1310), ISNUMBER(Q1309), Q1310&lt;Q1309), "Fuera de orden de fecha. ", "")))</f>
        <v/>
      </c>
      <c r="Z1310" s="18">
        <f>IF(AND(S1310=1, ISNUMBER(R1310)), ROW(), 0)</f>
        <v/>
      </c>
      <c r="AA1310" s="18">
        <f>IF(ISNUMBER(R1310), R1310, 0)</f>
        <v/>
      </c>
    </row>
    <row r="1311">
      <c r="A1311" s="13" t="n"/>
      <c r="B1311" s="13" t="n"/>
      <c r="C1311" s="13" t="n"/>
      <c r="D1311" s="13" t="n"/>
      <c r="E1311" s="13" t="n"/>
      <c r="F1311" s="13" t="n"/>
      <c r="G1311" s="13" t="n"/>
      <c r="H1311" s="13" t="n"/>
      <c r="I1311" s="13" t="n"/>
      <c r="J1311" s="13" t="n"/>
      <c r="K1311" s="13" t="n"/>
      <c r="L1311" s="13" t="n"/>
      <c r="M1311" s="13" t="n"/>
      <c r="N1311" s="13" t="n"/>
      <c r="O1311" s="14" t="n"/>
      <c r="P1311" s="15" t="n"/>
      <c r="Q1311" s="16">
        <f>IF(N1311="", "", IF(ISNUMBER(N1311), N1311, IFERROR(DATEVALUE(LEFT(N1311,10))+TIMEVALUE(MID(N1311,12,8)), "texto")))</f>
        <v/>
      </c>
      <c r="R1311" s="17">
        <f>IF(ISNUMBER(Q1311), DATE(YEAR(Q1311),MONTH(Q1311),1), "")</f>
        <v/>
      </c>
      <c r="S1311" s="18">
        <f>IF(A1311="", 0, IF(AND(M1311=Ajustes!$B$8, E1311=Ajustes!$B$5, I1311=Ajustes!$B$4, OR(C1311=Ajustes!$B$6, C1311=Ajustes!$B$7), ISNUMBER(D1311), ISNUMBER(H1311)), 1, 0))</f>
        <v/>
      </c>
      <c r="T1311" s="19">
        <f>IF(S1311&lt;&gt;1, 0, IF(N(J1311)=0, 0, IF(K1311=Ajustes!$B$5, J1311, J1311*F1311)))</f>
        <v/>
      </c>
      <c r="U1311" s="20">
        <f>IF(S1311&lt;&gt;1, U1310, IF(C1311=Ajustes!$B$6, U1310+H1311, U1310-H1311))</f>
        <v/>
      </c>
      <c r="V1311" s="19">
        <f>IF(S1311&lt;&gt;1, V1310, IF(C1311=Ajustes!$B$6, V1310+D1311+N(O1311)+T1311, IF(U1311&lt;=0, 0, V1310-H1311*W1310)))</f>
        <v/>
      </c>
      <c r="W1311" s="21">
        <f>IF(U1311&gt;0, V1311/U1311, 0)</f>
        <v/>
      </c>
      <c r="X1311" s="19">
        <f>IF(AND(S1311=1, C1311=Ajustes!$B$7), D1311-N(O1311)-T1311-H1311*W1310, "")</f>
        <v/>
      </c>
      <c r="Y1311" s="18">
        <f>IF(A1311="", "", TRIM(IF(COUNTIFS($N$2:$N$3000,N1311,$C$2:$C$3000,C1311,$D$2:$D$3000,D1311,$H$2:$H$3000,H1311)&gt;1, "Orden repetida. ", "")&amp;IF(AND(S1311=1, C1311=Ajustes!$B$7, U1310+0.000001&lt;H1311), "Vendes más de lo registrado. ", "")&amp;IF(Q1311="texto", "Fecha en texto. ", "")&amp;IF(OR(NOT(ISNUMBER(D1311)), NOT(ISNUMBER(H1311))), "Número en texto. ", "")&amp;IF(AND(ISNUMBER(Q1311), ISNUMBER(Q1310), Q1311&lt;Q1310), "Fuera de orden de fecha. ", "")))</f>
        <v/>
      </c>
      <c r="Z1311" s="18">
        <f>IF(AND(S1311=1, ISNUMBER(R1311)), ROW(), 0)</f>
        <v/>
      </c>
      <c r="AA1311" s="18">
        <f>IF(ISNUMBER(R1311), R1311, 0)</f>
        <v/>
      </c>
    </row>
    <row r="1312">
      <c r="A1312" s="13" t="n"/>
      <c r="B1312" s="13" t="n"/>
      <c r="C1312" s="13" t="n"/>
      <c r="D1312" s="13" t="n"/>
      <c r="E1312" s="13" t="n"/>
      <c r="F1312" s="13" t="n"/>
      <c r="G1312" s="13" t="n"/>
      <c r="H1312" s="13" t="n"/>
      <c r="I1312" s="13" t="n"/>
      <c r="J1312" s="13" t="n"/>
      <c r="K1312" s="13" t="n"/>
      <c r="L1312" s="13" t="n"/>
      <c r="M1312" s="13" t="n"/>
      <c r="N1312" s="13" t="n"/>
      <c r="O1312" s="14" t="n"/>
      <c r="P1312" s="15" t="n"/>
      <c r="Q1312" s="16">
        <f>IF(N1312="", "", IF(ISNUMBER(N1312), N1312, IFERROR(DATEVALUE(LEFT(N1312,10))+TIMEVALUE(MID(N1312,12,8)), "texto")))</f>
        <v/>
      </c>
      <c r="R1312" s="17">
        <f>IF(ISNUMBER(Q1312), DATE(YEAR(Q1312),MONTH(Q1312),1), "")</f>
        <v/>
      </c>
      <c r="S1312" s="18">
        <f>IF(A1312="", 0, IF(AND(M1312=Ajustes!$B$8, E1312=Ajustes!$B$5, I1312=Ajustes!$B$4, OR(C1312=Ajustes!$B$6, C1312=Ajustes!$B$7), ISNUMBER(D1312), ISNUMBER(H1312)), 1, 0))</f>
        <v/>
      </c>
      <c r="T1312" s="19">
        <f>IF(S1312&lt;&gt;1, 0, IF(N(J1312)=0, 0, IF(K1312=Ajustes!$B$5, J1312, J1312*F1312)))</f>
        <v/>
      </c>
      <c r="U1312" s="20">
        <f>IF(S1312&lt;&gt;1, U1311, IF(C1312=Ajustes!$B$6, U1311+H1312, U1311-H1312))</f>
        <v/>
      </c>
      <c r="V1312" s="19">
        <f>IF(S1312&lt;&gt;1, V1311, IF(C1312=Ajustes!$B$6, V1311+D1312+N(O1312)+T1312, IF(U1312&lt;=0, 0, V1311-H1312*W1311)))</f>
        <v/>
      </c>
      <c r="W1312" s="21">
        <f>IF(U1312&gt;0, V1312/U1312, 0)</f>
        <v/>
      </c>
      <c r="X1312" s="19">
        <f>IF(AND(S1312=1, C1312=Ajustes!$B$7), D1312-N(O1312)-T1312-H1312*W1311, "")</f>
        <v/>
      </c>
      <c r="Y1312" s="18">
        <f>IF(A1312="", "", TRIM(IF(COUNTIFS($N$2:$N$3000,N1312,$C$2:$C$3000,C1312,$D$2:$D$3000,D1312,$H$2:$H$3000,H1312)&gt;1, "Orden repetida. ", "")&amp;IF(AND(S1312=1, C1312=Ajustes!$B$7, U1311+0.000001&lt;H1312), "Vendes más de lo registrado. ", "")&amp;IF(Q1312="texto", "Fecha en texto. ", "")&amp;IF(OR(NOT(ISNUMBER(D1312)), NOT(ISNUMBER(H1312))), "Número en texto. ", "")&amp;IF(AND(ISNUMBER(Q1312), ISNUMBER(Q1311), Q1312&lt;Q1311), "Fuera de orden de fecha. ", "")))</f>
        <v/>
      </c>
      <c r="Z1312" s="18">
        <f>IF(AND(S1312=1, ISNUMBER(R1312)), ROW(), 0)</f>
        <v/>
      </c>
      <c r="AA1312" s="18">
        <f>IF(ISNUMBER(R1312), R1312, 0)</f>
        <v/>
      </c>
    </row>
    <row r="1313">
      <c r="A1313" s="13" t="n"/>
      <c r="B1313" s="13" t="n"/>
      <c r="C1313" s="13" t="n"/>
      <c r="D1313" s="13" t="n"/>
      <c r="E1313" s="13" t="n"/>
      <c r="F1313" s="13" t="n"/>
      <c r="G1313" s="13" t="n"/>
      <c r="H1313" s="13" t="n"/>
      <c r="I1313" s="13" t="n"/>
      <c r="J1313" s="13" t="n"/>
      <c r="K1313" s="13" t="n"/>
      <c r="L1313" s="13" t="n"/>
      <c r="M1313" s="13" t="n"/>
      <c r="N1313" s="13" t="n"/>
      <c r="O1313" s="14" t="n"/>
      <c r="P1313" s="15" t="n"/>
      <c r="Q1313" s="16">
        <f>IF(N1313="", "", IF(ISNUMBER(N1313), N1313, IFERROR(DATEVALUE(LEFT(N1313,10))+TIMEVALUE(MID(N1313,12,8)), "texto")))</f>
        <v/>
      </c>
      <c r="R1313" s="17">
        <f>IF(ISNUMBER(Q1313), DATE(YEAR(Q1313),MONTH(Q1313),1), "")</f>
        <v/>
      </c>
      <c r="S1313" s="18">
        <f>IF(A1313="", 0, IF(AND(M1313=Ajustes!$B$8, E1313=Ajustes!$B$5, I1313=Ajustes!$B$4, OR(C1313=Ajustes!$B$6, C1313=Ajustes!$B$7), ISNUMBER(D1313), ISNUMBER(H1313)), 1, 0))</f>
        <v/>
      </c>
      <c r="T1313" s="19">
        <f>IF(S1313&lt;&gt;1, 0, IF(N(J1313)=0, 0, IF(K1313=Ajustes!$B$5, J1313, J1313*F1313)))</f>
        <v/>
      </c>
      <c r="U1313" s="20">
        <f>IF(S1313&lt;&gt;1, U1312, IF(C1313=Ajustes!$B$6, U1312+H1313, U1312-H1313))</f>
        <v/>
      </c>
      <c r="V1313" s="19">
        <f>IF(S1313&lt;&gt;1, V1312, IF(C1313=Ajustes!$B$6, V1312+D1313+N(O1313)+T1313, IF(U1313&lt;=0, 0, V1312-H1313*W1312)))</f>
        <v/>
      </c>
      <c r="W1313" s="21">
        <f>IF(U1313&gt;0, V1313/U1313, 0)</f>
        <v/>
      </c>
      <c r="X1313" s="19">
        <f>IF(AND(S1313=1, C1313=Ajustes!$B$7), D1313-N(O1313)-T1313-H1313*W1312, "")</f>
        <v/>
      </c>
      <c r="Y1313" s="18">
        <f>IF(A1313="", "", TRIM(IF(COUNTIFS($N$2:$N$3000,N1313,$C$2:$C$3000,C1313,$D$2:$D$3000,D1313,$H$2:$H$3000,H1313)&gt;1, "Orden repetida. ", "")&amp;IF(AND(S1313=1, C1313=Ajustes!$B$7, U1312+0.000001&lt;H1313), "Vendes más de lo registrado. ", "")&amp;IF(Q1313="texto", "Fecha en texto. ", "")&amp;IF(OR(NOT(ISNUMBER(D1313)), NOT(ISNUMBER(H1313))), "Número en texto. ", "")&amp;IF(AND(ISNUMBER(Q1313), ISNUMBER(Q1312), Q1313&lt;Q1312), "Fuera de orden de fecha. ", "")))</f>
        <v/>
      </c>
      <c r="Z1313" s="18">
        <f>IF(AND(S1313=1, ISNUMBER(R1313)), ROW(), 0)</f>
        <v/>
      </c>
      <c r="AA1313" s="18">
        <f>IF(ISNUMBER(R1313), R1313, 0)</f>
        <v/>
      </c>
    </row>
    <row r="1314">
      <c r="A1314" s="13" t="n"/>
      <c r="B1314" s="13" t="n"/>
      <c r="C1314" s="13" t="n"/>
      <c r="D1314" s="13" t="n"/>
      <c r="E1314" s="13" t="n"/>
      <c r="F1314" s="13" t="n"/>
      <c r="G1314" s="13" t="n"/>
      <c r="H1314" s="13" t="n"/>
      <c r="I1314" s="13" t="n"/>
      <c r="J1314" s="13" t="n"/>
      <c r="K1314" s="13" t="n"/>
      <c r="L1314" s="13" t="n"/>
      <c r="M1314" s="13" t="n"/>
      <c r="N1314" s="13" t="n"/>
      <c r="O1314" s="14" t="n"/>
      <c r="P1314" s="15" t="n"/>
      <c r="Q1314" s="16">
        <f>IF(N1314="", "", IF(ISNUMBER(N1314), N1314, IFERROR(DATEVALUE(LEFT(N1314,10))+TIMEVALUE(MID(N1314,12,8)), "texto")))</f>
        <v/>
      </c>
      <c r="R1314" s="17">
        <f>IF(ISNUMBER(Q1314), DATE(YEAR(Q1314),MONTH(Q1314),1), "")</f>
        <v/>
      </c>
      <c r="S1314" s="18">
        <f>IF(A1314="", 0, IF(AND(M1314=Ajustes!$B$8, E1314=Ajustes!$B$5, I1314=Ajustes!$B$4, OR(C1314=Ajustes!$B$6, C1314=Ajustes!$B$7), ISNUMBER(D1314), ISNUMBER(H1314)), 1, 0))</f>
        <v/>
      </c>
      <c r="T1314" s="19">
        <f>IF(S1314&lt;&gt;1, 0, IF(N(J1314)=0, 0, IF(K1314=Ajustes!$B$5, J1314, J1314*F1314)))</f>
        <v/>
      </c>
      <c r="U1314" s="20">
        <f>IF(S1314&lt;&gt;1, U1313, IF(C1314=Ajustes!$B$6, U1313+H1314, U1313-H1314))</f>
        <v/>
      </c>
      <c r="V1314" s="19">
        <f>IF(S1314&lt;&gt;1, V1313, IF(C1314=Ajustes!$B$6, V1313+D1314+N(O1314)+T1314, IF(U1314&lt;=0, 0, V1313-H1314*W1313)))</f>
        <v/>
      </c>
      <c r="W1314" s="21">
        <f>IF(U1314&gt;0, V1314/U1314, 0)</f>
        <v/>
      </c>
      <c r="X1314" s="19">
        <f>IF(AND(S1314=1, C1314=Ajustes!$B$7), D1314-N(O1314)-T1314-H1314*W1313, "")</f>
        <v/>
      </c>
      <c r="Y1314" s="18">
        <f>IF(A1314="", "", TRIM(IF(COUNTIFS($N$2:$N$3000,N1314,$C$2:$C$3000,C1314,$D$2:$D$3000,D1314,$H$2:$H$3000,H1314)&gt;1, "Orden repetida. ", "")&amp;IF(AND(S1314=1, C1314=Ajustes!$B$7, U1313+0.000001&lt;H1314), "Vendes más de lo registrado. ", "")&amp;IF(Q1314="texto", "Fecha en texto. ", "")&amp;IF(OR(NOT(ISNUMBER(D1314)), NOT(ISNUMBER(H1314))), "Número en texto. ", "")&amp;IF(AND(ISNUMBER(Q1314), ISNUMBER(Q1313), Q1314&lt;Q1313), "Fuera de orden de fecha. ", "")))</f>
        <v/>
      </c>
      <c r="Z1314" s="18">
        <f>IF(AND(S1314=1, ISNUMBER(R1314)), ROW(), 0)</f>
        <v/>
      </c>
      <c r="AA1314" s="18">
        <f>IF(ISNUMBER(R1314), R1314, 0)</f>
        <v/>
      </c>
    </row>
    <row r="1315">
      <c r="A1315" s="13" t="n"/>
      <c r="B1315" s="13" t="n"/>
      <c r="C1315" s="13" t="n"/>
      <c r="D1315" s="13" t="n"/>
      <c r="E1315" s="13" t="n"/>
      <c r="F1315" s="13" t="n"/>
      <c r="G1315" s="13" t="n"/>
      <c r="H1315" s="13" t="n"/>
      <c r="I1315" s="13" t="n"/>
      <c r="J1315" s="13" t="n"/>
      <c r="K1315" s="13" t="n"/>
      <c r="L1315" s="13" t="n"/>
      <c r="M1315" s="13" t="n"/>
      <c r="N1315" s="13" t="n"/>
      <c r="O1315" s="14" t="n"/>
      <c r="P1315" s="15" t="n"/>
      <c r="Q1315" s="16">
        <f>IF(N1315="", "", IF(ISNUMBER(N1315), N1315, IFERROR(DATEVALUE(LEFT(N1315,10))+TIMEVALUE(MID(N1315,12,8)), "texto")))</f>
        <v/>
      </c>
      <c r="R1315" s="17">
        <f>IF(ISNUMBER(Q1315), DATE(YEAR(Q1315),MONTH(Q1315),1), "")</f>
        <v/>
      </c>
      <c r="S1315" s="18">
        <f>IF(A1315="", 0, IF(AND(M1315=Ajustes!$B$8, E1315=Ajustes!$B$5, I1315=Ajustes!$B$4, OR(C1315=Ajustes!$B$6, C1315=Ajustes!$B$7), ISNUMBER(D1315), ISNUMBER(H1315)), 1, 0))</f>
        <v/>
      </c>
      <c r="T1315" s="19">
        <f>IF(S1315&lt;&gt;1, 0, IF(N(J1315)=0, 0, IF(K1315=Ajustes!$B$5, J1315, J1315*F1315)))</f>
        <v/>
      </c>
      <c r="U1315" s="20">
        <f>IF(S1315&lt;&gt;1, U1314, IF(C1315=Ajustes!$B$6, U1314+H1315, U1314-H1315))</f>
        <v/>
      </c>
      <c r="V1315" s="19">
        <f>IF(S1315&lt;&gt;1, V1314, IF(C1315=Ajustes!$B$6, V1314+D1315+N(O1315)+T1315, IF(U1315&lt;=0, 0, V1314-H1315*W1314)))</f>
        <v/>
      </c>
      <c r="W1315" s="21">
        <f>IF(U1315&gt;0, V1315/U1315, 0)</f>
        <v/>
      </c>
      <c r="X1315" s="19">
        <f>IF(AND(S1315=1, C1315=Ajustes!$B$7), D1315-N(O1315)-T1315-H1315*W1314, "")</f>
        <v/>
      </c>
      <c r="Y1315" s="18">
        <f>IF(A1315="", "", TRIM(IF(COUNTIFS($N$2:$N$3000,N1315,$C$2:$C$3000,C1315,$D$2:$D$3000,D1315,$H$2:$H$3000,H1315)&gt;1, "Orden repetida. ", "")&amp;IF(AND(S1315=1, C1315=Ajustes!$B$7, U1314+0.000001&lt;H1315), "Vendes más de lo registrado. ", "")&amp;IF(Q1315="texto", "Fecha en texto. ", "")&amp;IF(OR(NOT(ISNUMBER(D1315)), NOT(ISNUMBER(H1315))), "Número en texto. ", "")&amp;IF(AND(ISNUMBER(Q1315), ISNUMBER(Q1314), Q1315&lt;Q1314), "Fuera de orden de fecha. ", "")))</f>
        <v/>
      </c>
      <c r="Z1315" s="18">
        <f>IF(AND(S1315=1, ISNUMBER(R1315)), ROW(), 0)</f>
        <v/>
      </c>
      <c r="AA1315" s="18">
        <f>IF(ISNUMBER(R1315), R1315, 0)</f>
        <v/>
      </c>
    </row>
    <row r="1316">
      <c r="A1316" s="13" t="n"/>
      <c r="B1316" s="13" t="n"/>
      <c r="C1316" s="13" t="n"/>
      <c r="D1316" s="13" t="n"/>
      <c r="E1316" s="13" t="n"/>
      <c r="F1316" s="13" t="n"/>
      <c r="G1316" s="13" t="n"/>
      <c r="H1316" s="13" t="n"/>
      <c r="I1316" s="13" t="n"/>
      <c r="J1316" s="13" t="n"/>
      <c r="K1316" s="13" t="n"/>
      <c r="L1316" s="13" t="n"/>
      <c r="M1316" s="13" t="n"/>
      <c r="N1316" s="13" t="n"/>
      <c r="O1316" s="14" t="n"/>
      <c r="P1316" s="15" t="n"/>
      <c r="Q1316" s="16">
        <f>IF(N1316="", "", IF(ISNUMBER(N1316), N1316, IFERROR(DATEVALUE(LEFT(N1316,10))+TIMEVALUE(MID(N1316,12,8)), "texto")))</f>
        <v/>
      </c>
      <c r="R1316" s="17">
        <f>IF(ISNUMBER(Q1316), DATE(YEAR(Q1316),MONTH(Q1316),1), "")</f>
        <v/>
      </c>
      <c r="S1316" s="18">
        <f>IF(A1316="", 0, IF(AND(M1316=Ajustes!$B$8, E1316=Ajustes!$B$5, I1316=Ajustes!$B$4, OR(C1316=Ajustes!$B$6, C1316=Ajustes!$B$7), ISNUMBER(D1316), ISNUMBER(H1316)), 1, 0))</f>
        <v/>
      </c>
      <c r="T1316" s="19">
        <f>IF(S1316&lt;&gt;1, 0, IF(N(J1316)=0, 0, IF(K1316=Ajustes!$B$5, J1316, J1316*F1316)))</f>
        <v/>
      </c>
      <c r="U1316" s="20">
        <f>IF(S1316&lt;&gt;1, U1315, IF(C1316=Ajustes!$B$6, U1315+H1316, U1315-H1316))</f>
        <v/>
      </c>
      <c r="V1316" s="19">
        <f>IF(S1316&lt;&gt;1, V1315, IF(C1316=Ajustes!$B$6, V1315+D1316+N(O1316)+T1316, IF(U1316&lt;=0, 0, V1315-H1316*W1315)))</f>
        <v/>
      </c>
      <c r="W1316" s="21">
        <f>IF(U1316&gt;0, V1316/U1316, 0)</f>
        <v/>
      </c>
      <c r="X1316" s="19">
        <f>IF(AND(S1316=1, C1316=Ajustes!$B$7), D1316-N(O1316)-T1316-H1316*W1315, "")</f>
        <v/>
      </c>
      <c r="Y1316" s="18">
        <f>IF(A1316="", "", TRIM(IF(COUNTIFS($N$2:$N$3000,N1316,$C$2:$C$3000,C1316,$D$2:$D$3000,D1316,$H$2:$H$3000,H1316)&gt;1, "Orden repetida. ", "")&amp;IF(AND(S1316=1, C1316=Ajustes!$B$7, U1315+0.000001&lt;H1316), "Vendes más de lo registrado. ", "")&amp;IF(Q1316="texto", "Fecha en texto. ", "")&amp;IF(OR(NOT(ISNUMBER(D1316)), NOT(ISNUMBER(H1316))), "Número en texto. ", "")&amp;IF(AND(ISNUMBER(Q1316), ISNUMBER(Q1315), Q1316&lt;Q1315), "Fuera de orden de fecha. ", "")))</f>
        <v/>
      </c>
      <c r="Z1316" s="18">
        <f>IF(AND(S1316=1, ISNUMBER(R1316)), ROW(), 0)</f>
        <v/>
      </c>
      <c r="AA1316" s="18">
        <f>IF(ISNUMBER(R1316), R1316, 0)</f>
        <v/>
      </c>
    </row>
    <row r="1317">
      <c r="A1317" s="13" t="n"/>
      <c r="B1317" s="13" t="n"/>
      <c r="C1317" s="13" t="n"/>
      <c r="D1317" s="13" t="n"/>
      <c r="E1317" s="13" t="n"/>
      <c r="F1317" s="13" t="n"/>
      <c r="G1317" s="13" t="n"/>
      <c r="H1317" s="13" t="n"/>
      <c r="I1317" s="13" t="n"/>
      <c r="J1317" s="13" t="n"/>
      <c r="K1317" s="13" t="n"/>
      <c r="L1317" s="13" t="n"/>
      <c r="M1317" s="13" t="n"/>
      <c r="N1317" s="13" t="n"/>
      <c r="O1317" s="14" t="n"/>
      <c r="P1317" s="15" t="n"/>
      <c r="Q1317" s="16">
        <f>IF(N1317="", "", IF(ISNUMBER(N1317), N1317, IFERROR(DATEVALUE(LEFT(N1317,10))+TIMEVALUE(MID(N1317,12,8)), "texto")))</f>
        <v/>
      </c>
      <c r="R1317" s="17">
        <f>IF(ISNUMBER(Q1317), DATE(YEAR(Q1317),MONTH(Q1317),1), "")</f>
        <v/>
      </c>
      <c r="S1317" s="18">
        <f>IF(A1317="", 0, IF(AND(M1317=Ajustes!$B$8, E1317=Ajustes!$B$5, I1317=Ajustes!$B$4, OR(C1317=Ajustes!$B$6, C1317=Ajustes!$B$7), ISNUMBER(D1317), ISNUMBER(H1317)), 1, 0))</f>
        <v/>
      </c>
      <c r="T1317" s="19">
        <f>IF(S1317&lt;&gt;1, 0, IF(N(J1317)=0, 0, IF(K1317=Ajustes!$B$5, J1317, J1317*F1317)))</f>
        <v/>
      </c>
      <c r="U1317" s="20">
        <f>IF(S1317&lt;&gt;1, U1316, IF(C1317=Ajustes!$B$6, U1316+H1317, U1316-H1317))</f>
        <v/>
      </c>
      <c r="V1317" s="19">
        <f>IF(S1317&lt;&gt;1, V1316, IF(C1317=Ajustes!$B$6, V1316+D1317+N(O1317)+T1317, IF(U1317&lt;=0, 0, V1316-H1317*W1316)))</f>
        <v/>
      </c>
      <c r="W1317" s="21">
        <f>IF(U1317&gt;0, V1317/U1317, 0)</f>
        <v/>
      </c>
      <c r="X1317" s="19">
        <f>IF(AND(S1317=1, C1317=Ajustes!$B$7), D1317-N(O1317)-T1317-H1317*W1316, "")</f>
        <v/>
      </c>
      <c r="Y1317" s="18">
        <f>IF(A1317="", "", TRIM(IF(COUNTIFS($N$2:$N$3000,N1317,$C$2:$C$3000,C1317,$D$2:$D$3000,D1317,$H$2:$H$3000,H1317)&gt;1, "Orden repetida. ", "")&amp;IF(AND(S1317=1, C1317=Ajustes!$B$7, U1316+0.000001&lt;H1317), "Vendes más de lo registrado. ", "")&amp;IF(Q1317="texto", "Fecha en texto. ", "")&amp;IF(OR(NOT(ISNUMBER(D1317)), NOT(ISNUMBER(H1317))), "Número en texto. ", "")&amp;IF(AND(ISNUMBER(Q1317), ISNUMBER(Q1316), Q1317&lt;Q1316), "Fuera de orden de fecha. ", "")))</f>
        <v/>
      </c>
      <c r="Z1317" s="18">
        <f>IF(AND(S1317=1, ISNUMBER(R1317)), ROW(), 0)</f>
        <v/>
      </c>
      <c r="AA1317" s="18">
        <f>IF(ISNUMBER(R1317), R1317, 0)</f>
        <v/>
      </c>
    </row>
    <row r="1318">
      <c r="A1318" s="13" t="n"/>
      <c r="B1318" s="13" t="n"/>
      <c r="C1318" s="13" t="n"/>
      <c r="D1318" s="13" t="n"/>
      <c r="E1318" s="13" t="n"/>
      <c r="F1318" s="13" t="n"/>
      <c r="G1318" s="13" t="n"/>
      <c r="H1318" s="13" t="n"/>
      <c r="I1318" s="13" t="n"/>
      <c r="J1318" s="13" t="n"/>
      <c r="K1318" s="13" t="n"/>
      <c r="L1318" s="13" t="n"/>
      <c r="M1318" s="13" t="n"/>
      <c r="N1318" s="13" t="n"/>
      <c r="O1318" s="14" t="n"/>
      <c r="P1318" s="15" t="n"/>
      <c r="Q1318" s="16">
        <f>IF(N1318="", "", IF(ISNUMBER(N1318), N1318, IFERROR(DATEVALUE(LEFT(N1318,10))+TIMEVALUE(MID(N1318,12,8)), "texto")))</f>
        <v/>
      </c>
      <c r="R1318" s="17">
        <f>IF(ISNUMBER(Q1318), DATE(YEAR(Q1318),MONTH(Q1318),1), "")</f>
        <v/>
      </c>
      <c r="S1318" s="18">
        <f>IF(A1318="", 0, IF(AND(M1318=Ajustes!$B$8, E1318=Ajustes!$B$5, I1318=Ajustes!$B$4, OR(C1318=Ajustes!$B$6, C1318=Ajustes!$B$7), ISNUMBER(D1318), ISNUMBER(H1318)), 1, 0))</f>
        <v/>
      </c>
      <c r="T1318" s="19">
        <f>IF(S1318&lt;&gt;1, 0, IF(N(J1318)=0, 0, IF(K1318=Ajustes!$B$5, J1318, J1318*F1318)))</f>
        <v/>
      </c>
      <c r="U1318" s="20">
        <f>IF(S1318&lt;&gt;1, U1317, IF(C1318=Ajustes!$B$6, U1317+H1318, U1317-H1318))</f>
        <v/>
      </c>
      <c r="V1318" s="19">
        <f>IF(S1318&lt;&gt;1, V1317, IF(C1318=Ajustes!$B$6, V1317+D1318+N(O1318)+T1318, IF(U1318&lt;=0, 0, V1317-H1318*W1317)))</f>
        <v/>
      </c>
      <c r="W1318" s="21">
        <f>IF(U1318&gt;0, V1318/U1318, 0)</f>
        <v/>
      </c>
      <c r="X1318" s="19">
        <f>IF(AND(S1318=1, C1318=Ajustes!$B$7), D1318-N(O1318)-T1318-H1318*W1317, "")</f>
        <v/>
      </c>
      <c r="Y1318" s="18">
        <f>IF(A1318="", "", TRIM(IF(COUNTIFS($N$2:$N$3000,N1318,$C$2:$C$3000,C1318,$D$2:$D$3000,D1318,$H$2:$H$3000,H1318)&gt;1, "Orden repetida. ", "")&amp;IF(AND(S1318=1, C1318=Ajustes!$B$7, U1317+0.000001&lt;H1318), "Vendes más de lo registrado. ", "")&amp;IF(Q1318="texto", "Fecha en texto. ", "")&amp;IF(OR(NOT(ISNUMBER(D1318)), NOT(ISNUMBER(H1318))), "Número en texto. ", "")&amp;IF(AND(ISNUMBER(Q1318), ISNUMBER(Q1317), Q1318&lt;Q1317), "Fuera de orden de fecha. ", "")))</f>
        <v/>
      </c>
      <c r="Z1318" s="18">
        <f>IF(AND(S1318=1, ISNUMBER(R1318)), ROW(), 0)</f>
        <v/>
      </c>
      <c r="AA1318" s="18">
        <f>IF(ISNUMBER(R1318), R1318, 0)</f>
        <v/>
      </c>
    </row>
    <row r="1319">
      <c r="A1319" s="13" t="n"/>
      <c r="B1319" s="13" t="n"/>
      <c r="C1319" s="13" t="n"/>
      <c r="D1319" s="13" t="n"/>
      <c r="E1319" s="13" t="n"/>
      <c r="F1319" s="13" t="n"/>
      <c r="G1319" s="13" t="n"/>
      <c r="H1319" s="13" t="n"/>
      <c r="I1319" s="13" t="n"/>
      <c r="J1319" s="13" t="n"/>
      <c r="K1319" s="13" t="n"/>
      <c r="L1319" s="13" t="n"/>
      <c r="M1319" s="13" t="n"/>
      <c r="N1319" s="13" t="n"/>
      <c r="O1319" s="14" t="n"/>
      <c r="P1319" s="15" t="n"/>
      <c r="Q1319" s="16">
        <f>IF(N1319="", "", IF(ISNUMBER(N1319), N1319, IFERROR(DATEVALUE(LEFT(N1319,10))+TIMEVALUE(MID(N1319,12,8)), "texto")))</f>
        <v/>
      </c>
      <c r="R1319" s="17">
        <f>IF(ISNUMBER(Q1319), DATE(YEAR(Q1319),MONTH(Q1319),1), "")</f>
        <v/>
      </c>
      <c r="S1319" s="18">
        <f>IF(A1319="", 0, IF(AND(M1319=Ajustes!$B$8, E1319=Ajustes!$B$5, I1319=Ajustes!$B$4, OR(C1319=Ajustes!$B$6, C1319=Ajustes!$B$7), ISNUMBER(D1319), ISNUMBER(H1319)), 1, 0))</f>
        <v/>
      </c>
      <c r="T1319" s="19">
        <f>IF(S1319&lt;&gt;1, 0, IF(N(J1319)=0, 0, IF(K1319=Ajustes!$B$5, J1319, J1319*F1319)))</f>
        <v/>
      </c>
      <c r="U1319" s="20">
        <f>IF(S1319&lt;&gt;1, U1318, IF(C1319=Ajustes!$B$6, U1318+H1319, U1318-H1319))</f>
        <v/>
      </c>
      <c r="V1319" s="19">
        <f>IF(S1319&lt;&gt;1, V1318, IF(C1319=Ajustes!$B$6, V1318+D1319+N(O1319)+T1319, IF(U1319&lt;=0, 0, V1318-H1319*W1318)))</f>
        <v/>
      </c>
      <c r="W1319" s="21">
        <f>IF(U1319&gt;0, V1319/U1319, 0)</f>
        <v/>
      </c>
      <c r="X1319" s="19">
        <f>IF(AND(S1319=1, C1319=Ajustes!$B$7), D1319-N(O1319)-T1319-H1319*W1318, "")</f>
        <v/>
      </c>
      <c r="Y1319" s="18">
        <f>IF(A1319="", "", TRIM(IF(COUNTIFS($N$2:$N$3000,N1319,$C$2:$C$3000,C1319,$D$2:$D$3000,D1319,$H$2:$H$3000,H1319)&gt;1, "Orden repetida. ", "")&amp;IF(AND(S1319=1, C1319=Ajustes!$B$7, U1318+0.000001&lt;H1319), "Vendes más de lo registrado. ", "")&amp;IF(Q1319="texto", "Fecha en texto. ", "")&amp;IF(OR(NOT(ISNUMBER(D1319)), NOT(ISNUMBER(H1319))), "Número en texto. ", "")&amp;IF(AND(ISNUMBER(Q1319), ISNUMBER(Q1318), Q1319&lt;Q1318), "Fuera de orden de fecha. ", "")))</f>
        <v/>
      </c>
      <c r="Z1319" s="18">
        <f>IF(AND(S1319=1, ISNUMBER(R1319)), ROW(), 0)</f>
        <v/>
      </c>
      <c r="AA1319" s="18">
        <f>IF(ISNUMBER(R1319), R1319, 0)</f>
        <v/>
      </c>
    </row>
    <row r="1320">
      <c r="A1320" s="13" t="n"/>
      <c r="B1320" s="13" t="n"/>
      <c r="C1320" s="13" t="n"/>
      <c r="D1320" s="13" t="n"/>
      <c r="E1320" s="13" t="n"/>
      <c r="F1320" s="13" t="n"/>
      <c r="G1320" s="13" t="n"/>
      <c r="H1320" s="13" t="n"/>
      <c r="I1320" s="13" t="n"/>
      <c r="J1320" s="13" t="n"/>
      <c r="K1320" s="13" t="n"/>
      <c r="L1320" s="13" t="n"/>
      <c r="M1320" s="13" t="n"/>
      <c r="N1320" s="13" t="n"/>
      <c r="O1320" s="14" t="n"/>
      <c r="P1320" s="15" t="n"/>
      <c r="Q1320" s="16">
        <f>IF(N1320="", "", IF(ISNUMBER(N1320), N1320, IFERROR(DATEVALUE(LEFT(N1320,10))+TIMEVALUE(MID(N1320,12,8)), "texto")))</f>
        <v/>
      </c>
      <c r="R1320" s="17">
        <f>IF(ISNUMBER(Q1320), DATE(YEAR(Q1320),MONTH(Q1320),1), "")</f>
        <v/>
      </c>
      <c r="S1320" s="18">
        <f>IF(A1320="", 0, IF(AND(M1320=Ajustes!$B$8, E1320=Ajustes!$B$5, I1320=Ajustes!$B$4, OR(C1320=Ajustes!$B$6, C1320=Ajustes!$B$7), ISNUMBER(D1320), ISNUMBER(H1320)), 1, 0))</f>
        <v/>
      </c>
      <c r="T1320" s="19">
        <f>IF(S1320&lt;&gt;1, 0, IF(N(J1320)=0, 0, IF(K1320=Ajustes!$B$5, J1320, J1320*F1320)))</f>
        <v/>
      </c>
      <c r="U1320" s="20">
        <f>IF(S1320&lt;&gt;1, U1319, IF(C1320=Ajustes!$B$6, U1319+H1320, U1319-H1320))</f>
        <v/>
      </c>
      <c r="V1320" s="19">
        <f>IF(S1320&lt;&gt;1, V1319, IF(C1320=Ajustes!$B$6, V1319+D1320+N(O1320)+T1320, IF(U1320&lt;=0, 0, V1319-H1320*W1319)))</f>
        <v/>
      </c>
      <c r="W1320" s="21">
        <f>IF(U1320&gt;0, V1320/U1320, 0)</f>
        <v/>
      </c>
      <c r="X1320" s="19">
        <f>IF(AND(S1320=1, C1320=Ajustes!$B$7), D1320-N(O1320)-T1320-H1320*W1319, "")</f>
        <v/>
      </c>
      <c r="Y1320" s="18">
        <f>IF(A1320="", "", TRIM(IF(COUNTIFS($N$2:$N$3000,N1320,$C$2:$C$3000,C1320,$D$2:$D$3000,D1320,$H$2:$H$3000,H1320)&gt;1, "Orden repetida. ", "")&amp;IF(AND(S1320=1, C1320=Ajustes!$B$7, U1319+0.000001&lt;H1320), "Vendes más de lo registrado. ", "")&amp;IF(Q1320="texto", "Fecha en texto. ", "")&amp;IF(OR(NOT(ISNUMBER(D1320)), NOT(ISNUMBER(H1320))), "Número en texto. ", "")&amp;IF(AND(ISNUMBER(Q1320), ISNUMBER(Q1319), Q1320&lt;Q1319), "Fuera de orden de fecha. ", "")))</f>
        <v/>
      </c>
      <c r="Z1320" s="18">
        <f>IF(AND(S1320=1, ISNUMBER(R1320)), ROW(), 0)</f>
        <v/>
      </c>
      <c r="AA1320" s="18">
        <f>IF(ISNUMBER(R1320), R1320, 0)</f>
        <v/>
      </c>
    </row>
    <row r="1321">
      <c r="A1321" s="13" t="n"/>
      <c r="B1321" s="13" t="n"/>
      <c r="C1321" s="13" t="n"/>
      <c r="D1321" s="13" t="n"/>
      <c r="E1321" s="13" t="n"/>
      <c r="F1321" s="13" t="n"/>
      <c r="G1321" s="13" t="n"/>
      <c r="H1321" s="13" t="n"/>
      <c r="I1321" s="13" t="n"/>
      <c r="J1321" s="13" t="n"/>
      <c r="K1321" s="13" t="n"/>
      <c r="L1321" s="13" t="n"/>
      <c r="M1321" s="13" t="n"/>
      <c r="N1321" s="13" t="n"/>
      <c r="O1321" s="14" t="n"/>
      <c r="P1321" s="15" t="n"/>
      <c r="Q1321" s="16">
        <f>IF(N1321="", "", IF(ISNUMBER(N1321), N1321, IFERROR(DATEVALUE(LEFT(N1321,10))+TIMEVALUE(MID(N1321,12,8)), "texto")))</f>
        <v/>
      </c>
      <c r="R1321" s="17">
        <f>IF(ISNUMBER(Q1321), DATE(YEAR(Q1321),MONTH(Q1321),1), "")</f>
        <v/>
      </c>
      <c r="S1321" s="18">
        <f>IF(A1321="", 0, IF(AND(M1321=Ajustes!$B$8, E1321=Ajustes!$B$5, I1321=Ajustes!$B$4, OR(C1321=Ajustes!$B$6, C1321=Ajustes!$B$7), ISNUMBER(D1321), ISNUMBER(H1321)), 1, 0))</f>
        <v/>
      </c>
      <c r="T1321" s="19">
        <f>IF(S1321&lt;&gt;1, 0, IF(N(J1321)=0, 0, IF(K1321=Ajustes!$B$5, J1321, J1321*F1321)))</f>
        <v/>
      </c>
      <c r="U1321" s="20">
        <f>IF(S1321&lt;&gt;1, U1320, IF(C1321=Ajustes!$B$6, U1320+H1321, U1320-H1321))</f>
        <v/>
      </c>
      <c r="V1321" s="19">
        <f>IF(S1321&lt;&gt;1, V1320, IF(C1321=Ajustes!$B$6, V1320+D1321+N(O1321)+T1321, IF(U1321&lt;=0, 0, V1320-H1321*W1320)))</f>
        <v/>
      </c>
      <c r="W1321" s="21">
        <f>IF(U1321&gt;0, V1321/U1321, 0)</f>
        <v/>
      </c>
      <c r="X1321" s="19">
        <f>IF(AND(S1321=1, C1321=Ajustes!$B$7), D1321-N(O1321)-T1321-H1321*W1320, "")</f>
        <v/>
      </c>
      <c r="Y1321" s="18">
        <f>IF(A1321="", "", TRIM(IF(COUNTIFS($N$2:$N$3000,N1321,$C$2:$C$3000,C1321,$D$2:$D$3000,D1321,$H$2:$H$3000,H1321)&gt;1, "Orden repetida. ", "")&amp;IF(AND(S1321=1, C1321=Ajustes!$B$7, U1320+0.000001&lt;H1321), "Vendes más de lo registrado. ", "")&amp;IF(Q1321="texto", "Fecha en texto. ", "")&amp;IF(OR(NOT(ISNUMBER(D1321)), NOT(ISNUMBER(H1321))), "Número en texto. ", "")&amp;IF(AND(ISNUMBER(Q1321), ISNUMBER(Q1320), Q1321&lt;Q1320), "Fuera de orden de fecha. ", "")))</f>
        <v/>
      </c>
      <c r="Z1321" s="18">
        <f>IF(AND(S1321=1, ISNUMBER(R1321)), ROW(), 0)</f>
        <v/>
      </c>
      <c r="AA1321" s="18">
        <f>IF(ISNUMBER(R1321), R1321, 0)</f>
        <v/>
      </c>
    </row>
    <row r="1322">
      <c r="A1322" s="13" t="n"/>
      <c r="B1322" s="13" t="n"/>
      <c r="C1322" s="13" t="n"/>
      <c r="D1322" s="13" t="n"/>
      <c r="E1322" s="13" t="n"/>
      <c r="F1322" s="13" t="n"/>
      <c r="G1322" s="13" t="n"/>
      <c r="H1322" s="13" t="n"/>
      <c r="I1322" s="13" t="n"/>
      <c r="J1322" s="13" t="n"/>
      <c r="K1322" s="13" t="n"/>
      <c r="L1322" s="13" t="n"/>
      <c r="M1322" s="13" t="n"/>
      <c r="N1322" s="13" t="n"/>
      <c r="O1322" s="14" t="n"/>
      <c r="P1322" s="15" t="n"/>
      <c r="Q1322" s="16">
        <f>IF(N1322="", "", IF(ISNUMBER(N1322), N1322, IFERROR(DATEVALUE(LEFT(N1322,10))+TIMEVALUE(MID(N1322,12,8)), "texto")))</f>
        <v/>
      </c>
      <c r="R1322" s="17">
        <f>IF(ISNUMBER(Q1322), DATE(YEAR(Q1322),MONTH(Q1322),1), "")</f>
        <v/>
      </c>
      <c r="S1322" s="18">
        <f>IF(A1322="", 0, IF(AND(M1322=Ajustes!$B$8, E1322=Ajustes!$B$5, I1322=Ajustes!$B$4, OR(C1322=Ajustes!$B$6, C1322=Ajustes!$B$7), ISNUMBER(D1322), ISNUMBER(H1322)), 1, 0))</f>
        <v/>
      </c>
      <c r="T1322" s="19">
        <f>IF(S1322&lt;&gt;1, 0, IF(N(J1322)=0, 0, IF(K1322=Ajustes!$B$5, J1322, J1322*F1322)))</f>
        <v/>
      </c>
      <c r="U1322" s="20">
        <f>IF(S1322&lt;&gt;1, U1321, IF(C1322=Ajustes!$B$6, U1321+H1322, U1321-H1322))</f>
        <v/>
      </c>
      <c r="V1322" s="19">
        <f>IF(S1322&lt;&gt;1, V1321, IF(C1322=Ajustes!$B$6, V1321+D1322+N(O1322)+T1322, IF(U1322&lt;=0, 0, V1321-H1322*W1321)))</f>
        <v/>
      </c>
      <c r="W1322" s="21">
        <f>IF(U1322&gt;0, V1322/U1322, 0)</f>
        <v/>
      </c>
      <c r="X1322" s="19">
        <f>IF(AND(S1322=1, C1322=Ajustes!$B$7), D1322-N(O1322)-T1322-H1322*W1321, "")</f>
        <v/>
      </c>
      <c r="Y1322" s="18">
        <f>IF(A1322="", "", TRIM(IF(COUNTIFS($N$2:$N$3000,N1322,$C$2:$C$3000,C1322,$D$2:$D$3000,D1322,$H$2:$H$3000,H1322)&gt;1, "Orden repetida. ", "")&amp;IF(AND(S1322=1, C1322=Ajustes!$B$7, U1321+0.000001&lt;H1322), "Vendes más de lo registrado. ", "")&amp;IF(Q1322="texto", "Fecha en texto. ", "")&amp;IF(OR(NOT(ISNUMBER(D1322)), NOT(ISNUMBER(H1322))), "Número en texto. ", "")&amp;IF(AND(ISNUMBER(Q1322), ISNUMBER(Q1321), Q1322&lt;Q1321), "Fuera de orden de fecha. ", "")))</f>
        <v/>
      </c>
      <c r="Z1322" s="18">
        <f>IF(AND(S1322=1, ISNUMBER(R1322)), ROW(), 0)</f>
        <v/>
      </c>
      <c r="AA1322" s="18">
        <f>IF(ISNUMBER(R1322), R1322, 0)</f>
        <v/>
      </c>
    </row>
    <row r="1323">
      <c r="A1323" s="13" t="n"/>
      <c r="B1323" s="13" t="n"/>
      <c r="C1323" s="13" t="n"/>
      <c r="D1323" s="13" t="n"/>
      <c r="E1323" s="13" t="n"/>
      <c r="F1323" s="13" t="n"/>
      <c r="G1323" s="13" t="n"/>
      <c r="H1323" s="13" t="n"/>
      <c r="I1323" s="13" t="n"/>
      <c r="J1323" s="13" t="n"/>
      <c r="K1323" s="13" t="n"/>
      <c r="L1323" s="13" t="n"/>
      <c r="M1323" s="13" t="n"/>
      <c r="N1323" s="13" t="n"/>
      <c r="O1323" s="14" t="n"/>
      <c r="P1323" s="15" t="n"/>
      <c r="Q1323" s="16">
        <f>IF(N1323="", "", IF(ISNUMBER(N1323), N1323, IFERROR(DATEVALUE(LEFT(N1323,10))+TIMEVALUE(MID(N1323,12,8)), "texto")))</f>
        <v/>
      </c>
      <c r="R1323" s="17">
        <f>IF(ISNUMBER(Q1323), DATE(YEAR(Q1323),MONTH(Q1323),1), "")</f>
        <v/>
      </c>
      <c r="S1323" s="18">
        <f>IF(A1323="", 0, IF(AND(M1323=Ajustes!$B$8, E1323=Ajustes!$B$5, I1323=Ajustes!$B$4, OR(C1323=Ajustes!$B$6, C1323=Ajustes!$B$7), ISNUMBER(D1323), ISNUMBER(H1323)), 1, 0))</f>
        <v/>
      </c>
      <c r="T1323" s="19">
        <f>IF(S1323&lt;&gt;1, 0, IF(N(J1323)=0, 0, IF(K1323=Ajustes!$B$5, J1323, J1323*F1323)))</f>
        <v/>
      </c>
      <c r="U1323" s="20">
        <f>IF(S1323&lt;&gt;1, U1322, IF(C1323=Ajustes!$B$6, U1322+H1323, U1322-H1323))</f>
        <v/>
      </c>
      <c r="V1323" s="19">
        <f>IF(S1323&lt;&gt;1, V1322, IF(C1323=Ajustes!$B$6, V1322+D1323+N(O1323)+T1323, IF(U1323&lt;=0, 0, V1322-H1323*W1322)))</f>
        <v/>
      </c>
      <c r="W1323" s="21">
        <f>IF(U1323&gt;0, V1323/U1323, 0)</f>
        <v/>
      </c>
      <c r="X1323" s="19">
        <f>IF(AND(S1323=1, C1323=Ajustes!$B$7), D1323-N(O1323)-T1323-H1323*W1322, "")</f>
        <v/>
      </c>
      <c r="Y1323" s="18">
        <f>IF(A1323="", "", TRIM(IF(COUNTIFS($N$2:$N$3000,N1323,$C$2:$C$3000,C1323,$D$2:$D$3000,D1323,$H$2:$H$3000,H1323)&gt;1, "Orden repetida. ", "")&amp;IF(AND(S1323=1, C1323=Ajustes!$B$7, U1322+0.000001&lt;H1323), "Vendes más de lo registrado. ", "")&amp;IF(Q1323="texto", "Fecha en texto. ", "")&amp;IF(OR(NOT(ISNUMBER(D1323)), NOT(ISNUMBER(H1323))), "Número en texto. ", "")&amp;IF(AND(ISNUMBER(Q1323), ISNUMBER(Q1322), Q1323&lt;Q1322), "Fuera de orden de fecha. ", "")))</f>
        <v/>
      </c>
      <c r="Z1323" s="18">
        <f>IF(AND(S1323=1, ISNUMBER(R1323)), ROW(), 0)</f>
        <v/>
      </c>
      <c r="AA1323" s="18">
        <f>IF(ISNUMBER(R1323), R1323, 0)</f>
        <v/>
      </c>
    </row>
    <row r="1324">
      <c r="A1324" s="13" t="n"/>
      <c r="B1324" s="13" t="n"/>
      <c r="C1324" s="13" t="n"/>
      <c r="D1324" s="13" t="n"/>
      <c r="E1324" s="13" t="n"/>
      <c r="F1324" s="13" t="n"/>
      <c r="G1324" s="13" t="n"/>
      <c r="H1324" s="13" t="n"/>
      <c r="I1324" s="13" t="n"/>
      <c r="J1324" s="13" t="n"/>
      <c r="K1324" s="13" t="n"/>
      <c r="L1324" s="13" t="n"/>
      <c r="M1324" s="13" t="n"/>
      <c r="N1324" s="13" t="n"/>
      <c r="O1324" s="14" t="n"/>
      <c r="P1324" s="15" t="n"/>
      <c r="Q1324" s="16">
        <f>IF(N1324="", "", IF(ISNUMBER(N1324), N1324, IFERROR(DATEVALUE(LEFT(N1324,10))+TIMEVALUE(MID(N1324,12,8)), "texto")))</f>
        <v/>
      </c>
      <c r="R1324" s="17">
        <f>IF(ISNUMBER(Q1324), DATE(YEAR(Q1324),MONTH(Q1324),1), "")</f>
        <v/>
      </c>
      <c r="S1324" s="18">
        <f>IF(A1324="", 0, IF(AND(M1324=Ajustes!$B$8, E1324=Ajustes!$B$5, I1324=Ajustes!$B$4, OR(C1324=Ajustes!$B$6, C1324=Ajustes!$B$7), ISNUMBER(D1324), ISNUMBER(H1324)), 1, 0))</f>
        <v/>
      </c>
      <c r="T1324" s="19">
        <f>IF(S1324&lt;&gt;1, 0, IF(N(J1324)=0, 0, IF(K1324=Ajustes!$B$5, J1324, J1324*F1324)))</f>
        <v/>
      </c>
      <c r="U1324" s="20">
        <f>IF(S1324&lt;&gt;1, U1323, IF(C1324=Ajustes!$B$6, U1323+H1324, U1323-H1324))</f>
        <v/>
      </c>
      <c r="V1324" s="19">
        <f>IF(S1324&lt;&gt;1, V1323, IF(C1324=Ajustes!$B$6, V1323+D1324+N(O1324)+T1324, IF(U1324&lt;=0, 0, V1323-H1324*W1323)))</f>
        <v/>
      </c>
      <c r="W1324" s="21">
        <f>IF(U1324&gt;0, V1324/U1324, 0)</f>
        <v/>
      </c>
      <c r="X1324" s="19">
        <f>IF(AND(S1324=1, C1324=Ajustes!$B$7), D1324-N(O1324)-T1324-H1324*W1323, "")</f>
        <v/>
      </c>
      <c r="Y1324" s="18">
        <f>IF(A1324="", "", TRIM(IF(COUNTIFS($N$2:$N$3000,N1324,$C$2:$C$3000,C1324,$D$2:$D$3000,D1324,$H$2:$H$3000,H1324)&gt;1, "Orden repetida. ", "")&amp;IF(AND(S1324=1, C1324=Ajustes!$B$7, U1323+0.000001&lt;H1324), "Vendes más de lo registrado. ", "")&amp;IF(Q1324="texto", "Fecha en texto. ", "")&amp;IF(OR(NOT(ISNUMBER(D1324)), NOT(ISNUMBER(H1324))), "Número en texto. ", "")&amp;IF(AND(ISNUMBER(Q1324), ISNUMBER(Q1323), Q1324&lt;Q1323), "Fuera de orden de fecha. ", "")))</f>
        <v/>
      </c>
      <c r="Z1324" s="18">
        <f>IF(AND(S1324=1, ISNUMBER(R1324)), ROW(), 0)</f>
        <v/>
      </c>
      <c r="AA1324" s="18">
        <f>IF(ISNUMBER(R1324), R1324, 0)</f>
        <v/>
      </c>
    </row>
    <row r="1325">
      <c r="A1325" s="13" t="n"/>
      <c r="B1325" s="13" t="n"/>
      <c r="C1325" s="13" t="n"/>
      <c r="D1325" s="13" t="n"/>
      <c r="E1325" s="13" t="n"/>
      <c r="F1325" s="13" t="n"/>
      <c r="G1325" s="13" t="n"/>
      <c r="H1325" s="13" t="n"/>
      <c r="I1325" s="13" t="n"/>
      <c r="J1325" s="13" t="n"/>
      <c r="K1325" s="13" t="n"/>
      <c r="L1325" s="13" t="n"/>
      <c r="M1325" s="13" t="n"/>
      <c r="N1325" s="13" t="n"/>
      <c r="O1325" s="14" t="n"/>
      <c r="P1325" s="15" t="n"/>
      <c r="Q1325" s="16">
        <f>IF(N1325="", "", IF(ISNUMBER(N1325), N1325, IFERROR(DATEVALUE(LEFT(N1325,10))+TIMEVALUE(MID(N1325,12,8)), "texto")))</f>
        <v/>
      </c>
      <c r="R1325" s="17">
        <f>IF(ISNUMBER(Q1325), DATE(YEAR(Q1325),MONTH(Q1325),1), "")</f>
        <v/>
      </c>
      <c r="S1325" s="18">
        <f>IF(A1325="", 0, IF(AND(M1325=Ajustes!$B$8, E1325=Ajustes!$B$5, I1325=Ajustes!$B$4, OR(C1325=Ajustes!$B$6, C1325=Ajustes!$B$7), ISNUMBER(D1325), ISNUMBER(H1325)), 1, 0))</f>
        <v/>
      </c>
      <c r="T1325" s="19">
        <f>IF(S1325&lt;&gt;1, 0, IF(N(J1325)=0, 0, IF(K1325=Ajustes!$B$5, J1325, J1325*F1325)))</f>
        <v/>
      </c>
      <c r="U1325" s="20">
        <f>IF(S1325&lt;&gt;1, U1324, IF(C1325=Ajustes!$B$6, U1324+H1325, U1324-H1325))</f>
        <v/>
      </c>
      <c r="V1325" s="19">
        <f>IF(S1325&lt;&gt;1, V1324, IF(C1325=Ajustes!$B$6, V1324+D1325+N(O1325)+T1325, IF(U1325&lt;=0, 0, V1324-H1325*W1324)))</f>
        <v/>
      </c>
      <c r="W1325" s="21">
        <f>IF(U1325&gt;0, V1325/U1325, 0)</f>
        <v/>
      </c>
      <c r="X1325" s="19">
        <f>IF(AND(S1325=1, C1325=Ajustes!$B$7), D1325-N(O1325)-T1325-H1325*W1324, "")</f>
        <v/>
      </c>
      <c r="Y1325" s="18">
        <f>IF(A1325="", "", TRIM(IF(COUNTIFS($N$2:$N$3000,N1325,$C$2:$C$3000,C1325,$D$2:$D$3000,D1325,$H$2:$H$3000,H1325)&gt;1, "Orden repetida. ", "")&amp;IF(AND(S1325=1, C1325=Ajustes!$B$7, U1324+0.000001&lt;H1325), "Vendes más de lo registrado. ", "")&amp;IF(Q1325="texto", "Fecha en texto. ", "")&amp;IF(OR(NOT(ISNUMBER(D1325)), NOT(ISNUMBER(H1325))), "Número en texto. ", "")&amp;IF(AND(ISNUMBER(Q1325), ISNUMBER(Q1324), Q1325&lt;Q1324), "Fuera de orden de fecha. ", "")))</f>
        <v/>
      </c>
      <c r="Z1325" s="18">
        <f>IF(AND(S1325=1, ISNUMBER(R1325)), ROW(), 0)</f>
        <v/>
      </c>
      <c r="AA1325" s="18">
        <f>IF(ISNUMBER(R1325), R1325, 0)</f>
        <v/>
      </c>
    </row>
    <row r="1326">
      <c r="A1326" s="13" t="n"/>
      <c r="B1326" s="13" t="n"/>
      <c r="C1326" s="13" t="n"/>
      <c r="D1326" s="13" t="n"/>
      <c r="E1326" s="13" t="n"/>
      <c r="F1326" s="13" t="n"/>
      <c r="G1326" s="13" t="n"/>
      <c r="H1326" s="13" t="n"/>
      <c r="I1326" s="13" t="n"/>
      <c r="J1326" s="13" t="n"/>
      <c r="K1326" s="13" t="n"/>
      <c r="L1326" s="13" t="n"/>
      <c r="M1326" s="13" t="n"/>
      <c r="N1326" s="13" t="n"/>
      <c r="O1326" s="14" t="n"/>
      <c r="P1326" s="15" t="n"/>
      <c r="Q1326" s="16">
        <f>IF(N1326="", "", IF(ISNUMBER(N1326), N1326, IFERROR(DATEVALUE(LEFT(N1326,10))+TIMEVALUE(MID(N1326,12,8)), "texto")))</f>
        <v/>
      </c>
      <c r="R1326" s="17">
        <f>IF(ISNUMBER(Q1326), DATE(YEAR(Q1326),MONTH(Q1326),1), "")</f>
        <v/>
      </c>
      <c r="S1326" s="18">
        <f>IF(A1326="", 0, IF(AND(M1326=Ajustes!$B$8, E1326=Ajustes!$B$5, I1326=Ajustes!$B$4, OR(C1326=Ajustes!$B$6, C1326=Ajustes!$B$7), ISNUMBER(D1326), ISNUMBER(H1326)), 1, 0))</f>
        <v/>
      </c>
      <c r="T1326" s="19">
        <f>IF(S1326&lt;&gt;1, 0, IF(N(J1326)=0, 0, IF(K1326=Ajustes!$B$5, J1326, J1326*F1326)))</f>
        <v/>
      </c>
      <c r="U1326" s="20">
        <f>IF(S1326&lt;&gt;1, U1325, IF(C1326=Ajustes!$B$6, U1325+H1326, U1325-H1326))</f>
        <v/>
      </c>
      <c r="V1326" s="19">
        <f>IF(S1326&lt;&gt;1, V1325, IF(C1326=Ajustes!$B$6, V1325+D1326+N(O1326)+T1326, IF(U1326&lt;=0, 0, V1325-H1326*W1325)))</f>
        <v/>
      </c>
      <c r="W1326" s="21">
        <f>IF(U1326&gt;0, V1326/U1326, 0)</f>
        <v/>
      </c>
      <c r="X1326" s="19">
        <f>IF(AND(S1326=1, C1326=Ajustes!$B$7), D1326-N(O1326)-T1326-H1326*W1325, "")</f>
        <v/>
      </c>
      <c r="Y1326" s="18">
        <f>IF(A1326="", "", TRIM(IF(COUNTIFS($N$2:$N$3000,N1326,$C$2:$C$3000,C1326,$D$2:$D$3000,D1326,$H$2:$H$3000,H1326)&gt;1, "Orden repetida. ", "")&amp;IF(AND(S1326=1, C1326=Ajustes!$B$7, U1325+0.000001&lt;H1326), "Vendes más de lo registrado. ", "")&amp;IF(Q1326="texto", "Fecha en texto. ", "")&amp;IF(OR(NOT(ISNUMBER(D1326)), NOT(ISNUMBER(H1326))), "Número en texto. ", "")&amp;IF(AND(ISNUMBER(Q1326), ISNUMBER(Q1325), Q1326&lt;Q1325), "Fuera de orden de fecha. ", "")))</f>
        <v/>
      </c>
      <c r="Z1326" s="18">
        <f>IF(AND(S1326=1, ISNUMBER(R1326)), ROW(), 0)</f>
        <v/>
      </c>
      <c r="AA1326" s="18">
        <f>IF(ISNUMBER(R1326), R1326, 0)</f>
        <v/>
      </c>
    </row>
    <row r="1327">
      <c r="A1327" s="13" t="n"/>
      <c r="B1327" s="13" t="n"/>
      <c r="C1327" s="13" t="n"/>
      <c r="D1327" s="13" t="n"/>
      <c r="E1327" s="13" t="n"/>
      <c r="F1327" s="13" t="n"/>
      <c r="G1327" s="13" t="n"/>
      <c r="H1327" s="13" t="n"/>
      <c r="I1327" s="13" t="n"/>
      <c r="J1327" s="13" t="n"/>
      <c r="K1327" s="13" t="n"/>
      <c r="L1327" s="13" t="n"/>
      <c r="M1327" s="13" t="n"/>
      <c r="N1327" s="13" t="n"/>
      <c r="O1327" s="14" t="n"/>
      <c r="P1327" s="15" t="n"/>
      <c r="Q1327" s="16">
        <f>IF(N1327="", "", IF(ISNUMBER(N1327), N1327, IFERROR(DATEVALUE(LEFT(N1327,10))+TIMEVALUE(MID(N1327,12,8)), "texto")))</f>
        <v/>
      </c>
      <c r="R1327" s="17">
        <f>IF(ISNUMBER(Q1327), DATE(YEAR(Q1327),MONTH(Q1327),1), "")</f>
        <v/>
      </c>
      <c r="S1327" s="18">
        <f>IF(A1327="", 0, IF(AND(M1327=Ajustes!$B$8, E1327=Ajustes!$B$5, I1327=Ajustes!$B$4, OR(C1327=Ajustes!$B$6, C1327=Ajustes!$B$7), ISNUMBER(D1327), ISNUMBER(H1327)), 1, 0))</f>
        <v/>
      </c>
      <c r="T1327" s="19">
        <f>IF(S1327&lt;&gt;1, 0, IF(N(J1327)=0, 0, IF(K1327=Ajustes!$B$5, J1327, J1327*F1327)))</f>
        <v/>
      </c>
      <c r="U1327" s="20">
        <f>IF(S1327&lt;&gt;1, U1326, IF(C1327=Ajustes!$B$6, U1326+H1327, U1326-H1327))</f>
        <v/>
      </c>
      <c r="V1327" s="19">
        <f>IF(S1327&lt;&gt;1, V1326, IF(C1327=Ajustes!$B$6, V1326+D1327+N(O1327)+T1327, IF(U1327&lt;=0, 0, V1326-H1327*W1326)))</f>
        <v/>
      </c>
      <c r="W1327" s="21">
        <f>IF(U1327&gt;0, V1327/U1327, 0)</f>
        <v/>
      </c>
      <c r="X1327" s="19">
        <f>IF(AND(S1327=1, C1327=Ajustes!$B$7), D1327-N(O1327)-T1327-H1327*W1326, "")</f>
        <v/>
      </c>
      <c r="Y1327" s="18">
        <f>IF(A1327="", "", TRIM(IF(COUNTIFS($N$2:$N$3000,N1327,$C$2:$C$3000,C1327,$D$2:$D$3000,D1327,$H$2:$H$3000,H1327)&gt;1, "Orden repetida. ", "")&amp;IF(AND(S1327=1, C1327=Ajustes!$B$7, U1326+0.000001&lt;H1327), "Vendes más de lo registrado. ", "")&amp;IF(Q1327="texto", "Fecha en texto. ", "")&amp;IF(OR(NOT(ISNUMBER(D1327)), NOT(ISNUMBER(H1327))), "Número en texto. ", "")&amp;IF(AND(ISNUMBER(Q1327), ISNUMBER(Q1326), Q1327&lt;Q1326), "Fuera de orden de fecha. ", "")))</f>
        <v/>
      </c>
      <c r="Z1327" s="18">
        <f>IF(AND(S1327=1, ISNUMBER(R1327)), ROW(), 0)</f>
        <v/>
      </c>
      <c r="AA1327" s="18">
        <f>IF(ISNUMBER(R1327), R1327, 0)</f>
        <v/>
      </c>
    </row>
    <row r="1328">
      <c r="A1328" s="13" t="n"/>
      <c r="B1328" s="13" t="n"/>
      <c r="C1328" s="13" t="n"/>
      <c r="D1328" s="13" t="n"/>
      <c r="E1328" s="13" t="n"/>
      <c r="F1328" s="13" t="n"/>
      <c r="G1328" s="13" t="n"/>
      <c r="H1328" s="13" t="n"/>
      <c r="I1328" s="13" t="n"/>
      <c r="J1328" s="13" t="n"/>
      <c r="K1328" s="13" t="n"/>
      <c r="L1328" s="13" t="n"/>
      <c r="M1328" s="13" t="n"/>
      <c r="N1328" s="13" t="n"/>
      <c r="O1328" s="14" t="n"/>
      <c r="P1328" s="15" t="n"/>
      <c r="Q1328" s="16">
        <f>IF(N1328="", "", IF(ISNUMBER(N1328), N1328, IFERROR(DATEVALUE(LEFT(N1328,10))+TIMEVALUE(MID(N1328,12,8)), "texto")))</f>
        <v/>
      </c>
      <c r="R1328" s="17">
        <f>IF(ISNUMBER(Q1328), DATE(YEAR(Q1328),MONTH(Q1328),1), "")</f>
        <v/>
      </c>
      <c r="S1328" s="18">
        <f>IF(A1328="", 0, IF(AND(M1328=Ajustes!$B$8, E1328=Ajustes!$B$5, I1328=Ajustes!$B$4, OR(C1328=Ajustes!$B$6, C1328=Ajustes!$B$7), ISNUMBER(D1328), ISNUMBER(H1328)), 1, 0))</f>
        <v/>
      </c>
      <c r="T1328" s="19">
        <f>IF(S1328&lt;&gt;1, 0, IF(N(J1328)=0, 0, IF(K1328=Ajustes!$B$5, J1328, J1328*F1328)))</f>
        <v/>
      </c>
      <c r="U1328" s="20">
        <f>IF(S1328&lt;&gt;1, U1327, IF(C1328=Ajustes!$B$6, U1327+H1328, U1327-H1328))</f>
        <v/>
      </c>
      <c r="V1328" s="19">
        <f>IF(S1328&lt;&gt;1, V1327, IF(C1328=Ajustes!$B$6, V1327+D1328+N(O1328)+T1328, IF(U1328&lt;=0, 0, V1327-H1328*W1327)))</f>
        <v/>
      </c>
      <c r="W1328" s="21">
        <f>IF(U1328&gt;0, V1328/U1328, 0)</f>
        <v/>
      </c>
      <c r="X1328" s="19">
        <f>IF(AND(S1328=1, C1328=Ajustes!$B$7), D1328-N(O1328)-T1328-H1328*W1327, "")</f>
        <v/>
      </c>
      <c r="Y1328" s="18">
        <f>IF(A1328="", "", TRIM(IF(COUNTIFS($N$2:$N$3000,N1328,$C$2:$C$3000,C1328,$D$2:$D$3000,D1328,$H$2:$H$3000,H1328)&gt;1, "Orden repetida. ", "")&amp;IF(AND(S1328=1, C1328=Ajustes!$B$7, U1327+0.000001&lt;H1328), "Vendes más de lo registrado. ", "")&amp;IF(Q1328="texto", "Fecha en texto. ", "")&amp;IF(OR(NOT(ISNUMBER(D1328)), NOT(ISNUMBER(H1328))), "Número en texto. ", "")&amp;IF(AND(ISNUMBER(Q1328), ISNUMBER(Q1327), Q1328&lt;Q1327), "Fuera de orden de fecha. ", "")))</f>
        <v/>
      </c>
      <c r="Z1328" s="18">
        <f>IF(AND(S1328=1, ISNUMBER(R1328)), ROW(), 0)</f>
        <v/>
      </c>
      <c r="AA1328" s="18">
        <f>IF(ISNUMBER(R1328), R1328, 0)</f>
        <v/>
      </c>
    </row>
    <row r="1329">
      <c r="A1329" s="13" t="n"/>
      <c r="B1329" s="13" t="n"/>
      <c r="C1329" s="13" t="n"/>
      <c r="D1329" s="13" t="n"/>
      <c r="E1329" s="13" t="n"/>
      <c r="F1329" s="13" t="n"/>
      <c r="G1329" s="13" t="n"/>
      <c r="H1329" s="13" t="n"/>
      <c r="I1329" s="13" t="n"/>
      <c r="J1329" s="13" t="n"/>
      <c r="K1329" s="13" t="n"/>
      <c r="L1329" s="13" t="n"/>
      <c r="M1329" s="13" t="n"/>
      <c r="N1329" s="13" t="n"/>
      <c r="O1329" s="14" t="n"/>
      <c r="P1329" s="15" t="n"/>
      <c r="Q1329" s="16">
        <f>IF(N1329="", "", IF(ISNUMBER(N1329), N1329, IFERROR(DATEVALUE(LEFT(N1329,10))+TIMEVALUE(MID(N1329,12,8)), "texto")))</f>
        <v/>
      </c>
      <c r="R1329" s="17">
        <f>IF(ISNUMBER(Q1329), DATE(YEAR(Q1329),MONTH(Q1329),1), "")</f>
        <v/>
      </c>
      <c r="S1329" s="18">
        <f>IF(A1329="", 0, IF(AND(M1329=Ajustes!$B$8, E1329=Ajustes!$B$5, I1329=Ajustes!$B$4, OR(C1329=Ajustes!$B$6, C1329=Ajustes!$B$7), ISNUMBER(D1329), ISNUMBER(H1329)), 1, 0))</f>
        <v/>
      </c>
      <c r="T1329" s="19">
        <f>IF(S1329&lt;&gt;1, 0, IF(N(J1329)=0, 0, IF(K1329=Ajustes!$B$5, J1329, J1329*F1329)))</f>
        <v/>
      </c>
      <c r="U1329" s="20">
        <f>IF(S1329&lt;&gt;1, U1328, IF(C1329=Ajustes!$B$6, U1328+H1329, U1328-H1329))</f>
        <v/>
      </c>
      <c r="V1329" s="19">
        <f>IF(S1329&lt;&gt;1, V1328, IF(C1329=Ajustes!$B$6, V1328+D1329+N(O1329)+T1329, IF(U1329&lt;=0, 0, V1328-H1329*W1328)))</f>
        <v/>
      </c>
      <c r="W1329" s="21">
        <f>IF(U1329&gt;0, V1329/U1329, 0)</f>
        <v/>
      </c>
      <c r="X1329" s="19">
        <f>IF(AND(S1329=1, C1329=Ajustes!$B$7), D1329-N(O1329)-T1329-H1329*W1328, "")</f>
        <v/>
      </c>
      <c r="Y1329" s="18">
        <f>IF(A1329="", "", TRIM(IF(COUNTIFS($N$2:$N$3000,N1329,$C$2:$C$3000,C1329,$D$2:$D$3000,D1329,$H$2:$H$3000,H1329)&gt;1, "Orden repetida. ", "")&amp;IF(AND(S1329=1, C1329=Ajustes!$B$7, U1328+0.000001&lt;H1329), "Vendes más de lo registrado. ", "")&amp;IF(Q1329="texto", "Fecha en texto. ", "")&amp;IF(OR(NOT(ISNUMBER(D1329)), NOT(ISNUMBER(H1329))), "Número en texto. ", "")&amp;IF(AND(ISNUMBER(Q1329), ISNUMBER(Q1328), Q1329&lt;Q1328), "Fuera de orden de fecha. ", "")))</f>
        <v/>
      </c>
      <c r="Z1329" s="18">
        <f>IF(AND(S1329=1, ISNUMBER(R1329)), ROW(), 0)</f>
        <v/>
      </c>
      <c r="AA1329" s="18">
        <f>IF(ISNUMBER(R1329), R1329, 0)</f>
        <v/>
      </c>
    </row>
    <row r="1330">
      <c r="A1330" s="13" t="n"/>
      <c r="B1330" s="13" t="n"/>
      <c r="C1330" s="13" t="n"/>
      <c r="D1330" s="13" t="n"/>
      <c r="E1330" s="13" t="n"/>
      <c r="F1330" s="13" t="n"/>
      <c r="G1330" s="13" t="n"/>
      <c r="H1330" s="13" t="n"/>
      <c r="I1330" s="13" t="n"/>
      <c r="J1330" s="13" t="n"/>
      <c r="K1330" s="13" t="n"/>
      <c r="L1330" s="13" t="n"/>
      <c r="M1330" s="13" t="n"/>
      <c r="N1330" s="13" t="n"/>
      <c r="O1330" s="14" t="n"/>
      <c r="P1330" s="15" t="n"/>
      <c r="Q1330" s="16">
        <f>IF(N1330="", "", IF(ISNUMBER(N1330), N1330, IFERROR(DATEVALUE(LEFT(N1330,10))+TIMEVALUE(MID(N1330,12,8)), "texto")))</f>
        <v/>
      </c>
      <c r="R1330" s="17">
        <f>IF(ISNUMBER(Q1330), DATE(YEAR(Q1330),MONTH(Q1330),1), "")</f>
        <v/>
      </c>
      <c r="S1330" s="18">
        <f>IF(A1330="", 0, IF(AND(M1330=Ajustes!$B$8, E1330=Ajustes!$B$5, I1330=Ajustes!$B$4, OR(C1330=Ajustes!$B$6, C1330=Ajustes!$B$7), ISNUMBER(D1330), ISNUMBER(H1330)), 1, 0))</f>
        <v/>
      </c>
      <c r="T1330" s="19">
        <f>IF(S1330&lt;&gt;1, 0, IF(N(J1330)=0, 0, IF(K1330=Ajustes!$B$5, J1330, J1330*F1330)))</f>
        <v/>
      </c>
      <c r="U1330" s="20">
        <f>IF(S1330&lt;&gt;1, U1329, IF(C1330=Ajustes!$B$6, U1329+H1330, U1329-H1330))</f>
        <v/>
      </c>
      <c r="V1330" s="19">
        <f>IF(S1330&lt;&gt;1, V1329, IF(C1330=Ajustes!$B$6, V1329+D1330+N(O1330)+T1330, IF(U1330&lt;=0, 0, V1329-H1330*W1329)))</f>
        <v/>
      </c>
      <c r="W1330" s="21">
        <f>IF(U1330&gt;0, V1330/U1330, 0)</f>
        <v/>
      </c>
      <c r="X1330" s="19">
        <f>IF(AND(S1330=1, C1330=Ajustes!$B$7), D1330-N(O1330)-T1330-H1330*W1329, "")</f>
        <v/>
      </c>
      <c r="Y1330" s="18">
        <f>IF(A1330="", "", TRIM(IF(COUNTIFS($N$2:$N$3000,N1330,$C$2:$C$3000,C1330,$D$2:$D$3000,D1330,$H$2:$H$3000,H1330)&gt;1, "Orden repetida. ", "")&amp;IF(AND(S1330=1, C1330=Ajustes!$B$7, U1329+0.000001&lt;H1330), "Vendes más de lo registrado. ", "")&amp;IF(Q1330="texto", "Fecha en texto. ", "")&amp;IF(OR(NOT(ISNUMBER(D1330)), NOT(ISNUMBER(H1330))), "Número en texto. ", "")&amp;IF(AND(ISNUMBER(Q1330), ISNUMBER(Q1329), Q1330&lt;Q1329), "Fuera de orden de fecha. ", "")))</f>
        <v/>
      </c>
      <c r="Z1330" s="18">
        <f>IF(AND(S1330=1, ISNUMBER(R1330)), ROW(), 0)</f>
        <v/>
      </c>
      <c r="AA1330" s="18">
        <f>IF(ISNUMBER(R1330), R1330, 0)</f>
        <v/>
      </c>
    </row>
    <row r="1331">
      <c r="A1331" s="13" t="n"/>
      <c r="B1331" s="13" t="n"/>
      <c r="C1331" s="13" t="n"/>
      <c r="D1331" s="13" t="n"/>
      <c r="E1331" s="13" t="n"/>
      <c r="F1331" s="13" t="n"/>
      <c r="G1331" s="13" t="n"/>
      <c r="H1331" s="13" t="n"/>
      <c r="I1331" s="13" t="n"/>
      <c r="J1331" s="13" t="n"/>
      <c r="K1331" s="13" t="n"/>
      <c r="L1331" s="13" t="n"/>
      <c r="M1331" s="13" t="n"/>
      <c r="N1331" s="13" t="n"/>
      <c r="O1331" s="14" t="n"/>
      <c r="P1331" s="15" t="n"/>
      <c r="Q1331" s="16">
        <f>IF(N1331="", "", IF(ISNUMBER(N1331), N1331, IFERROR(DATEVALUE(LEFT(N1331,10))+TIMEVALUE(MID(N1331,12,8)), "texto")))</f>
        <v/>
      </c>
      <c r="R1331" s="17">
        <f>IF(ISNUMBER(Q1331), DATE(YEAR(Q1331),MONTH(Q1331),1), "")</f>
        <v/>
      </c>
      <c r="S1331" s="18">
        <f>IF(A1331="", 0, IF(AND(M1331=Ajustes!$B$8, E1331=Ajustes!$B$5, I1331=Ajustes!$B$4, OR(C1331=Ajustes!$B$6, C1331=Ajustes!$B$7), ISNUMBER(D1331), ISNUMBER(H1331)), 1, 0))</f>
        <v/>
      </c>
      <c r="T1331" s="19">
        <f>IF(S1331&lt;&gt;1, 0, IF(N(J1331)=0, 0, IF(K1331=Ajustes!$B$5, J1331, J1331*F1331)))</f>
        <v/>
      </c>
      <c r="U1331" s="20">
        <f>IF(S1331&lt;&gt;1, U1330, IF(C1331=Ajustes!$B$6, U1330+H1331, U1330-H1331))</f>
        <v/>
      </c>
      <c r="V1331" s="19">
        <f>IF(S1331&lt;&gt;1, V1330, IF(C1331=Ajustes!$B$6, V1330+D1331+N(O1331)+T1331, IF(U1331&lt;=0, 0, V1330-H1331*W1330)))</f>
        <v/>
      </c>
      <c r="W1331" s="21">
        <f>IF(U1331&gt;0, V1331/U1331, 0)</f>
        <v/>
      </c>
      <c r="X1331" s="19">
        <f>IF(AND(S1331=1, C1331=Ajustes!$B$7), D1331-N(O1331)-T1331-H1331*W1330, "")</f>
        <v/>
      </c>
      <c r="Y1331" s="18">
        <f>IF(A1331="", "", TRIM(IF(COUNTIFS($N$2:$N$3000,N1331,$C$2:$C$3000,C1331,$D$2:$D$3000,D1331,$H$2:$H$3000,H1331)&gt;1, "Orden repetida. ", "")&amp;IF(AND(S1331=1, C1331=Ajustes!$B$7, U1330+0.000001&lt;H1331), "Vendes más de lo registrado. ", "")&amp;IF(Q1331="texto", "Fecha en texto. ", "")&amp;IF(OR(NOT(ISNUMBER(D1331)), NOT(ISNUMBER(H1331))), "Número en texto. ", "")&amp;IF(AND(ISNUMBER(Q1331), ISNUMBER(Q1330), Q1331&lt;Q1330), "Fuera de orden de fecha. ", "")))</f>
        <v/>
      </c>
      <c r="Z1331" s="18">
        <f>IF(AND(S1331=1, ISNUMBER(R1331)), ROW(), 0)</f>
        <v/>
      </c>
      <c r="AA1331" s="18">
        <f>IF(ISNUMBER(R1331), R1331, 0)</f>
        <v/>
      </c>
    </row>
    <row r="1332">
      <c r="A1332" s="13" t="n"/>
      <c r="B1332" s="13" t="n"/>
      <c r="C1332" s="13" t="n"/>
      <c r="D1332" s="13" t="n"/>
      <c r="E1332" s="13" t="n"/>
      <c r="F1332" s="13" t="n"/>
      <c r="G1332" s="13" t="n"/>
      <c r="H1332" s="13" t="n"/>
      <c r="I1332" s="13" t="n"/>
      <c r="J1332" s="13" t="n"/>
      <c r="K1332" s="13" t="n"/>
      <c r="L1332" s="13" t="n"/>
      <c r="M1332" s="13" t="n"/>
      <c r="N1332" s="13" t="n"/>
      <c r="O1332" s="14" t="n"/>
      <c r="P1332" s="15" t="n"/>
      <c r="Q1332" s="16">
        <f>IF(N1332="", "", IF(ISNUMBER(N1332), N1332, IFERROR(DATEVALUE(LEFT(N1332,10))+TIMEVALUE(MID(N1332,12,8)), "texto")))</f>
        <v/>
      </c>
      <c r="R1332" s="17">
        <f>IF(ISNUMBER(Q1332), DATE(YEAR(Q1332),MONTH(Q1332),1), "")</f>
        <v/>
      </c>
      <c r="S1332" s="18">
        <f>IF(A1332="", 0, IF(AND(M1332=Ajustes!$B$8, E1332=Ajustes!$B$5, I1332=Ajustes!$B$4, OR(C1332=Ajustes!$B$6, C1332=Ajustes!$B$7), ISNUMBER(D1332), ISNUMBER(H1332)), 1, 0))</f>
        <v/>
      </c>
      <c r="T1332" s="19">
        <f>IF(S1332&lt;&gt;1, 0, IF(N(J1332)=0, 0, IF(K1332=Ajustes!$B$5, J1332, J1332*F1332)))</f>
        <v/>
      </c>
      <c r="U1332" s="20">
        <f>IF(S1332&lt;&gt;1, U1331, IF(C1332=Ajustes!$B$6, U1331+H1332, U1331-H1332))</f>
        <v/>
      </c>
      <c r="V1332" s="19">
        <f>IF(S1332&lt;&gt;1, V1331, IF(C1332=Ajustes!$B$6, V1331+D1332+N(O1332)+T1332, IF(U1332&lt;=0, 0, V1331-H1332*W1331)))</f>
        <v/>
      </c>
      <c r="W1332" s="21">
        <f>IF(U1332&gt;0, V1332/U1332, 0)</f>
        <v/>
      </c>
      <c r="X1332" s="19">
        <f>IF(AND(S1332=1, C1332=Ajustes!$B$7), D1332-N(O1332)-T1332-H1332*W1331, "")</f>
        <v/>
      </c>
      <c r="Y1332" s="18">
        <f>IF(A1332="", "", TRIM(IF(COUNTIFS($N$2:$N$3000,N1332,$C$2:$C$3000,C1332,$D$2:$D$3000,D1332,$H$2:$H$3000,H1332)&gt;1, "Orden repetida. ", "")&amp;IF(AND(S1332=1, C1332=Ajustes!$B$7, U1331+0.000001&lt;H1332), "Vendes más de lo registrado. ", "")&amp;IF(Q1332="texto", "Fecha en texto. ", "")&amp;IF(OR(NOT(ISNUMBER(D1332)), NOT(ISNUMBER(H1332))), "Número en texto. ", "")&amp;IF(AND(ISNUMBER(Q1332), ISNUMBER(Q1331), Q1332&lt;Q1331), "Fuera de orden de fecha. ", "")))</f>
        <v/>
      </c>
      <c r="Z1332" s="18">
        <f>IF(AND(S1332=1, ISNUMBER(R1332)), ROW(), 0)</f>
        <v/>
      </c>
      <c r="AA1332" s="18">
        <f>IF(ISNUMBER(R1332), R1332, 0)</f>
        <v/>
      </c>
    </row>
    <row r="1333">
      <c r="A1333" s="13" t="n"/>
      <c r="B1333" s="13" t="n"/>
      <c r="C1333" s="13" t="n"/>
      <c r="D1333" s="13" t="n"/>
      <c r="E1333" s="13" t="n"/>
      <c r="F1333" s="13" t="n"/>
      <c r="G1333" s="13" t="n"/>
      <c r="H1333" s="13" t="n"/>
      <c r="I1333" s="13" t="n"/>
      <c r="J1333" s="13" t="n"/>
      <c r="K1333" s="13" t="n"/>
      <c r="L1333" s="13" t="n"/>
      <c r="M1333" s="13" t="n"/>
      <c r="N1333" s="13" t="n"/>
      <c r="O1333" s="14" t="n"/>
      <c r="P1333" s="15" t="n"/>
      <c r="Q1333" s="16">
        <f>IF(N1333="", "", IF(ISNUMBER(N1333), N1333, IFERROR(DATEVALUE(LEFT(N1333,10))+TIMEVALUE(MID(N1333,12,8)), "texto")))</f>
        <v/>
      </c>
      <c r="R1333" s="17">
        <f>IF(ISNUMBER(Q1333), DATE(YEAR(Q1333),MONTH(Q1333),1), "")</f>
        <v/>
      </c>
      <c r="S1333" s="18">
        <f>IF(A1333="", 0, IF(AND(M1333=Ajustes!$B$8, E1333=Ajustes!$B$5, I1333=Ajustes!$B$4, OR(C1333=Ajustes!$B$6, C1333=Ajustes!$B$7), ISNUMBER(D1333), ISNUMBER(H1333)), 1, 0))</f>
        <v/>
      </c>
      <c r="T1333" s="19">
        <f>IF(S1333&lt;&gt;1, 0, IF(N(J1333)=0, 0, IF(K1333=Ajustes!$B$5, J1333, J1333*F1333)))</f>
        <v/>
      </c>
      <c r="U1333" s="20">
        <f>IF(S1333&lt;&gt;1, U1332, IF(C1333=Ajustes!$B$6, U1332+H1333, U1332-H1333))</f>
        <v/>
      </c>
      <c r="V1333" s="19">
        <f>IF(S1333&lt;&gt;1, V1332, IF(C1333=Ajustes!$B$6, V1332+D1333+N(O1333)+T1333, IF(U1333&lt;=0, 0, V1332-H1333*W1332)))</f>
        <v/>
      </c>
      <c r="W1333" s="21">
        <f>IF(U1333&gt;0, V1333/U1333, 0)</f>
        <v/>
      </c>
      <c r="X1333" s="19">
        <f>IF(AND(S1333=1, C1333=Ajustes!$B$7), D1333-N(O1333)-T1333-H1333*W1332, "")</f>
        <v/>
      </c>
      <c r="Y1333" s="18">
        <f>IF(A1333="", "", TRIM(IF(COUNTIFS($N$2:$N$3000,N1333,$C$2:$C$3000,C1333,$D$2:$D$3000,D1333,$H$2:$H$3000,H1333)&gt;1, "Orden repetida. ", "")&amp;IF(AND(S1333=1, C1333=Ajustes!$B$7, U1332+0.000001&lt;H1333), "Vendes más de lo registrado. ", "")&amp;IF(Q1333="texto", "Fecha en texto. ", "")&amp;IF(OR(NOT(ISNUMBER(D1333)), NOT(ISNUMBER(H1333))), "Número en texto. ", "")&amp;IF(AND(ISNUMBER(Q1333), ISNUMBER(Q1332), Q1333&lt;Q1332), "Fuera de orden de fecha. ", "")))</f>
        <v/>
      </c>
      <c r="Z1333" s="18">
        <f>IF(AND(S1333=1, ISNUMBER(R1333)), ROW(), 0)</f>
        <v/>
      </c>
      <c r="AA1333" s="18">
        <f>IF(ISNUMBER(R1333), R1333, 0)</f>
        <v/>
      </c>
    </row>
    <row r="1334">
      <c r="A1334" s="13" t="n"/>
      <c r="B1334" s="13" t="n"/>
      <c r="C1334" s="13" t="n"/>
      <c r="D1334" s="13" t="n"/>
      <c r="E1334" s="13" t="n"/>
      <c r="F1334" s="13" t="n"/>
      <c r="G1334" s="13" t="n"/>
      <c r="H1334" s="13" t="n"/>
      <c r="I1334" s="13" t="n"/>
      <c r="J1334" s="13" t="n"/>
      <c r="K1334" s="13" t="n"/>
      <c r="L1334" s="13" t="n"/>
      <c r="M1334" s="13" t="n"/>
      <c r="N1334" s="13" t="n"/>
      <c r="O1334" s="14" t="n"/>
      <c r="P1334" s="15" t="n"/>
      <c r="Q1334" s="16">
        <f>IF(N1334="", "", IF(ISNUMBER(N1334), N1334, IFERROR(DATEVALUE(LEFT(N1334,10))+TIMEVALUE(MID(N1334,12,8)), "texto")))</f>
        <v/>
      </c>
      <c r="R1334" s="17">
        <f>IF(ISNUMBER(Q1334), DATE(YEAR(Q1334),MONTH(Q1334),1), "")</f>
        <v/>
      </c>
      <c r="S1334" s="18">
        <f>IF(A1334="", 0, IF(AND(M1334=Ajustes!$B$8, E1334=Ajustes!$B$5, I1334=Ajustes!$B$4, OR(C1334=Ajustes!$B$6, C1334=Ajustes!$B$7), ISNUMBER(D1334), ISNUMBER(H1334)), 1, 0))</f>
        <v/>
      </c>
      <c r="T1334" s="19">
        <f>IF(S1334&lt;&gt;1, 0, IF(N(J1334)=0, 0, IF(K1334=Ajustes!$B$5, J1334, J1334*F1334)))</f>
        <v/>
      </c>
      <c r="U1334" s="20">
        <f>IF(S1334&lt;&gt;1, U1333, IF(C1334=Ajustes!$B$6, U1333+H1334, U1333-H1334))</f>
        <v/>
      </c>
      <c r="V1334" s="19">
        <f>IF(S1334&lt;&gt;1, V1333, IF(C1334=Ajustes!$B$6, V1333+D1334+N(O1334)+T1334, IF(U1334&lt;=0, 0, V1333-H1334*W1333)))</f>
        <v/>
      </c>
      <c r="W1334" s="21">
        <f>IF(U1334&gt;0, V1334/U1334, 0)</f>
        <v/>
      </c>
      <c r="X1334" s="19">
        <f>IF(AND(S1334=1, C1334=Ajustes!$B$7), D1334-N(O1334)-T1334-H1334*W1333, "")</f>
        <v/>
      </c>
      <c r="Y1334" s="18">
        <f>IF(A1334="", "", TRIM(IF(COUNTIFS($N$2:$N$3000,N1334,$C$2:$C$3000,C1334,$D$2:$D$3000,D1334,$H$2:$H$3000,H1334)&gt;1, "Orden repetida. ", "")&amp;IF(AND(S1334=1, C1334=Ajustes!$B$7, U1333+0.000001&lt;H1334), "Vendes más de lo registrado. ", "")&amp;IF(Q1334="texto", "Fecha en texto. ", "")&amp;IF(OR(NOT(ISNUMBER(D1334)), NOT(ISNUMBER(H1334))), "Número en texto. ", "")&amp;IF(AND(ISNUMBER(Q1334), ISNUMBER(Q1333), Q1334&lt;Q1333), "Fuera de orden de fecha. ", "")))</f>
        <v/>
      </c>
      <c r="Z1334" s="18">
        <f>IF(AND(S1334=1, ISNUMBER(R1334)), ROW(), 0)</f>
        <v/>
      </c>
      <c r="AA1334" s="18">
        <f>IF(ISNUMBER(R1334), R1334, 0)</f>
        <v/>
      </c>
    </row>
    <row r="1335">
      <c r="A1335" s="13" t="n"/>
      <c r="B1335" s="13" t="n"/>
      <c r="C1335" s="13" t="n"/>
      <c r="D1335" s="13" t="n"/>
      <c r="E1335" s="13" t="n"/>
      <c r="F1335" s="13" t="n"/>
      <c r="G1335" s="13" t="n"/>
      <c r="H1335" s="13" t="n"/>
      <c r="I1335" s="13" t="n"/>
      <c r="J1335" s="13" t="n"/>
      <c r="K1335" s="13" t="n"/>
      <c r="L1335" s="13" t="n"/>
      <c r="M1335" s="13" t="n"/>
      <c r="N1335" s="13" t="n"/>
      <c r="O1335" s="14" t="n"/>
      <c r="P1335" s="15" t="n"/>
      <c r="Q1335" s="16">
        <f>IF(N1335="", "", IF(ISNUMBER(N1335), N1335, IFERROR(DATEVALUE(LEFT(N1335,10))+TIMEVALUE(MID(N1335,12,8)), "texto")))</f>
        <v/>
      </c>
      <c r="R1335" s="17">
        <f>IF(ISNUMBER(Q1335), DATE(YEAR(Q1335),MONTH(Q1335),1), "")</f>
        <v/>
      </c>
      <c r="S1335" s="18">
        <f>IF(A1335="", 0, IF(AND(M1335=Ajustes!$B$8, E1335=Ajustes!$B$5, I1335=Ajustes!$B$4, OR(C1335=Ajustes!$B$6, C1335=Ajustes!$B$7), ISNUMBER(D1335), ISNUMBER(H1335)), 1, 0))</f>
        <v/>
      </c>
      <c r="T1335" s="19">
        <f>IF(S1335&lt;&gt;1, 0, IF(N(J1335)=0, 0, IF(K1335=Ajustes!$B$5, J1335, J1335*F1335)))</f>
        <v/>
      </c>
      <c r="U1335" s="20">
        <f>IF(S1335&lt;&gt;1, U1334, IF(C1335=Ajustes!$B$6, U1334+H1335, U1334-H1335))</f>
        <v/>
      </c>
      <c r="V1335" s="19">
        <f>IF(S1335&lt;&gt;1, V1334, IF(C1335=Ajustes!$B$6, V1334+D1335+N(O1335)+T1335, IF(U1335&lt;=0, 0, V1334-H1335*W1334)))</f>
        <v/>
      </c>
      <c r="W1335" s="21">
        <f>IF(U1335&gt;0, V1335/U1335, 0)</f>
        <v/>
      </c>
      <c r="X1335" s="19">
        <f>IF(AND(S1335=1, C1335=Ajustes!$B$7), D1335-N(O1335)-T1335-H1335*W1334, "")</f>
        <v/>
      </c>
      <c r="Y1335" s="18">
        <f>IF(A1335="", "", TRIM(IF(COUNTIFS($N$2:$N$3000,N1335,$C$2:$C$3000,C1335,$D$2:$D$3000,D1335,$H$2:$H$3000,H1335)&gt;1, "Orden repetida. ", "")&amp;IF(AND(S1335=1, C1335=Ajustes!$B$7, U1334+0.000001&lt;H1335), "Vendes más de lo registrado. ", "")&amp;IF(Q1335="texto", "Fecha en texto. ", "")&amp;IF(OR(NOT(ISNUMBER(D1335)), NOT(ISNUMBER(H1335))), "Número en texto. ", "")&amp;IF(AND(ISNUMBER(Q1335), ISNUMBER(Q1334), Q1335&lt;Q1334), "Fuera de orden de fecha. ", "")))</f>
        <v/>
      </c>
      <c r="Z1335" s="18">
        <f>IF(AND(S1335=1, ISNUMBER(R1335)), ROW(), 0)</f>
        <v/>
      </c>
      <c r="AA1335" s="18">
        <f>IF(ISNUMBER(R1335), R1335, 0)</f>
        <v/>
      </c>
    </row>
    <row r="1336">
      <c r="A1336" s="13" t="n"/>
      <c r="B1336" s="13" t="n"/>
      <c r="C1336" s="13" t="n"/>
      <c r="D1336" s="13" t="n"/>
      <c r="E1336" s="13" t="n"/>
      <c r="F1336" s="13" t="n"/>
      <c r="G1336" s="13" t="n"/>
      <c r="H1336" s="13" t="n"/>
      <c r="I1336" s="13" t="n"/>
      <c r="J1336" s="13" t="n"/>
      <c r="K1336" s="13" t="n"/>
      <c r="L1336" s="13" t="n"/>
      <c r="M1336" s="13" t="n"/>
      <c r="N1336" s="13" t="n"/>
      <c r="O1336" s="14" t="n"/>
      <c r="P1336" s="15" t="n"/>
      <c r="Q1336" s="16">
        <f>IF(N1336="", "", IF(ISNUMBER(N1336), N1336, IFERROR(DATEVALUE(LEFT(N1336,10))+TIMEVALUE(MID(N1336,12,8)), "texto")))</f>
        <v/>
      </c>
      <c r="R1336" s="17">
        <f>IF(ISNUMBER(Q1336), DATE(YEAR(Q1336),MONTH(Q1336),1), "")</f>
        <v/>
      </c>
      <c r="S1336" s="18">
        <f>IF(A1336="", 0, IF(AND(M1336=Ajustes!$B$8, E1336=Ajustes!$B$5, I1336=Ajustes!$B$4, OR(C1336=Ajustes!$B$6, C1336=Ajustes!$B$7), ISNUMBER(D1336), ISNUMBER(H1336)), 1, 0))</f>
        <v/>
      </c>
      <c r="T1336" s="19">
        <f>IF(S1336&lt;&gt;1, 0, IF(N(J1336)=0, 0, IF(K1336=Ajustes!$B$5, J1336, J1336*F1336)))</f>
        <v/>
      </c>
      <c r="U1336" s="20">
        <f>IF(S1336&lt;&gt;1, U1335, IF(C1336=Ajustes!$B$6, U1335+H1336, U1335-H1336))</f>
        <v/>
      </c>
      <c r="V1336" s="19">
        <f>IF(S1336&lt;&gt;1, V1335, IF(C1336=Ajustes!$B$6, V1335+D1336+N(O1336)+T1336, IF(U1336&lt;=0, 0, V1335-H1336*W1335)))</f>
        <v/>
      </c>
      <c r="W1336" s="21">
        <f>IF(U1336&gt;0, V1336/U1336, 0)</f>
        <v/>
      </c>
      <c r="X1336" s="19">
        <f>IF(AND(S1336=1, C1336=Ajustes!$B$7), D1336-N(O1336)-T1336-H1336*W1335, "")</f>
        <v/>
      </c>
      <c r="Y1336" s="18">
        <f>IF(A1336="", "", TRIM(IF(COUNTIFS($N$2:$N$3000,N1336,$C$2:$C$3000,C1336,$D$2:$D$3000,D1336,$H$2:$H$3000,H1336)&gt;1, "Orden repetida. ", "")&amp;IF(AND(S1336=1, C1336=Ajustes!$B$7, U1335+0.000001&lt;H1336), "Vendes más de lo registrado. ", "")&amp;IF(Q1336="texto", "Fecha en texto. ", "")&amp;IF(OR(NOT(ISNUMBER(D1336)), NOT(ISNUMBER(H1336))), "Número en texto. ", "")&amp;IF(AND(ISNUMBER(Q1336), ISNUMBER(Q1335), Q1336&lt;Q1335), "Fuera de orden de fecha. ", "")))</f>
        <v/>
      </c>
      <c r="Z1336" s="18">
        <f>IF(AND(S1336=1, ISNUMBER(R1336)), ROW(), 0)</f>
        <v/>
      </c>
      <c r="AA1336" s="18">
        <f>IF(ISNUMBER(R1336), R1336, 0)</f>
        <v/>
      </c>
    </row>
    <row r="1337">
      <c r="A1337" s="13" t="n"/>
      <c r="B1337" s="13" t="n"/>
      <c r="C1337" s="13" t="n"/>
      <c r="D1337" s="13" t="n"/>
      <c r="E1337" s="13" t="n"/>
      <c r="F1337" s="13" t="n"/>
      <c r="G1337" s="13" t="n"/>
      <c r="H1337" s="13" t="n"/>
      <c r="I1337" s="13" t="n"/>
      <c r="J1337" s="13" t="n"/>
      <c r="K1337" s="13" t="n"/>
      <c r="L1337" s="13" t="n"/>
      <c r="M1337" s="13" t="n"/>
      <c r="N1337" s="13" t="n"/>
      <c r="O1337" s="14" t="n"/>
      <c r="P1337" s="15" t="n"/>
      <c r="Q1337" s="16">
        <f>IF(N1337="", "", IF(ISNUMBER(N1337), N1337, IFERROR(DATEVALUE(LEFT(N1337,10))+TIMEVALUE(MID(N1337,12,8)), "texto")))</f>
        <v/>
      </c>
      <c r="R1337" s="17">
        <f>IF(ISNUMBER(Q1337), DATE(YEAR(Q1337),MONTH(Q1337),1), "")</f>
        <v/>
      </c>
      <c r="S1337" s="18">
        <f>IF(A1337="", 0, IF(AND(M1337=Ajustes!$B$8, E1337=Ajustes!$B$5, I1337=Ajustes!$B$4, OR(C1337=Ajustes!$B$6, C1337=Ajustes!$B$7), ISNUMBER(D1337), ISNUMBER(H1337)), 1, 0))</f>
        <v/>
      </c>
      <c r="T1337" s="19">
        <f>IF(S1337&lt;&gt;1, 0, IF(N(J1337)=0, 0, IF(K1337=Ajustes!$B$5, J1337, J1337*F1337)))</f>
        <v/>
      </c>
      <c r="U1337" s="20">
        <f>IF(S1337&lt;&gt;1, U1336, IF(C1337=Ajustes!$B$6, U1336+H1337, U1336-H1337))</f>
        <v/>
      </c>
      <c r="V1337" s="19">
        <f>IF(S1337&lt;&gt;1, V1336, IF(C1337=Ajustes!$B$6, V1336+D1337+N(O1337)+T1337, IF(U1337&lt;=0, 0, V1336-H1337*W1336)))</f>
        <v/>
      </c>
      <c r="W1337" s="21">
        <f>IF(U1337&gt;0, V1337/U1337, 0)</f>
        <v/>
      </c>
      <c r="X1337" s="19">
        <f>IF(AND(S1337=1, C1337=Ajustes!$B$7), D1337-N(O1337)-T1337-H1337*W1336, "")</f>
        <v/>
      </c>
      <c r="Y1337" s="18">
        <f>IF(A1337="", "", TRIM(IF(COUNTIFS($N$2:$N$3000,N1337,$C$2:$C$3000,C1337,$D$2:$D$3000,D1337,$H$2:$H$3000,H1337)&gt;1, "Orden repetida. ", "")&amp;IF(AND(S1337=1, C1337=Ajustes!$B$7, U1336+0.000001&lt;H1337), "Vendes más de lo registrado. ", "")&amp;IF(Q1337="texto", "Fecha en texto. ", "")&amp;IF(OR(NOT(ISNUMBER(D1337)), NOT(ISNUMBER(H1337))), "Número en texto. ", "")&amp;IF(AND(ISNUMBER(Q1337), ISNUMBER(Q1336), Q1337&lt;Q1336), "Fuera de orden de fecha. ", "")))</f>
        <v/>
      </c>
      <c r="Z1337" s="18">
        <f>IF(AND(S1337=1, ISNUMBER(R1337)), ROW(), 0)</f>
        <v/>
      </c>
      <c r="AA1337" s="18">
        <f>IF(ISNUMBER(R1337), R1337, 0)</f>
        <v/>
      </c>
    </row>
    <row r="1338">
      <c r="A1338" s="13" t="n"/>
      <c r="B1338" s="13" t="n"/>
      <c r="C1338" s="13" t="n"/>
      <c r="D1338" s="13" t="n"/>
      <c r="E1338" s="13" t="n"/>
      <c r="F1338" s="13" t="n"/>
      <c r="G1338" s="13" t="n"/>
      <c r="H1338" s="13" t="n"/>
      <c r="I1338" s="13" t="n"/>
      <c r="J1338" s="13" t="n"/>
      <c r="K1338" s="13" t="n"/>
      <c r="L1338" s="13" t="n"/>
      <c r="M1338" s="13" t="n"/>
      <c r="N1338" s="13" t="n"/>
      <c r="O1338" s="14" t="n"/>
      <c r="P1338" s="15" t="n"/>
      <c r="Q1338" s="16">
        <f>IF(N1338="", "", IF(ISNUMBER(N1338), N1338, IFERROR(DATEVALUE(LEFT(N1338,10))+TIMEVALUE(MID(N1338,12,8)), "texto")))</f>
        <v/>
      </c>
      <c r="R1338" s="17">
        <f>IF(ISNUMBER(Q1338), DATE(YEAR(Q1338),MONTH(Q1338),1), "")</f>
        <v/>
      </c>
      <c r="S1338" s="18">
        <f>IF(A1338="", 0, IF(AND(M1338=Ajustes!$B$8, E1338=Ajustes!$B$5, I1338=Ajustes!$B$4, OR(C1338=Ajustes!$B$6, C1338=Ajustes!$B$7), ISNUMBER(D1338), ISNUMBER(H1338)), 1, 0))</f>
        <v/>
      </c>
      <c r="T1338" s="19">
        <f>IF(S1338&lt;&gt;1, 0, IF(N(J1338)=0, 0, IF(K1338=Ajustes!$B$5, J1338, J1338*F1338)))</f>
        <v/>
      </c>
      <c r="U1338" s="20">
        <f>IF(S1338&lt;&gt;1, U1337, IF(C1338=Ajustes!$B$6, U1337+H1338, U1337-H1338))</f>
        <v/>
      </c>
      <c r="V1338" s="19">
        <f>IF(S1338&lt;&gt;1, V1337, IF(C1338=Ajustes!$B$6, V1337+D1338+N(O1338)+T1338, IF(U1338&lt;=0, 0, V1337-H1338*W1337)))</f>
        <v/>
      </c>
      <c r="W1338" s="21">
        <f>IF(U1338&gt;0, V1338/U1338, 0)</f>
        <v/>
      </c>
      <c r="X1338" s="19">
        <f>IF(AND(S1338=1, C1338=Ajustes!$B$7), D1338-N(O1338)-T1338-H1338*W1337, "")</f>
        <v/>
      </c>
      <c r="Y1338" s="18">
        <f>IF(A1338="", "", TRIM(IF(COUNTIFS($N$2:$N$3000,N1338,$C$2:$C$3000,C1338,$D$2:$D$3000,D1338,$H$2:$H$3000,H1338)&gt;1, "Orden repetida. ", "")&amp;IF(AND(S1338=1, C1338=Ajustes!$B$7, U1337+0.000001&lt;H1338), "Vendes más de lo registrado. ", "")&amp;IF(Q1338="texto", "Fecha en texto. ", "")&amp;IF(OR(NOT(ISNUMBER(D1338)), NOT(ISNUMBER(H1338))), "Número en texto. ", "")&amp;IF(AND(ISNUMBER(Q1338), ISNUMBER(Q1337), Q1338&lt;Q1337), "Fuera de orden de fecha. ", "")))</f>
        <v/>
      </c>
      <c r="Z1338" s="18">
        <f>IF(AND(S1338=1, ISNUMBER(R1338)), ROW(), 0)</f>
        <v/>
      </c>
      <c r="AA1338" s="18">
        <f>IF(ISNUMBER(R1338), R1338, 0)</f>
        <v/>
      </c>
    </row>
    <row r="1339">
      <c r="A1339" s="13" t="n"/>
      <c r="B1339" s="13" t="n"/>
      <c r="C1339" s="13" t="n"/>
      <c r="D1339" s="13" t="n"/>
      <c r="E1339" s="13" t="n"/>
      <c r="F1339" s="13" t="n"/>
      <c r="G1339" s="13" t="n"/>
      <c r="H1339" s="13" t="n"/>
      <c r="I1339" s="13" t="n"/>
      <c r="J1339" s="13" t="n"/>
      <c r="K1339" s="13" t="n"/>
      <c r="L1339" s="13" t="n"/>
      <c r="M1339" s="13" t="n"/>
      <c r="N1339" s="13" t="n"/>
      <c r="O1339" s="14" t="n"/>
      <c r="P1339" s="15" t="n"/>
      <c r="Q1339" s="16">
        <f>IF(N1339="", "", IF(ISNUMBER(N1339), N1339, IFERROR(DATEVALUE(LEFT(N1339,10))+TIMEVALUE(MID(N1339,12,8)), "texto")))</f>
        <v/>
      </c>
      <c r="R1339" s="17">
        <f>IF(ISNUMBER(Q1339), DATE(YEAR(Q1339),MONTH(Q1339),1), "")</f>
        <v/>
      </c>
      <c r="S1339" s="18">
        <f>IF(A1339="", 0, IF(AND(M1339=Ajustes!$B$8, E1339=Ajustes!$B$5, I1339=Ajustes!$B$4, OR(C1339=Ajustes!$B$6, C1339=Ajustes!$B$7), ISNUMBER(D1339), ISNUMBER(H1339)), 1, 0))</f>
        <v/>
      </c>
      <c r="T1339" s="19">
        <f>IF(S1339&lt;&gt;1, 0, IF(N(J1339)=0, 0, IF(K1339=Ajustes!$B$5, J1339, J1339*F1339)))</f>
        <v/>
      </c>
      <c r="U1339" s="20">
        <f>IF(S1339&lt;&gt;1, U1338, IF(C1339=Ajustes!$B$6, U1338+H1339, U1338-H1339))</f>
        <v/>
      </c>
      <c r="V1339" s="19">
        <f>IF(S1339&lt;&gt;1, V1338, IF(C1339=Ajustes!$B$6, V1338+D1339+N(O1339)+T1339, IF(U1339&lt;=0, 0, V1338-H1339*W1338)))</f>
        <v/>
      </c>
      <c r="W1339" s="21">
        <f>IF(U1339&gt;0, V1339/U1339, 0)</f>
        <v/>
      </c>
      <c r="X1339" s="19">
        <f>IF(AND(S1339=1, C1339=Ajustes!$B$7), D1339-N(O1339)-T1339-H1339*W1338, "")</f>
        <v/>
      </c>
      <c r="Y1339" s="18">
        <f>IF(A1339="", "", TRIM(IF(COUNTIFS($N$2:$N$3000,N1339,$C$2:$C$3000,C1339,$D$2:$D$3000,D1339,$H$2:$H$3000,H1339)&gt;1, "Orden repetida. ", "")&amp;IF(AND(S1339=1, C1339=Ajustes!$B$7, U1338+0.000001&lt;H1339), "Vendes más de lo registrado. ", "")&amp;IF(Q1339="texto", "Fecha en texto. ", "")&amp;IF(OR(NOT(ISNUMBER(D1339)), NOT(ISNUMBER(H1339))), "Número en texto. ", "")&amp;IF(AND(ISNUMBER(Q1339), ISNUMBER(Q1338), Q1339&lt;Q1338), "Fuera de orden de fecha. ", "")))</f>
        <v/>
      </c>
      <c r="Z1339" s="18">
        <f>IF(AND(S1339=1, ISNUMBER(R1339)), ROW(), 0)</f>
        <v/>
      </c>
      <c r="AA1339" s="18">
        <f>IF(ISNUMBER(R1339), R1339, 0)</f>
        <v/>
      </c>
    </row>
    <row r="1340">
      <c r="A1340" s="13" t="n"/>
      <c r="B1340" s="13" t="n"/>
      <c r="C1340" s="13" t="n"/>
      <c r="D1340" s="13" t="n"/>
      <c r="E1340" s="13" t="n"/>
      <c r="F1340" s="13" t="n"/>
      <c r="G1340" s="13" t="n"/>
      <c r="H1340" s="13" t="n"/>
      <c r="I1340" s="13" t="n"/>
      <c r="J1340" s="13" t="n"/>
      <c r="K1340" s="13" t="n"/>
      <c r="L1340" s="13" t="n"/>
      <c r="M1340" s="13" t="n"/>
      <c r="N1340" s="13" t="n"/>
      <c r="O1340" s="14" t="n"/>
      <c r="P1340" s="15" t="n"/>
      <c r="Q1340" s="16">
        <f>IF(N1340="", "", IF(ISNUMBER(N1340), N1340, IFERROR(DATEVALUE(LEFT(N1340,10))+TIMEVALUE(MID(N1340,12,8)), "texto")))</f>
        <v/>
      </c>
      <c r="R1340" s="17">
        <f>IF(ISNUMBER(Q1340), DATE(YEAR(Q1340),MONTH(Q1340),1), "")</f>
        <v/>
      </c>
      <c r="S1340" s="18">
        <f>IF(A1340="", 0, IF(AND(M1340=Ajustes!$B$8, E1340=Ajustes!$B$5, I1340=Ajustes!$B$4, OR(C1340=Ajustes!$B$6, C1340=Ajustes!$B$7), ISNUMBER(D1340), ISNUMBER(H1340)), 1, 0))</f>
        <v/>
      </c>
      <c r="T1340" s="19">
        <f>IF(S1340&lt;&gt;1, 0, IF(N(J1340)=0, 0, IF(K1340=Ajustes!$B$5, J1340, J1340*F1340)))</f>
        <v/>
      </c>
      <c r="U1340" s="20">
        <f>IF(S1340&lt;&gt;1, U1339, IF(C1340=Ajustes!$B$6, U1339+H1340, U1339-H1340))</f>
        <v/>
      </c>
      <c r="V1340" s="19">
        <f>IF(S1340&lt;&gt;1, V1339, IF(C1340=Ajustes!$B$6, V1339+D1340+N(O1340)+T1340, IF(U1340&lt;=0, 0, V1339-H1340*W1339)))</f>
        <v/>
      </c>
      <c r="W1340" s="21">
        <f>IF(U1340&gt;0, V1340/U1340, 0)</f>
        <v/>
      </c>
      <c r="X1340" s="19">
        <f>IF(AND(S1340=1, C1340=Ajustes!$B$7), D1340-N(O1340)-T1340-H1340*W1339, "")</f>
        <v/>
      </c>
      <c r="Y1340" s="18">
        <f>IF(A1340="", "", TRIM(IF(COUNTIFS($N$2:$N$3000,N1340,$C$2:$C$3000,C1340,$D$2:$D$3000,D1340,$H$2:$H$3000,H1340)&gt;1, "Orden repetida. ", "")&amp;IF(AND(S1340=1, C1340=Ajustes!$B$7, U1339+0.000001&lt;H1340), "Vendes más de lo registrado. ", "")&amp;IF(Q1340="texto", "Fecha en texto. ", "")&amp;IF(OR(NOT(ISNUMBER(D1340)), NOT(ISNUMBER(H1340))), "Número en texto. ", "")&amp;IF(AND(ISNUMBER(Q1340), ISNUMBER(Q1339), Q1340&lt;Q1339), "Fuera de orden de fecha. ", "")))</f>
        <v/>
      </c>
      <c r="Z1340" s="18">
        <f>IF(AND(S1340=1, ISNUMBER(R1340)), ROW(), 0)</f>
        <v/>
      </c>
      <c r="AA1340" s="18">
        <f>IF(ISNUMBER(R1340), R1340, 0)</f>
        <v/>
      </c>
    </row>
    <row r="1341">
      <c r="A1341" s="13" t="n"/>
      <c r="B1341" s="13" t="n"/>
      <c r="C1341" s="13" t="n"/>
      <c r="D1341" s="13" t="n"/>
      <c r="E1341" s="13" t="n"/>
      <c r="F1341" s="13" t="n"/>
      <c r="G1341" s="13" t="n"/>
      <c r="H1341" s="13" t="n"/>
      <c r="I1341" s="13" t="n"/>
      <c r="J1341" s="13" t="n"/>
      <c r="K1341" s="13" t="n"/>
      <c r="L1341" s="13" t="n"/>
      <c r="M1341" s="13" t="n"/>
      <c r="N1341" s="13" t="n"/>
      <c r="O1341" s="14" t="n"/>
      <c r="P1341" s="15" t="n"/>
      <c r="Q1341" s="16">
        <f>IF(N1341="", "", IF(ISNUMBER(N1341), N1341, IFERROR(DATEVALUE(LEFT(N1341,10))+TIMEVALUE(MID(N1341,12,8)), "texto")))</f>
        <v/>
      </c>
      <c r="R1341" s="17">
        <f>IF(ISNUMBER(Q1341), DATE(YEAR(Q1341),MONTH(Q1341),1), "")</f>
        <v/>
      </c>
      <c r="S1341" s="18">
        <f>IF(A1341="", 0, IF(AND(M1341=Ajustes!$B$8, E1341=Ajustes!$B$5, I1341=Ajustes!$B$4, OR(C1341=Ajustes!$B$6, C1341=Ajustes!$B$7), ISNUMBER(D1341), ISNUMBER(H1341)), 1, 0))</f>
        <v/>
      </c>
      <c r="T1341" s="19">
        <f>IF(S1341&lt;&gt;1, 0, IF(N(J1341)=0, 0, IF(K1341=Ajustes!$B$5, J1341, J1341*F1341)))</f>
        <v/>
      </c>
      <c r="U1341" s="20">
        <f>IF(S1341&lt;&gt;1, U1340, IF(C1341=Ajustes!$B$6, U1340+H1341, U1340-H1341))</f>
        <v/>
      </c>
      <c r="V1341" s="19">
        <f>IF(S1341&lt;&gt;1, V1340, IF(C1341=Ajustes!$B$6, V1340+D1341+N(O1341)+T1341, IF(U1341&lt;=0, 0, V1340-H1341*W1340)))</f>
        <v/>
      </c>
      <c r="W1341" s="21">
        <f>IF(U1341&gt;0, V1341/U1341, 0)</f>
        <v/>
      </c>
      <c r="X1341" s="19">
        <f>IF(AND(S1341=1, C1341=Ajustes!$B$7), D1341-N(O1341)-T1341-H1341*W1340, "")</f>
        <v/>
      </c>
      <c r="Y1341" s="18">
        <f>IF(A1341="", "", TRIM(IF(COUNTIFS($N$2:$N$3000,N1341,$C$2:$C$3000,C1341,$D$2:$D$3000,D1341,$H$2:$H$3000,H1341)&gt;1, "Orden repetida. ", "")&amp;IF(AND(S1341=1, C1341=Ajustes!$B$7, U1340+0.000001&lt;H1341), "Vendes más de lo registrado. ", "")&amp;IF(Q1341="texto", "Fecha en texto. ", "")&amp;IF(OR(NOT(ISNUMBER(D1341)), NOT(ISNUMBER(H1341))), "Número en texto. ", "")&amp;IF(AND(ISNUMBER(Q1341), ISNUMBER(Q1340), Q1341&lt;Q1340), "Fuera de orden de fecha. ", "")))</f>
        <v/>
      </c>
      <c r="Z1341" s="18">
        <f>IF(AND(S1341=1, ISNUMBER(R1341)), ROW(), 0)</f>
        <v/>
      </c>
      <c r="AA1341" s="18">
        <f>IF(ISNUMBER(R1341), R1341, 0)</f>
        <v/>
      </c>
    </row>
    <row r="1342">
      <c r="A1342" s="13" t="n"/>
      <c r="B1342" s="13" t="n"/>
      <c r="C1342" s="13" t="n"/>
      <c r="D1342" s="13" t="n"/>
      <c r="E1342" s="13" t="n"/>
      <c r="F1342" s="13" t="n"/>
      <c r="G1342" s="13" t="n"/>
      <c r="H1342" s="13" t="n"/>
      <c r="I1342" s="13" t="n"/>
      <c r="J1342" s="13" t="n"/>
      <c r="K1342" s="13" t="n"/>
      <c r="L1342" s="13" t="n"/>
      <c r="M1342" s="13" t="n"/>
      <c r="N1342" s="13" t="n"/>
      <c r="O1342" s="14" t="n"/>
      <c r="P1342" s="15" t="n"/>
      <c r="Q1342" s="16">
        <f>IF(N1342="", "", IF(ISNUMBER(N1342), N1342, IFERROR(DATEVALUE(LEFT(N1342,10))+TIMEVALUE(MID(N1342,12,8)), "texto")))</f>
        <v/>
      </c>
      <c r="R1342" s="17">
        <f>IF(ISNUMBER(Q1342), DATE(YEAR(Q1342),MONTH(Q1342),1), "")</f>
        <v/>
      </c>
      <c r="S1342" s="18">
        <f>IF(A1342="", 0, IF(AND(M1342=Ajustes!$B$8, E1342=Ajustes!$B$5, I1342=Ajustes!$B$4, OR(C1342=Ajustes!$B$6, C1342=Ajustes!$B$7), ISNUMBER(D1342), ISNUMBER(H1342)), 1, 0))</f>
        <v/>
      </c>
      <c r="T1342" s="19">
        <f>IF(S1342&lt;&gt;1, 0, IF(N(J1342)=0, 0, IF(K1342=Ajustes!$B$5, J1342, J1342*F1342)))</f>
        <v/>
      </c>
      <c r="U1342" s="20">
        <f>IF(S1342&lt;&gt;1, U1341, IF(C1342=Ajustes!$B$6, U1341+H1342, U1341-H1342))</f>
        <v/>
      </c>
      <c r="V1342" s="19">
        <f>IF(S1342&lt;&gt;1, V1341, IF(C1342=Ajustes!$B$6, V1341+D1342+N(O1342)+T1342, IF(U1342&lt;=0, 0, V1341-H1342*W1341)))</f>
        <v/>
      </c>
      <c r="W1342" s="21">
        <f>IF(U1342&gt;0, V1342/U1342, 0)</f>
        <v/>
      </c>
      <c r="X1342" s="19">
        <f>IF(AND(S1342=1, C1342=Ajustes!$B$7), D1342-N(O1342)-T1342-H1342*W1341, "")</f>
        <v/>
      </c>
      <c r="Y1342" s="18">
        <f>IF(A1342="", "", TRIM(IF(COUNTIFS($N$2:$N$3000,N1342,$C$2:$C$3000,C1342,$D$2:$D$3000,D1342,$H$2:$H$3000,H1342)&gt;1, "Orden repetida. ", "")&amp;IF(AND(S1342=1, C1342=Ajustes!$B$7, U1341+0.000001&lt;H1342), "Vendes más de lo registrado. ", "")&amp;IF(Q1342="texto", "Fecha en texto. ", "")&amp;IF(OR(NOT(ISNUMBER(D1342)), NOT(ISNUMBER(H1342))), "Número en texto. ", "")&amp;IF(AND(ISNUMBER(Q1342), ISNUMBER(Q1341), Q1342&lt;Q1341), "Fuera de orden de fecha. ", "")))</f>
        <v/>
      </c>
      <c r="Z1342" s="18">
        <f>IF(AND(S1342=1, ISNUMBER(R1342)), ROW(), 0)</f>
        <v/>
      </c>
      <c r="AA1342" s="18">
        <f>IF(ISNUMBER(R1342), R1342, 0)</f>
        <v/>
      </c>
    </row>
    <row r="1343">
      <c r="A1343" s="13" t="n"/>
      <c r="B1343" s="13" t="n"/>
      <c r="C1343" s="13" t="n"/>
      <c r="D1343" s="13" t="n"/>
      <c r="E1343" s="13" t="n"/>
      <c r="F1343" s="13" t="n"/>
      <c r="G1343" s="13" t="n"/>
      <c r="H1343" s="13" t="n"/>
      <c r="I1343" s="13" t="n"/>
      <c r="J1343" s="13" t="n"/>
      <c r="K1343" s="13" t="n"/>
      <c r="L1343" s="13" t="n"/>
      <c r="M1343" s="13" t="n"/>
      <c r="N1343" s="13" t="n"/>
      <c r="O1343" s="14" t="n"/>
      <c r="P1343" s="15" t="n"/>
      <c r="Q1343" s="16">
        <f>IF(N1343="", "", IF(ISNUMBER(N1343), N1343, IFERROR(DATEVALUE(LEFT(N1343,10))+TIMEVALUE(MID(N1343,12,8)), "texto")))</f>
        <v/>
      </c>
      <c r="R1343" s="17">
        <f>IF(ISNUMBER(Q1343), DATE(YEAR(Q1343),MONTH(Q1343),1), "")</f>
        <v/>
      </c>
      <c r="S1343" s="18">
        <f>IF(A1343="", 0, IF(AND(M1343=Ajustes!$B$8, E1343=Ajustes!$B$5, I1343=Ajustes!$B$4, OR(C1343=Ajustes!$B$6, C1343=Ajustes!$B$7), ISNUMBER(D1343), ISNUMBER(H1343)), 1, 0))</f>
        <v/>
      </c>
      <c r="T1343" s="19">
        <f>IF(S1343&lt;&gt;1, 0, IF(N(J1343)=0, 0, IF(K1343=Ajustes!$B$5, J1343, J1343*F1343)))</f>
        <v/>
      </c>
      <c r="U1343" s="20">
        <f>IF(S1343&lt;&gt;1, U1342, IF(C1343=Ajustes!$B$6, U1342+H1343, U1342-H1343))</f>
        <v/>
      </c>
      <c r="V1343" s="19">
        <f>IF(S1343&lt;&gt;1, V1342, IF(C1343=Ajustes!$B$6, V1342+D1343+N(O1343)+T1343, IF(U1343&lt;=0, 0, V1342-H1343*W1342)))</f>
        <v/>
      </c>
      <c r="W1343" s="21">
        <f>IF(U1343&gt;0, V1343/U1343, 0)</f>
        <v/>
      </c>
      <c r="X1343" s="19">
        <f>IF(AND(S1343=1, C1343=Ajustes!$B$7), D1343-N(O1343)-T1343-H1343*W1342, "")</f>
        <v/>
      </c>
      <c r="Y1343" s="18">
        <f>IF(A1343="", "", TRIM(IF(COUNTIFS($N$2:$N$3000,N1343,$C$2:$C$3000,C1343,$D$2:$D$3000,D1343,$H$2:$H$3000,H1343)&gt;1, "Orden repetida. ", "")&amp;IF(AND(S1343=1, C1343=Ajustes!$B$7, U1342+0.000001&lt;H1343), "Vendes más de lo registrado. ", "")&amp;IF(Q1343="texto", "Fecha en texto. ", "")&amp;IF(OR(NOT(ISNUMBER(D1343)), NOT(ISNUMBER(H1343))), "Número en texto. ", "")&amp;IF(AND(ISNUMBER(Q1343), ISNUMBER(Q1342), Q1343&lt;Q1342), "Fuera de orden de fecha. ", "")))</f>
        <v/>
      </c>
      <c r="Z1343" s="18">
        <f>IF(AND(S1343=1, ISNUMBER(R1343)), ROW(), 0)</f>
        <v/>
      </c>
      <c r="AA1343" s="18">
        <f>IF(ISNUMBER(R1343), R1343, 0)</f>
        <v/>
      </c>
    </row>
    <row r="1344">
      <c r="A1344" s="13" t="n"/>
      <c r="B1344" s="13" t="n"/>
      <c r="C1344" s="13" t="n"/>
      <c r="D1344" s="13" t="n"/>
      <c r="E1344" s="13" t="n"/>
      <c r="F1344" s="13" t="n"/>
      <c r="G1344" s="13" t="n"/>
      <c r="H1344" s="13" t="n"/>
      <c r="I1344" s="13" t="n"/>
      <c r="J1344" s="13" t="n"/>
      <c r="K1344" s="13" t="n"/>
      <c r="L1344" s="13" t="n"/>
      <c r="M1344" s="13" t="n"/>
      <c r="N1344" s="13" t="n"/>
      <c r="O1344" s="14" t="n"/>
      <c r="P1344" s="15" t="n"/>
      <c r="Q1344" s="16">
        <f>IF(N1344="", "", IF(ISNUMBER(N1344), N1344, IFERROR(DATEVALUE(LEFT(N1344,10))+TIMEVALUE(MID(N1344,12,8)), "texto")))</f>
        <v/>
      </c>
      <c r="R1344" s="17">
        <f>IF(ISNUMBER(Q1344), DATE(YEAR(Q1344),MONTH(Q1344),1), "")</f>
        <v/>
      </c>
      <c r="S1344" s="18">
        <f>IF(A1344="", 0, IF(AND(M1344=Ajustes!$B$8, E1344=Ajustes!$B$5, I1344=Ajustes!$B$4, OR(C1344=Ajustes!$B$6, C1344=Ajustes!$B$7), ISNUMBER(D1344), ISNUMBER(H1344)), 1, 0))</f>
        <v/>
      </c>
      <c r="T1344" s="19">
        <f>IF(S1344&lt;&gt;1, 0, IF(N(J1344)=0, 0, IF(K1344=Ajustes!$B$5, J1344, J1344*F1344)))</f>
        <v/>
      </c>
      <c r="U1344" s="20">
        <f>IF(S1344&lt;&gt;1, U1343, IF(C1344=Ajustes!$B$6, U1343+H1344, U1343-H1344))</f>
        <v/>
      </c>
      <c r="V1344" s="19">
        <f>IF(S1344&lt;&gt;1, V1343, IF(C1344=Ajustes!$B$6, V1343+D1344+N(O1344)+T1344, IF(U1344&lt;=0, 0, V1343-H1344*W1343)))</f>
        <v/>
      </c>
      <c r="W1344" s="21">
        <f>IF(U1344&gt;0, V1344/U1344, 0)</f>
        <v/>
      </c>
      <c r="X1344" s="19">
        <f>IF(AND(S1344=1, C1344=Ajustes!$B$7), D1344-N(O1344)-T1344-H1344*W1343, "")</f>
        <v/>
      </c>
      <c r="Y1344" s="18">
        <f>IF(A1344="", "", TRIM(IF(COUNTIFS($N$2:$N$3000,N1344,$C$2:$C$3000,C1344,$D$2:$D$3000,D1344,$H$2:$H$3000,H1344)&gt;1, "Orden repetida. ", "")&amp;IF(AND(S1344=1, C1344=Ajustes!$B$7, U1343+0.000001&lt;H1344), "Vendes más de lo registrado. ", "")&amp;IF(Q1344="texto", "Fecha en texto. ", "")&amp;IF(OR(NOT(ISNUMBER(D1344)), NOT(ISNUMBER(H1344))), "Número en texto. ", "")&amp;IF(AND(ISNUMBER(Q1344), ISNUMBER(Q1343), Q1344&lt;Q1343), "Fuera de orden de fecha. ", "")))</f>
        <v/>
      </c>
      <c r="Z1344" s="18">
        <f>IF(AND(S1344=1, ISNUMBER(R1344)), ROW(), 0)</f>
        <v/>
      </c>
      <c r="AA1344" s="18">
        <f>IF(ISNUMBER(R1344), R1344, 0)</f>
        <v/>
      </c>
    </row>
    <row r="1345">
      <c r="A1345" s="13" t="n"/>
      <c r="B1345" s="13" t="n"/>
      <c r="C1345" s="13" t="n"/>
      <c r="D1345" s="13" t="n"/>
      <c r="E1345" s="13" t="n"/>
      <c r="F1345" s="13" t="n"/>
      <c r="G1345" s="13" t="n"/>
      <c r="H1345" s="13" t="n"/>
      <c r="I1345" s="13" t="n"/>
      <c r="J1345" s="13" t="n"/>
      <c r="K1345" s="13" t="n"/>
      <c r="L1345" s="13" t="n"/>
      <c r="M1345" s="13" t="n"/>
      <c r="N1345" s="13" t="n"/>
      <c r="O1345" s="14" t="n"/>
      <c r="P1345" s="15" t="n"/>
      <c r="Q1345" s="16">
        <f>IF(N1345="", "", IF(ISNUMBER(N1345), N1345, IFERROR(DATEVALUE(LEFT(N1345,10))+TIMEVALUE(MID(N1345,12,8)), "texto")))</f>
        <v/>
      </c>
      <c r="R1345" s="17">
        <f>IF(ISNUMBER(Q1345), DATE(YEAR(Q1345),MONTH(Q1345),1), "")</f>
        <v/>
      </c>
      <c r="S1345" s="18">
        <f>IF(A1345="", 0, IF(AND(M1345=Ajustes!$B$8, E1345=Ajustes!$B$5, I1345=Ajustes!$B$4, OR(C1345=Ajustes!$B$6, C1345=Ajustes!$B$7), ISNUMBER(D1345), ISNUMBER(H1345)), 1, 0))</f>
        <v/>
      </c>
      <c r="T1345" s="19">
        <f>IF(S1345&lt;&gt;1, 0, IF(N(J1345)=0, 0, IF(K1345=Ajustes!$B$5, J1345, J1345*F1345)))</f>
        <v/>
      </c>
      <c r="U1345" s="20">
        <f>IF(S1345&lt;&gt;1, U1344, IF(C1345=Ajustes!$B$6, U1344+H1345, U1344-H1345))</f>
        <v/>
      </c>
      <c r="V1345" s="19">
        <f>IF(S1345&lt;&gt;1, V1344, IF(C1345=Ajustes!$B$6, V1344+D1345+N(O1345)+T1345, IF(U1345&lt;=0, 0, V1344-H1345*W1344)))</f>
        <v/>
      </c>
      <c r="W1345" s="21">
        <f>IF(U1345&gt;0, V1345/U1345, 0)</f>
        <v/>
      </c>
      <c r="X1345" s="19">
        <f>IF(AND(S1345=1, C1345=Ajustes!$B$7), D1345-N(O1345)-T1345-H1345*W1344, "")</f>
        <v/>
      </c>
      <c r="Y1345" s="18">
        <f>IF(A1345="", "", TRIM(IF(COUNTIFS($N$2:$N$3000,N1345,$C$2:$C$3000,C1345,$D$2:$D$3000,D1345,$H$2:$H$3000,H1345)&gt;1, "Orden repetida. ", "")&amp;IF(AND(S1345=1, C1345=Ajustes!$B$7, U1344+0.000001&lt;H1345), "Vendes más de lo registrado. ", "")&amp;IF(Q1345="texto", "Fecha en texto. ", "")&amp;IF(OR(NOT(ISNUMBER(D1345)), NOT(ISNUMBER(H1345))), "Número en texto. ", "")&amp;IF(AND(ISNUMBER(Q1345), ISNUMBER(Q1344), Q1345&lt;Q1344), "Fuera de orden de fecha. ", "")))</f>
        <v/>
      </c>
      <c r="Z1345" s="18">
        <f>IF(AND(S1345=1, ISNUMBER(R1345)), ROW(), 0)</f>
        <v/>
      </c>
      <c r="AA1345" s="18">
        <f>IF(ISNUMBER(R1345), R1345, 0)</f>
        <v/>
      </c>
    </row>
    <row r="1346">
      <c r="A1346" s="13" t="n"/>
      <c r="B1346" s="13" t="n"/>
      <c r="C1346" s="13" t="n"/>
      <c r="D1346" s="13" t="n"/>
      <c r="E1346" s="13" t="n"/>
      <c r="F1346" s="13" t="n"/>
      <c r="G1346" s="13" t="n"/>
      <c r="H1346" s="13" t="n"/>
      <c r="I1346" s="13" t="n"/>
      <c r="J1346" s="13" t="n"/>
      <c r="K1346" s="13" t="n"/>
      <c r="L1346" s="13" t="n"/>
      <c r="M1346" s="13" t="n"/>
      <c r="N1346" s="13" t="n"/>
      <c r="O1346" s="14" t="n"/>
      <c r="P1346" s="15" t="n"/>
      <c r="Q1346" s="16">
        <f>IF(N1346="", "", IF(ISNUMBER(N1346), N1346, IFERROR(DATEVALUE(LEFT(N1346,10))+TIMEVALUE(MID(N1346,12,8)), "texto")))</f>
        <v/>
      </c>
      <c r="R1346" s="17">
        <f>IF(ISNUMBER(Q1346), DATE(YEAR(Q1346),MONTH(Q1346),1), "")</f>
        <v/>
      </c>
      <c r="S1346" s="18">
        <f>IF(A1346="", 0, IF(AND(M1346=Ajustes!$B$8, E1346=Ajustes!$B$5, I1346=Ajustes!$B$4, OR(C1346=Ajustes!$B$6, C1346=Ajustes!$B$7), ISNUMBER(D1346), ISNUMBER(H1346)), 1, 0))</f>
        <v/>
      </c>
      <c r="T1346" s="19">
        <f>IF(S1346&lt;&gt;1, 0, IF(N(J1346)=0, 0, IF(K1346=Ajustes!$B$5, J1346, J1346*F1346)))</f>
        <v/>
      </c>
      <c r="U1346" s="20">
        <f>IF(S1346&lt;&gt;1, U1345, IF(C1346=Ajustes!$B$6, U1345+H1346, U1345-H1346))</f>
        <v/>
      </c>
      <c r="V1346" s="19">
        <f>IF(S1346&lt;&gt;1, V1345, IF(C1346=Ajustes!$B$6, V1345+D1346+N(O1346)+T1346, IF(U1346&lt;=0, 0, V1345-H1346*W1345)))</f>
        <v/>
      </c>
      <c r="W1346" s="21">
        <f>IF(U1346&gt;0, V1346/U1346, 0)</f>
        <v/>
      </c>
      <c r="X1346" s="19">
        <f>IF(AND(S1346=1, C1346=Ajustes!$B$7), D1346-N(O1346)-T1346-H1346*W1345, "")</f>
        <v/>
      </c>
      <c r="Y1346" s="18">
        <f>IF(A1346="", "", TRIM(IF(COUNTIFS($N$2:$N$3000,N1346,$C$2:$C$3000,C1346,$D$2:$D$3000,D1346,$H$2:$H$3000,H1346)&gt;1, "Orden repetida. ", "")&amp;IF(AND(S1346=1, C1346=Ajustes!$B$7, U1345+0.000001&lt;H1346), "Vendes más de lo registrado. ", "")&amp;IF(Q1346="texto", "Fecha en texto. ", "")&amp;IF(OR(NOT(ISNUMBER(D1346)), NOT(ISNUMBER(H1346))), "Número en texto. ", "")&amp;IF(AND(ISNUMBER(Q1346), ISNUMBER(Q1345), Q1346&lt;Q1345), "Fuera de orden de fecha. ", "")))</f>
        <v/>
      </c>
      <c r="Z1346" s="18">
        <f>IF(AND(S1346=1, ISNUMBER(R1346)), ROW(), 0)</f>
        <v/>
      </c>
      <c r="AA1346" s="18">
        <f>IF(ISNUMBER(R1346), R1346, 0)</f>
        <v/>
      </c>
    </row>
    <row r="1347">
      <c r="A1347" s="13" t="n"/>
      <c r="B1347" s="13" t="n"/>
      <c r="C1347" s="13" t="n"/>
      <c r="D1347" s="13" t="n"/>
      <c r="E1347" s="13" t="n"/>
      <c r="F1347" s="13" t="n"/>
      <c r="G1347" s="13" t="n"/>
      <c r="H1347" s="13" t="n"/>
      <c r="I1347" s="13" t="n"/>
      <c r="J1347" s="13" t="n"/>
      <c r="K1347" s="13" t="n"/>
      <c r="L1347" s="13" t="n"/>
      <c r="M1347" s="13" t="n"/>
      <c r="N1347" s="13" t="n"/>
      <c r="O1347" s="14" t="n"/>
      <c r="P1347" s="15" t="n"/>
      <c r="Q1347" s="16">
        <f>IF(N1347="", "", IF(ISNUMBER(N1347), N1347, IFERROR(DATEVALUE(LEFT(N1347,10))+TIMEVALUE(MID(N1347,12,8)), "texto")))</f>
        <v/>
      </c>
      <c r="R1347" s="17">
        <f>IF(ISNUMBER(Q1347), DATE(YEAR(Q1347),MONTH(Q1347),1), "")</f>
        <v/>
      </c>
      <c r="S1347" s="18">
        <f>IF(A1347="", 0, IF(AND(M1347=Ajustes!$B$8, E1347=Ajustes!$B$5, I1347=Ajustes!$B$4, OR(C1347=Ajustes!$B$6, C1347=Ajustes!$B$7), ISNUMBER(D1347), ISNUMBER(H1347)), 1, 0))</f>
        <v/>
      </c>
      <c r="T1347" s="19">
        <f>IF(S1347&lt;&gt;1, 0, IF(N(J1347)=0, 0, IF(K1347=Ajustes!$B$5, J1347, J1347*F1347)))</f>
        <v/>
      </c>
      <c r="U1347" s="20">
        <f>IF(S1347&lt;&gt;1, U1346, IF(C1347=Ajustes!$B$6, U1346+H1347, U1346-H1347))</f>
        <v/>
      </c>
      <c r="V1347" s="19">
        <f>IF(S1347&lt;&gt;1, V1346, IF(C1347=Ajustes!$B$6, V1346+D1347+N(O1347)+T1347, IF(U1347&lt;=0, 0, V1346-H1347*W1346)))</f>
        <v/>
      </c>
      <c r="W1347" s="21">
        <f>IF(U1347&gt;0, V1347/U1347, 0)</f>
        <v/>
      </c>
      <c r="X1347" s="19">
        <f>IF(AND(S1347=1, C1347=Ajustes!$B$7), D1347-N(O1347)-T1347-H1347*W1346, "")</f>
        <v/>
      </c>
      <c r="Y1347" s="18">
        <f>IF(A1347="", "", TRIM(IF(COUNTIFS($N$2:$N$3000,N1347,$C$2:$C$3000,C1347,$D$2:$D$3000,D1347,$H$2:$H$3000,H1347)&gt;1, "Orden repetida. ", "")&amp;IF(AND(S1347=1, C1347=Ajustes!$B$7, U1346+0.000001&lt;H1347), "Vendes más de lo registrado. ", "")&amp;IF(Q1347="texto", "Fecha en texto. ", "")&amp;IF(OR(NOT(ISNUMBER(D1347)), NOT(ISNUMBER(H1347))), "Número en texto. ", "")&amp;IF(AND(ISNUMBER(Q1347), ISNUMBER(Q1346), Q1347&lt;Q1346), "Fuera de orden de fecha. ", "")))</f>
        <v/>
      </c>
      <c r="Z1347" s="18">
        <f>IF(AND(S1347=1, ISNUMBER(R1347)), ROW(), 0)</f>
        <v/>
      </c>
      <c r="AA1347" s="18">
        <f>IF(ISNUMBER(R1347), R1347, 0)</f>
        <v/>
      </c>
    </row>
    <row r="1348">
      <c r="A1348" s="13" t="n"/>
      <c r="B1348" s="13" t="n"/>
      <c r="C1348" s="13" t="n"/>
      <c r="D1348" s="13" t="n"/>
      <c r="E1348" s="13" t="n"/>
      <c r="F1348" s="13" t="n"/>
      <c r="G1348" s="13" t="n"/>
      <c r="H1348" s="13" t="n"/>
      <c r="I1348" s="13" t="n"/>
      <c r="J1348" s="13" t="n"/>
      <c r="K1348" s="13" t="n"/>
      <c r="L1348" s="13" t="n"/>
      <c r="M1348" s="13" t="n"/>
      <c r="N1348" s="13" t="n"/>
      <c r="O1348" s="14" t="n"/>
      <c r="P1348" s="15" t="n"/>
      <c r="Q1348" s="16">
        <f>IF(N1348="", "", IF(ISNUMBER(N1348), N1348, IFERROR(DATEVALUE(LEFT(N1348,10))+TIMEVALUE(MID(N1348,12,8)), "texto")))</f>
        <v/>
      </c>
      <c r="R1348" s="17">
        <f>IF(ISNUMBER(Q1348), DATE(YEAR(Q1348),MONTH(Q1348),1), "")</f>
        <v/>
      </c>
      <c r="S1348" s="18">
        <f>IF(A1348="", 0, IF(AND(M1348=Ajustes!$B$8, E1348=Ajustes!$B$5, I1348=Ajustes!$B$4, OR(C1348=Ajustes!$B$6, C1348=Ajustes!$B$7), ISNUMBER(D1348), ISNUMBER(H1348)), 1, 0))</f>
        <v/>
      </c>
      <c r="T1348" s="19">
        <f>IF(S1348&lt;&gt;1, 0, IF(N(J1348)=0, 0, IF(K1348=Ajustes!$B$5, J1348, J1348*F1348)))</f>
        <v/>
      </c>
      <c r="U1348" s="20">
        <f>IF(S1348&lt;&gt;1, U1347, IF(C1348=Ajustes!$B$6, U1347+H1348, U1347-H1348))</f>
        <v/>
      </c>
      <c r="V1348" s="19">
        <f>IF(S1348&lt;&gt;1, V1347, IF(C1348=Ajustes!$B$6, V1347+D1348+N(O1348)+T1348, IF(U1348&lt;=0, 0, V1347-H1348*W1347)))</f>
        <v/>
      </c>
      <c r="W1348" s="21">
        <f>IF(U1348&gt;0, V1348/U1348, 0)</f>
        <v/>
      </c>
      <c r="X1348" s="19">
        <f>IF(AND(S1348=1, C1348=Ajustes!$B$7), D1348-N(O1348)-T1348-H1348*W1347, "")</f>
        <v/>
      </c>
      <c r="Y1348" s="18">
        <f>IF(A1348="", "", TRIM(IF(COUNTIFS($N$2:$N$3000,N1348,$C$2:$C$3000,C1348,$D$2:$D$3000,D1348,$H$2:$H$3000,H1348)&gt;1, "Orden repetida. ", "")&amp;IF(AND(S1348=1, C1348=Ajustes!$B$7, U1347+0.000001&lt;H1348), "Vendes más de lo registrado. ", "")&amp;IF(Q1348="texto", "Fecha en texto. ", "")&amp;IF(OR(NOT(ISNUMBER(D1348)), NOT(ISNUMBER(H1348))), "Número en texto. ", "")&amp;IF(AND(ISNUMBER(Q1348), ISNUMBER(Q1347), Q1348&lt;Q1347), "Fuera de orden de fecha. ", "")))</f>
        <v/>
      </c>
      <c r="Z1348" s="18">
        <f>IF(AND(S1348=1, ISNUMBER(R1348)), ROW(), 0)</f>
        <v/>
      </c>
      <c r="AA1348" s="18">
        <f>IF(ISNUMBER(R1348), R1348, 0)</f>
        <v/>
      </c>
    </row>
    <row r="1349">
      <c r="A1349" s="13" t="n"/>
      <c r="B1349" s="13" t="n"/>
      <c r="C1349" s="13" t="n"/>
      <c r="D1349" s="13" t="n"/>
      <c r="E1349" s="13" t="n"/>
      <c r="F1349" s="13" t="n"/>
      <c r="G1349" s="13" t="n"/>
      <c r="H1349" s="13" t="n"/>
      <c r="I1349" s="13" t="n"/>
      <c r="J1349" s="13" t="n"/>
      <c r="K1349" s="13" t="n"/>
      <c r="L1349" s="13" t="n"/>
      <c r="M1349" s="13" t="n"/>
      <c r="N1349" s="13" t="n"/>
      <c r="O1349" s="14" t="n"/>
      <c r="P1349" s="15" t="n"/>
      <c r="Q1349" s="16">
        <f>IF(N1349="", "", IF(ISNUMBER(N1349), N1349, IFERROR(DATEVALUE(LEFT(N1349,10))+TIMEVALUE(MID(N1349,12,8)), "texto")))</f>
        <v/>
      </c>
      <c r="R1349" s="17">
        <f>IF(ISNUMBER(Q1349), DATE(YEAR(Q1349),MONTH(Q1349),1), "")</f>
        <v/>
      </c>
      <c r="S1349" s="18">
        <f>IF(A1349="", 0, IF(AND(M1349=Ajustes!$B$8, E1349=Ajustes!$B$5, I1349=Ajustes!$B$4, OR(C1349=Ajustes!$B$6, C1349=Ajustes!$B$7), ISNUMBER(D1349), ISNUMBER(H1349)), 1, 0))</f>
        <v/>
      </c>
      <c r="T1349" s="19">
        <f>IF(S1349&lt;&gt;1, 0, IF(N(J1349)=0, 0, IF(K1349=Ajustes!$B$5, J1349, J1349*F1349)))</f>
        <v/>
      </c>
      <c r="U1349" s="20">
        <f>IF(S1349&lt;&gt;1, U1348, IF(C1349=Ajustes!$B$6, U1348+H1349, U1348-H1349))</f>
        <v/>
      </c>
      <c r="V1349" s="19">
        <f>IF(S1349&lt;&gt;1, V1348, IF(C1349=Ajustes!$B$6, V1348+D1349+N(O1349)+T1349, IF(U1349&lt;=0, 0, V1348-H1349*W1348)))</f>
        <v/>
      </c>
      <c r="W1349" s="21">
        <f>IF(U1349&gt;0, V1349/U1349, 0)</f>
        <v/>
      </c>
      <c r="X1349" s="19">
        <f>IF(AND(S1349=1, C1349=Ajustes!$B$7), D1349-N(O1349)-T1349-H1349*W1348, "")</f>
        <v/>
      </c>
      <c r="Y1349" s="18">
        <f>IF(A1349="", "", TRIM(IF(COUNTIFS($N$2:$N$3000,N1349,$C$2:$C$3000,C1349,$D$2:$D$3000,D1349,$H$2:$H$3000,H1349)&gt;1, "Orden repetida. ", "")&amp;IF(AND(S1349=1, C1349=Ajustes!$B$7, U1348+0.000001&lt;H1349), "Vendes más de lo registrado. ", "")&amp;IF(Q1349="texto", "Fecha en texto. ", "")&amp;IF(OR(NOT(ISNUMBER(D1349)), NOT(ISNUMBER(H1349))), "Número en texto. ", "")&amp;IF(AND(ISNUMBER(Q1349), ISNUMBER(Q1348), Q1349&lt;Q1348), "Fuera de orden de fecha. ", "")))</f>
        <v/>
      </c>
      <c r="Z1349" s="18">
        <f>IF(AND(S1349=1, ISNUMBER(R1349)), ROW(), 0)</f>
        <v/>
      </c>
      <c r="AA1349" s="18">
        <f>IF(ISNUMBER(R1349), R1349, 0)</f>
        <v/>
      </c>
    </row>
    <row r="1350">
      <c r="A1350" s="13" t="n"/>
      <c r="B1350" s="13" t="n"/>
      <c r="C1350" s="13" t="n"/>
      <c r="D1350" s="13" t="n"/>
      <c r="E1350" s="13" t="n"/>
      <c r="F1350" s="13" t="n"/>
      <c r="G1350" s="13" t="n"/>
      <c r="H1350" s="13" t="n"/>
      <c r="I1350" s="13" t="n"/>
      <c r="J1350" s="13" t="n"/>
      <c r="K1350" s="13" t="n"/>
      <c r="L1350" s="13" t="n"/>
      <c r="M1350" s="13" t="n"/>
      <c r="N1350" s="13" t="n"/>
      <c r="O1350" s="14" t="n"/>
      <c r="P1350" s="15" t="n"/>
      <c r="Q1350" s="16">
        <f>IF(N1350="", "", IF(ISNUMBER(N1350), N1350, IFERROR(DATEVALUE(LEFT(N1350,10))+TIMEVALUE(MID(N1350,12,8)), "texto")))</f>
        <v/>
      </c>
      <c r="R1350" s="17">
        <f>IF(ISNUMBER(Q1350), DATE(YEAR(Q1350),MONTH(Q1350),1), "")</f>
        <v/>
      </c>
      <c r="S1350" s="18">
        <f>IF(A1350="", 0, IF(AND(M1350=Ajustes!$B$8, E1350=Ajustes!$B$5, I1350=Ajustes!$B$4, OR(C1350=Ajustes!$B$6, C1350=Ajustes!$B$7), ISNUMBER(D1350), ISNUMBER(H1350)), 1, 0))</f>
        <v/>
      </c>
      <c r="T1350" s="19">
        <f>IF(S1350&lt;&gt;1, 0, IF(N(J1350)=0, 0, IF(K1350=Ajustes!$B$5, J1350, J1350*F1350)))</f>
        <v/>
      </c>
      <c r="U1350" s="20">
        <f>IF(S1350&lt;&gt;1, U1349, IF(C1350=Ajustes!$B$6, U1349+H1350, U1349-H1350))</f>
        <v/>
      </c>
      <c r="V1350" s="19">
        <f>IF(S1350&lt;&gt;1, V1349, IF(C1350=Ajustes!$B$6, V1349+D1350+N(O1350)+T1350, IF(U1350&lt;=0, 0, V1349-H1350*W1349)))</f>
        <v/>
      </c>
      <c r="W1350" s="21">
        <f>IF(U1350&gt;0, V1350/U1350, 0)</f>
        <v/>
      </c>
      <c r="X1350" s="19">
        <f>IF(AND(S1350=1, C1350=Ajustes!$B$7), D1350-N(O1350)-T1350-H1350*W1349, "")</f>
        <v/>
      </c>
      <c r="Y1350" s="18">
        <f>IF(A1350="", "", TRIM(IF(COUNTIFS($N$2:$N$3000,N1350,$C$2:$C$3000,C1350,$D$2:$D$3000,D1350,$H$2:$H$3000,H1350)&gt;1, "Orden repetida. ", "")&amp;IF(AND(S1350=1, C1350=Ajustes!$B$7, U1349+0.000001&lt;H1350), "Vendes más de lo registrado. ", "")&amp;IF(Q1350="texto", "Fecha en texto. ", "")&amp;IF(OR(NOT(ISNUMBER(D1350)), NOT(ISNUMBER(H1350))), "Número en texto. ", "")&amp;IF(AND(ISNUMBER(Q1350), ISNUMBER(Q1349), Q1350&lt;Q1349), "Fuera de orden de fecha. ", "")))</f>
        <v/>
      </c>
      <c r="Z1350" s="18">
        <f>IF(AND(S1350=1, ISNUMBER(R1350)), ROW(), 0)</f>
        <v/>
      </c>
      <c r="AA1350" s="18">
        <f>IF(ISNUMBER(R1350), R1350, 0)</f>
        <v/>
      </c>
    </row>
    <row r="1351">
      <c r="A1351" s="13" t="n"/>
      <c r="B1351" s="13" t="n"/>
      <c r="C1351" s="13" t="n"/>
      <c r="D1351" s="13" t="n"/>
      <c r="E1351" s="13" t="n"/>
      <c r="F1351" s="13" t="n"/>
      <c r="G1351" s="13" t="n"/>
      <c r="H1351" s="13" t="n"/>
      <c r="I1351" s="13" t="n"/>
      <c r="J1351" s="13" t="n"/>
      <c r="K1351" s="13" t="n"/>
      <c r="L1351" s="13" t="n"/>
      <c r="M1351" s="13" t="n"/>
      <c r="N1351" s="13" t="n"/>
      <c r="O1351" s="14" t="n"/>
      <c r="P1351" s="15" t="n"/>
      <c r="Q1351" s="16">
        <f>IF(N1351="", "", IF(ISNUMBER(N1351), N1351, IFERROR(DATEVALUE(LEFT(N1351,10))+TIMEVALUE(MID(N1351,12,8)), "texto")))</f>
        <v/>
      </c>
      <c r="R1351" s="17">
        <f>IF(ISNUMBER(Q1351), DATE(YEAR(Q1351),MONTH(Q1351),1), "")</f>
        <v/>
      </c>
      <c r="S1351" s="18">
        <f>IF(A1351="", 0, IF(AND(M1351=Ajustes!$B$8, E1351=Ajustes!$B$5, I1351=Ajustes!$B$4, OR(C1351=Ajustes!$B$6, C1351=Ajustes!$B$7), ISNUMBER(D1351), ISNUMBER(H1351)), 1, 0))</f>
        <v/>
      </c>
      <c r="T1351" s="19">
        <f>IF(S1351&lt;&gt;1, 0, IF(N(J1351)=0, 0, IF(K1351=Ajustes!$B$5, J1351, J1351*F1351)))</f>
        <v/>
      </c>
      <c r="U1351" s="20">
        <f>IF(S1351&lt;&gt;1, U1350, IF(C1351=Ajustes!$B$6, U1350+H1351, U1350-H1351))</f>
        <v/>
      </c>
      <c r="V1351" s="19">
        <f>IF(S1351&lt;&gt;1, V1350, IF(C1351=Ajustes!$B$6, V1350+D1351+N(O1351)+T1351, IF(U1351&lt;=0, 0, V1350-H1351*W1350)))</f>
        <v/>
      </c>
      <c r="W1351" s="21">
        <f>IF(U1351&gt;0, V1351/U1351, 0)</f>
        <v/>
      </c>
      <c r="X1351" s="19">
        <f>IF(AND(S1351=1, C1351=Ajustes!$B$7), D1351-N(O1351)-T1351-H1351*W1350, "")</f>
        <v/>
      </c>
      <c r="Y1351" s="18">
        <f>IF(A1351="", "", TRIM(IF(COUNTIFS($N$2:$N$3000,N1351,$C$2:$C$3000,C1351,$D$2:$D$3000,D1351,$H$2:$H$3000,H1351)&gt;1, "Orden repetida. ", "")&amp;IF(AND(S1351=1, C1351=Ajustes!$B$7, U1350+0.000001&lt;H1351), "Vendes más de lo registrado. ", "")&amp;IF(Q1351="texto", "Fecha en texto. ", "")&amp;IF(OR(NOT(ISNUMBER(D1351)), NOT(ISNUMBER(H1351))), "Número en texto. ", "")&amp;IF(AND(ISNUMBER(Q1351), ISNUMBER(Q1350), Q1351&lt;Q1350), "Fuera de orden de fecha. ", "")))</f>
        <v/>
      </c>
      <c r="Z1351" s="18">
        <f>IF(AND(S1351=1, ISNUMBER(R1351)), ROW(), 0)</f>
        <v/>
      </c>
      <c r="AA1351" s="18">
        <f>IF(ISNUMBER(R1351), R1351, 0)</f>
        <v/>
      </c>
    </row>
    <row r="1352">
      <c r="A1352" s="13" t="n"/>
      <c r="B1352" s="13" t="n"/>
      <c r="C1352" s="13" t="n"/>
      <c r="D1352" s="13" t="n"/>
      <c r="E1352" s="13" t="n"/>
      <c r="F1352" s="13" t="n"/>
      <c r="G1352" s="13" t="n"/>
      <c r="H1352" s="13" t="n"/>
      <c r="I1352" s="13" t="n"/>
      <c r="J1352" s="13" t="n"/>
      <c r="K1352" s="13" t="n"/>
      <c r="L1352" s="13" t="n"/>
      <c r="M1352" s="13" t="n"/>
      <c r="N1352" s="13" t="n"/>
      <c r="O1352" s="14" t="n"/>
      <c r="P1352" s="15" t="n"/>
      <c r="Q1352" s="16">
        <f>IF(N1352="", "", IF(ISNUMBER(N1352), N1352, IFERROR(DATEVALUE(LEFT(N1352,10))+TIMEVALUE(MID(N1352,12,8)), "texto")))</f>
        <v/>
      </c>
      <c r="R1352" s="17">
        <f>IF(ISNUMBER(Q1352), DATE(YEAR(Q1352),MONTH(Q1352),1), "")</f>
        <v/>
      </c>
      <c r="S1352" s="18">
        <f>IF(A1352="", 0, IF(AND(M1352=Ajustes!$B$8, E1352=Ajustes!$B$5, I1352=Ajustes!$B$4, OR(C1352=Ajustes!$B$6, C1352=Ajustes!$B$7), ISNUMBER(D1352), ISNUMBER(H1352)), 1, 0))</f>
        <v/>
      </c>
      <c r="T1352" s="19">
        <f>IF(S1352&lt;&gt;1, 0, IF(N(J1352)=0, 0, IF(K1352=Ajustes!$B$5, J1352, J1352*F1352)))</f>
        <v/>
      </c>
      <c r="U1352" s="20">
        <f>IF(S1352&lt;&gt;1, U1351, IF(C1352=Ajustes!$B$6, U1351+H1352, U1351-H1352))</f>
        <v/>
      </c>
      <c r="V1352" s="19">
        <f>IF(S1352&lt;&gt;1, V1351, IF(C1352=Ajustes!$B$6, V1351+D1352+N(O1352)+T1352, IF(U1352&lt;=0, 0, V1351-H1352*W1351)))</f>
        <v/>
      </c>
      <c r="W1352" s="21">
        <f>IF(U1352&gt;0, V1352/U1352, 0)</f>
        <v/>
      </c>
      <c r="X1352" s="19">
        <f>IF(AND(S1352=1, C1352=Ajustes!$B$7), D1352-N(O1352)-T1352-H1352*W1351, "")</f>
        <v/>
      </c>
      <c r="Y1352" s="18">
        <f>IF(A1352="", "", TRIM(IF(COUNTIFS($N$2:$N$3000,N1352,$C$2:$C$3000,C1352,$D$2:$D$3000,D1352,$H$2:$H$3000,H1352)&gt;1, "Orden repetida. ", "")&amp;IF(AND(S1352=1, C1352=Ajustes!$B$7, U1351+0.000001&lt;H1352), "Vendes más de lo registrado. ", "")&amp;IF(Q1352="texto", "Fecha en texto. ", "")&amp;IF(OR(NOT(ISNUMBER(D1352)), NOT(ISNUMBER(H1352))), "Número en texto. ", "")&amp;IF(AND(ISNUMBER(Q1352), ISNUMBER(Q1351), Q1352&lt;Q1351), "Fuera de orden de fecha. ", "")))</f>
        <v/>
      </c>
      <c r="Z1352" s="18">
        <f>IF(AND(S1352=1, ISNUMBER(R1352)), ROW(), 0)</f>
        <v/>
      </c>
      <c r="AA1352" s="18">
        <f>IF(ISNUMBER(R1352), R1352, 0)</f>
        <v/>
      </c>
    </row>
    <row r="1353">
      <c r="A1353" s="13" t="n"/>
      <c r="B1353" s="13" t="n"/>
      <c r="C1353" s="13" t="n"/>
      <c r="D1353" s="13" t="n"/>
      <c r="E1353" s="13" t="n"/>
      <c r="F1353" s="13" t="n"/>
      <c r="G1353" s="13" t="n"/>
      <c r="H1353" s="13" t="n"/>
      <c r="I1353" s="13" t="n"/>
      <c r="J1353" s="13" t="n"/>
      <c r="K1353" s="13" t="n"/>
      <c r="L1353" s="13" t="n"/>
      <c r="M1353" s="13" t="n"/>
      <c r="N1353" s="13" t="n"/>
      <c r="O1353" s="14" t="n"/>
      <c r="P1353" s="15" t="n"/>
      <c r="Q1353" s="16">
        <f>IF(N1353="", "", IF(ISNUMBER(N1353), N1353, IFERROR(DATEVALUE(LEFT(N1353,10))+TIMEVALUE(MID(N1353,12,8)), "texto")))</f>
        <v/>
      </c>
      <c r="R1353" s="17">
        <f>IF(ISNUMBER(Q1353), DATE(YEAR(Q1353),MONTH(Q1353),1), "")</f>
        <v/>
      </c>
      <c r="S1353" s="18">
        <f>IF(A1353="", 0, IF(AND(M1353=Ajustes!$B$8, E1353=Ajustes!$B$5, I1353=Ajustes!$B$4, OR(C1353=Ajustes!$B$6, C1353=Ajustes!$B$7), ISNUMBER(D1353), ISNUMBER(H1353)), 1, 0))</f>
        <v/>
      </c>
      <c r="T1353" s="19">
        <f>IF(S1353&lt;&gt;1, 0, IF(N(J1353)=0, 0, IF(K1353=Ajustes!$B$5, J1353, J1353*F1353)))</f>
        <v/>
      </c>
      <c r="U1353" s="20">
        <f>IF(S1353&lt;&gt;1, U1352, IF(C1353=Ajustes!$B$6, U1352+H1353, U1352-H1353))</f>
        <v/>
      </c>
      <c r="V1353" s="19">
        <f>IF(S1353&lt;&gt;1, V1352, IF(C1353=Ajustes!$B$6, V1352+D1353+N(O1353)+T1353, IF(U1353&lt;=0, 0, V1352-H1353*W1352)))</f>
        <v/>
      </c>
      <c r="W1353" s="21">
        <f>IF(U1353&gt;0, V1353/U1353, 0)</f>
        <v/>
      </c>
      <c r="X1353" s="19">
        <f>IF(AND(S1353=1, C1353=Ajustes!$B$7), D1353-N(O1353)-T1353-H1353*W1352, "")</f>
        <v/>
      </c>
      <c r="Y1353" s="18">
        <f>IF(A1353="", "", TRIM(IF(COUNTIFS($N$2:$N$3000,N1353,$C$2:$C$3000,C1353,$D$2:$D$3000,D1353,$H$2:$H$3000,H1353)&gt;1, "Orden repetida. ", "")&amp;IF(AND(S1353=1, C1353=Ajustes!$B$7, U1352+0.000001&lt;H1353), "Vendes más de lo registrado. ", "")&amp;IF(Q1353="texto", "Fecha en texto. ", "")&amp;IF(OR(NOT(ISNUMBER(D1353)), NOT(ISNUMBER(H1353))), "Número en texto. ", "")&amp;IF(AND(ISNUMBER(Q1353), ISNUMBER(Q1352), Q1353&lt;Q1352), "Fuera de orden de fecha. ", "")))</f>
        <v/>
      </c>
      <c r="Z1353" s="18">
        <f>IF(AND(S1353=1, ISNUMBER(R1353)), ROW(), 0)</f>
        <v/>
      </c>
      <c r="AA1353" s="18">
        <f>IF(ISNUMBER(R1353), R1353, 0)</f>
        <v/>
      </c>
    </row>
    <row r="1354">
      <c r="A1354" s="13" t="n"/>
      <c r="B1354" s="13" t="n"/>
      <c r="C1354" s="13" t="n"/>
      <c r="D1354" s="13" t="n"/>
      <c r="E1354" s="13" t="n"/>
      <c r="F1354" s="13" t="n"/>
      <c r="G1354" s="13" t="n"/>
      <c r="H1354" s="13" t="n"/>
      <c r="I1354" s="13" t="n"/>
      <c r="J1354" s="13" t="n"/>
      <c r="K1354" s="13" t="n"/>
      <c r="L1354" s="13" t="n"/>
      <c r="M1354" s="13" t="n"/>
      <c r="N1354" s="13" t="n"/>
      <c r="O1354" s="14" t="n"/>
      <c r="P1354" s="15" t="n"/>
      <c r="Q1354" s="16">
        <f>IF(N1354="", "", IF(ISNUMBER(N1354), N1354, IFERROR(DATEVALUE(LEFT(N1354,10))+TIMEVALUE(MID(N1354,12,8)), "texto")))</f>
        <v/>
      </c>
      <c r="R1354" s="17">
        <f>IF(ISNUMBER(Q1354), DATE(YEAR(Q1354),MONTH(Q1354),1), "")</f>
        <v/>
      </c>
      <c r="S1354" s="18">
        <f>IF(A1354="", 0, IF(AND(M1354=Ajustes!$B$8, E1354=Ajustes!$B$5, I1354=Ajustes!$B$4, OR(C1354=Ajustes!$B$6, C1354=Ajustes!$B$7), ISNUMBER(D1354), ISNUMBER(H1354)), 1, 0))</f>
        <v/>
      </c>
      <c r="T1354" s="19">
        <f>IF(S1354&lt;&gt;1, 0, IF(N(J1354)=0, 0, IF(K1354=Ajustes!$B$5, J1354, J1354*F1354)))</f>
        <v/>
      </c>
      <c r="U1354" s="20">
        <f>IF(S1354&lt;&gt;1, U1353, IF(C1354=Ajustes!$B$6, U1353+H1354, U1353-H1354))</f>
        <v/>
      </c>
      <c r="V1354" s="19">
        <f>IF(S1354&lt;&gt;1, V1353, IF(C1354=Ajustes!$B$6, V1353+D1354+N(O1354)+T1354, IF(U1354&lt;=0, 0, V1353-H1354*W1353)))</f>
        <v/>
      </c>
      <c r="W1354" s="21">
        <f>IF(U1354&gt;0, V1354/U1354, 0)</f>
        <v/>
      </c>
      <c r="X1354" s="19">
        <f>IF(AND(S1354=1, C1354=Ajustes!$B$7), D1354-N(O1354)-T1354-H1354*W1353, "")</f>
        <v/>
      </c>
      <c r="Y1354" s="18">
        <f>IF(A1354="", "", TRIM(IF(COUNTIFS($N$2:$N$3000,N1354,$C$2:$C$3000,C1354,$D$2:$D$3000,D1354,$H$2:$H$3000,H1354)&gt;1, "Orden repetida. ", "")&amp;IF(AND(S1354=1, C1354=Ajustes!$B$7, U1353+0.000001&lt;H1354), "Vendes más de lo registrado. ", "")&amp;IF(Q1354="texto", "Fecha en texto. ", "")&amp;IF(OR(NOT(ISNUMBER(D1354)), NOT(ISNUMBER(H1354))), "Número en texto. ", "")&amp;IF(AND(ISNUMBER(Q1354), ISNUMBER(Q1353), Q1354&lt;Q1353), "Fuera de orden de fecha. ", "")))</f>
        <v/>
      </c>
      <c r="Z1354" s="18">
        <f>IF(AND(S1354=1, ISNUMBER(R1354)), ROW(), 0)</f>
        <v/>
      </c>
      <c r="AA1354" s="18">
        <f>IF(ISNUMBER(R1354), R1354, 0)</f>
        <v/>
      </c>
    </row>
    <row r="1355">
      <c r="A1355" s="13" t="n"/>
      <c r="B1355" s="13" t="n"/>
      <c r="C1355" s="13" t="n"/>
      <c r="D1355" s="13" t="n"/>
      <c r="E1355" s="13" t="n"/>
      <c r="F1355" s="13" t="n"/>
      <c r="G1355" s="13" t="n"/>
      <c r="H1355" s="13" t="n"/>
      <c r="I1355" s="13" t="n"/>
      <c r="J1355" s="13" t="n"/>
      <c r="K1355" s="13" t="n"/>
      <c r="L1355" s="13" t="n"/>
      <c r="M1355" s="13" t="n"/>
      <c r="N1355" s="13" t="n"/>
      <c r="O1355" s="14" t="n"/>
      <c r="P1355" s="15" t="n"/>
      <c r="Q1355" s="16">
        <f>IF(N1355="", "", IF(ISNUMBER(N1355), N1355, IFERROR(DATEVALUE(LEFT(N1355,10))+TIMEVALUE(MID(N1355,12,8)), "texto")))</f>
        <v/>
      </c>
      <c r="R1355" s="17">
        <f>IF(ISNUMBER(Q1355), DATE(YEAR(Q1355),MONTH(Q1355),1), "")</f>
        <v/>
      </c>
      <c r="S1355" s="18">
        <f>IF(A1355="", 0, IF(AND(M1355=Ajustes!$B$8, E1355=Ajustes!$B$5, I1355=Ajustes!$B$4, OR(C1355=Ajustes!$B$6, C1355=Ajustes!$B$7), ISNUMBER(D1355), ISNUMBER(H1355)), 1, 0))</f>
        <v/>
      </c>
      <c r="T1355" s="19">
        <f>IF(S1355&lt;&gt;1, 0, IF(N(J1355)=0, 0, IF(K1355=Ajustes!$B$5, J1355, J1355*F1355)))</f>
        <v/>
      </c>
      <c r="U1355" s="20">
        <f>IF(S1355&lt;&gt;1, U1354, IF(C1355=Ajustes!$B$6, U1354+H1355, U1354-H1355))</f>
        <v/>
      </c>
      <c r="V1355" s="19">
        <f>IF(S1355&lt;&gt;1, V1354, IF(C1355=Ajustes!$B$6, V1354+D1355+N(O1355)+T1355, IF(U1355&lt;=0, 0, V1354-H1355*W1354)))</f>
        <v/>
      </c>
      <c r="W1355" s="21">
        <f>IF(U1355&gt;0, V1355/U1355, 0)</f>
        <v/>
      </c>
      <c r="X1355" s="19">
        <f>IF(AND(S1355=1, C1355=Ajustes!$B$7), D1355-N(O1355)-T1355-H1355*W1354, "")</f>
        <v/>
      </c>
      <c r="Y1355" s="18">
        <f>IF(A1355="", "", TRIM(IF(COUNTIFS($N$2:$N$3000,N1355,$C$2:$C$3000,C1355,$D$2:$D$3000,D1355,$H$2:$H$3000,H1355)&gt;1, "Orden repetida. ", "")&amp;IF(AND(S1355=1, C1355=Ajustes!$B$7, U1354+0.000001&lt;H1355), "Vendes más de lo registrado. ", "")&amp;IF(Q1355="texto", "Fecha en texto. ", "")&amp;IF(OR(NOT(ISNUMBER(D1355)), NOT(ISNUMBER(H1355))), "Número en texto. ", "")&amp;IF(AND(ISNUMBER(Q1355), ISNUMBER(Q1354), Q1355&lt;Q1354), "Fuera de orden de fecha. ", "")))</f>
        <v/>
      </c>
      <c r="Z1355" s="18">
        <f>IF(AND(S1355=1, ISNUMBER(R1355)), ROW(), 0)</f>
        <v/>
      </c>
      <c r="AA1355" s="18">
        <f>IF(ISNUMBER(R1355), R1355, 0)</f>
        <v/>
      </c>
    </row>
    <row r="1356">
      <c r="A1356" s="13" t="n"/>
      <c r="B1356" s="13" t="n"/>
      <c r="C1356" s="13" t="n"/>
      <c r="D1356" s="13" t="n"/>
      <c r="E1356" s="13" t="n"/>
      <c r="F1356" s="13" t="n"/>
      <c r="G1356" s="13" t="n"/>
      <c r="H1356" s="13" t="n"/>
      <c r="I1356" s="13" t="n"/>
      <c r="J1356" s="13" t="n"/>
      <c r="K1356" s="13" t="n"/>
      <c r="L1356" s="13" t="n"/>
      <c r="M1356" s="13" t="n"/>
      <c r="N1356" s="13" t="n"/>
      <c r="O1356" s="14" t="n"/>
      <c r="P1356" s="15" t="n"/>
      <c r="Q1356" s="16">
        <f>IF(N1356="", "", IF(ISNUMBER(N1356), N1356, IFERROR(DATEVALUE(LEFT(N1356,10))+TIMEVALUE(MID(N1356,12,8)), "texto")))</f>
        <v/>
      </c>
      <c r="R1356" s="17">
        <f>IF(ISNUMBER(Q1356), DATE(YEAR(Q1356),MONTH(Q1356),1), "")</f>
        <v/>
      </c>
      <c r="S1356" s="18">
        <f>IF(A1356="", 0, IF(AND(M1356=Ajustes!$B$8, E1356=Ajustes!$B$5, I1356=Ajustes!$B$4, OR(C1356=Ajustes!$B$6, C1356=Ajustes!$B$7), ISNUMBER(D1356), ISNUMBER(H1356)), 1, 0))</f>
        <v/>
      </c>
      <c r="T1356" s="19">
        <f>IF(S1356&lt;&gt;1, 0, IF(N(J1356)=0, 0, IF(K1356=Ajustes!$B$5, J1356, J1356*F1356)))</f>
        <v/>
      </c>
      <c r="U1356" s="20">
        <f>IF(S1356&lt;&gt;1, U1355, IF(C1356=Ajustes!$B$6, U1355+H1356, U1355-H1356))</f>
        <v/>
      </c>
      <c r="V1356" s="19">
        <f>IF(S1356&lt;&gt;1, V1355, IF(C1356=Ajustes!$B$6, V1355+D1356+N(O1356)+T1356, IF(U1356&lt;=0, 0, V1355-H1356*W1355)))</f>
        <v/>
      </c>
      <c r="W1356" s="21">
        <f>IF(U1356&gt;0, V1356/U1356, 0)</f>
        <v/>
      </c>
      <c r="X1356" s="19">
        <f>IF(AND(S1356=1, C1356=Ajustes!$B$7), D1356-N(O1356)-T1356-H1356*W1355, "")</f>
        <v/>
      </c>
      <c r="Y1356" s="18">
        <f>IF(A1356="", "", TRIM(IF(COUNTIFS($N$2:$N$3000,N1356,$C$2:$C$3000,C1356,$D$2:$D$3000,D1356,$H$2:$H$3000,H1356)&gt;1, "Orden repetida. ", "")&amp;IF(AND(S1356=1, C1356=Ajustes!$B$7, U1355+0.000001&lt;H1356), "Vendes más de lo registrado. ", "")&amp;IF(Q1356="texto", "Fecha en texto. ", "")&amp;IF(OR(NOT(ISNUMBER(D1356)), NOT(ISNUMBER(H1356))), "Número en texto. ", "")&amp;IF(AND(ISNUMBER(Q1356), ISNUMBER(Q1355), Q1356&lt;Q1355), "Fuera de orden de fecha. ", "")))</f>
        <v/>
      </c>
      <c r="Z1356" s="18">
        <f>IF(AND(S1356=1, ISNUMBER(R1356)), ROW(), 0)</f>
        <v/>
      </c>
      <c r="AA1356" s="18">
        <f>IF(ISNUMBER(R1356), R1356, 0)</f>
        <v/>
      </c>
    </row>
    <row r="1357">
      <c r="A1357" s="13" t="n"/>
      <c r="B1357" s="13" t="n"/>
      <c r="C1357" s="13" t="n"/>
      <c r="D1357" s="13" t="n"/>
      <c r="E1357" s="13" t="n"/>
      <c r="F1357" s="13" t="n"/>
      <c r="G1357" s="13" t="n"/>
      <c r="H1357" s="13" t="n"/>
      <c r="I1357" s="13" t="n"/>
      <c r="J1357" s="13" t="n"/>
      <c r="K1357" s="13" t="n"/>
      <c r="L1357" s="13" t="n"/>
      <c r="M1357" s="13" t="n"/>
      <c r="N1357" s="13" t="n"/>
      <c r="O1357" s="14" t="n"/>
      <c r="P1357" s="15" t="n"/>
      <c r="Q1357" s="16">
        <f>IF(N1357="", "", IF(ISNUMBER(N1357), N1357, IFERROR(DATEVALUE(LEFT(N1357,10))+TIMEVALUE(MID(N1357,12,8)), "texto")))</f>
        <v/>
      </c>
      <c r="R1357" s="17">
        <f>IF(ISNUMBER(Q1357), DATE(YEAR(Q1357),MONTH(Q1357),1), "")</f>
        <v/>
      </c>
      <c r="S1357" s="18">
        <f>IF(A1357="", 0, IF(AND(M1357=Ajustes!$B$8, E1357=Ajustes!$B$5, I1357=Ajustes!$B$4, OR(C1357=Ajustes!$B$6, C1357=Ajustes!$B$7), ISNUMBER(D1357), ISNUMBER(H1357)), 1, 0))</f>
        <v/>
      </c>
      <c r="T1357" s="19">
        <f>IF(S1357&lt;&gt;1, 0, IF(N(J1357)=0, 0, IF(K1357=Ajustes!$B$5, J1357, J1357*F1357)))</f>
        <v/>
      </c>
      <c r="U1357" s="20">
        <f>IF(S1357&lt;&gt;1, U1356, IF(C1357=Ajustes!$B$6, U1356+H1357, U1356-H1357))</f>
        <v/>
      </c>
      <c r="V1357" s="19">
        <f>IF(S1357&lt;&gt;1, V1356, IF(C1357=Ajustes!$B$6, V1356+D1357+N(O1357)+T1357, IF(U1357&lt;=0, 0, V1356-H1357*W1356)))</f>
        <v/>
      </c>
      <c r="W1357" s="21">
        <f>IF(U1357&gt;0, V1357/U1357, 0)</f>
        <v/>
      </c>
      <c r="X1357" s="19">
        <f>IF(AND(S1357=1, C1357=Ajustes!$B$7), D1357-N(O1357)-T1357-H1357*W1356, "")</f>
        <v/>
      </c>
      <c r="Y1357" s="18">
        <f>IF(A1357="", "", TRIM(IF(COUNTIFS($N$2:$N$3000,N1357,$C$2:$C$3000,C1357,$D$2:$D$3000,D1357,$H$2:$H$3000,H1357)&gt;1, "Orden repetida. ", "")&amp;IF(AND(S1357=1, C1357=Ajustes!$B$7, U1356+0.000001&lt;H1357), "Vendes más de lo registrado. ", "")&amp;IF(Q1357="texto", "Fecha en texto. ", "")&amp;IF(OR(NOT(ISNUMBER(D1357)), NOT(ISNUMBER(H1357))), "Número en texto. ", "")&amp;IF(AND(ISNUMBER(Q1357), ISNUMBER(Q1356), Q1357&lt;Q1356), "Fuera de orden de fecha. ", "")))</f>
        <v/>
      </c>
      <c r="Z1357" s="18">
        <f>IF(AND(S1357=1, ISNUMBER(R1357)), ROW(), 0)</f>
        <v/>
      </c>
      <c r="AA1357" s="18">
        <f>IF(ISNUMBER(R1357), R1357, 0)</f>
        <v/>
      </c>
    </row>
    <row r="1358">
      <c r="A1358" s="13" t="n"/>
      <c r="B1358" s="13" t="n"/>
      <c r="C1358" s="13" t="n"/>
      <c r="D1358" s="13" t="n"/>
      <c r="E1358" s="13" t="n"/>
      <c r="F1358" s="13" t="n"/>
      <c r="G1358" s="13" t="n"/>
      <c r="H1358" s="13" t="n"/>
      <c r="I1358" s="13" t="n"/>
      <c r="J1358" s="13" t="n"/>
      <c r="K1358" s="13" t="n"/>
      <c r="L1358" s="13" t="n"/>
      <c r="M1358" s="13" t="n"/>
      <c r="N1358" s="13" t="n"/>
      <c r="O1358" s="14" t="n"/>
      <c r="P1358" s="15" t="n"/>
      <c r="Q1358" s="16">
        <f>IF(N1358="", "", IF(ISNUMBER(N1358), N1358, IFERROR(DATEVALUE(LEFT(N1358,10))+TIMEVALUE(MID(N1358,12,8)), "texto")))</f>
        <v/>
      </c>
      <c r="R1358" s="17">
        <f>IF(ISNUMBER(Q1358), DATE(YEAR(Q1358),MONTH(Q1358),1), "")</f>
        <v/>
      </c>
      <c r="S1358" s="18">
        <f>IF(A1358="", 0, IF(AND(M1358=Ajustes!$B$8, E1358=Ajustes!$B$5, I1358=Ajustes!$B$4, OR(C1358=Ajustes!$B$6, C1358=Ajustes!$B$7), ISNUMBER(D1358), ISNUMBER(H1358)), 1, 0))</f>
        <v/>
      </c>
      <c r="T1358" s="19">
        <f>IF(S1358&lt;&gt;1, 0, IF(N(J1358)=0, 0, IF(K1358=Ajustes!$B$5, J1358, J1358*F1358)))</f>
        <v/>
      </c>
      <c r="U1358" s="20">
        <f>IF(S1358&lt;&gt;1, U1357, IF(C1358=Ajustes!$B$6, U1357+H1358, U1357-H1358))</f>
        <v/>
      </c>
      <c r="V1358" s="19">
        <f>IF(S1358&lt;&gt;1, V1357, IF(C1358=Ajustes!$B$6, V1357+D1358+N(O1358)+T1358, IF(U1358&lt;=0, 0, V1357-H1358*W1357)))</f>
        <v/>
      </c>
      <c r="W1358" s="21">
        <f>IF(U1358&gt;0, V1358/U1358, 0)</f>
        <v/>
      </c>
      <c r="X1358" s="19">
        <f>IF(AND(S1358=1, C1358=Ajustes!$B$7), D1358-N(O1358)-T1358-H1358*W1357, "")</f>
        <v/>
      </c>
      <c r="Y1358" s="18">
        <f>IF(A1358="", "", TRIM(IF(COUNTIFS($N$2:$N$3000,N1358,$C$2:$C$3000,C1358,$D$2:$D$3000,D1358,$H$2:$H$3000,H1358)&gt;1, "Orden repetida. ", "")&amp;IF(AND(S1358=1, C1358=Ajustes!$B$7, U1357+0.000001&lt;H1358), "Vendes más de lo registrado. ", "")&amp;IF(Q1358="texto", "Fecha en texto. ", "")&amp;IF(OR(NOT(ISNUMBER(D1358)), NOT(ISNUMBER(H1358))), "Número en texto. ", "")&amp;IF(AND(ISNUMBER(Q1358), ISNUMBER(Q1357), Q1358&lt;Q1357), "Fuera de orden de fecha. ", "")))</f>
        <v/>
      </c>
      <c r="Z1358" s="18">
        <f>IF(AND(S1358=1, ISNUMBER(R1358)), ROW(), 0)</f>
        <v/>
      </c>
      <c r="AA1358" s="18">
        <f>IF(ISNUMBER(R1358), R1358, 0)</f>
        <v/>
      </c>
    </row>
    <row r="1359">
      <c r="A1359" s="13" t="n"/>
      <c r="B1359" s="13" t="n"/>
      <c r="C1359" s="13" t="n"/>
      <c r="D1359" s="13" t="n"/>
      <c r="E1359" s="13" t="n"/>
      <c r="F1359" s="13" t="n"/>
      <c r="G1359" s="13" t="n"/>
      <c r="H1359" s="13" t="n"/>
      <c r="I1359" s="13" t="n"/>
      <c r="J1359" s="13" t="n"/>
      <c r="K1359" s="13" t="n"/>
      <c r="L1359" s="13" t="n"/>
      <c r="M1359" s="13" t="n"/>
      <c r="N1359" s="13" t="n"/>
      <c r="O1359" s="14" t="n"/>
      <c r="P1359" s="15" t="n"/>
      <c r="Q1359" s="16">
        <f>IF(N1359="", "", IF(ISNUMBER(N1359), N1359, IFERROR(DATEVALUE(LEFT(N1359,10))+TIMEVALUE(MID(N1359,12,8)), "texto")))</f>
        <v/>
      </c>
      <c r="R1359" s="17">
        <f>IF(ISNUMBER(Q1359), DATE(YEAR(Q1359),MONTH(Q1359),1), "")</f>
        <v/>
      </c>
      <c r="S1359" s="18">
        <f>IF(A1359="", 0, IF(AND(M1359=Ajustes!$B$8, E1359=Ajustes!$B$5, I1359=Ajustes!$B$4, OR(C1359=Ajustes!$B$6, C1359=Ajustes!$B$7), ISNUMBER(D1359), ISNUMBER(H1359)), 1, 0))</f>
        <v/>
      </c>
      <c r="T1359" s="19">
        <f>IF(S1359&lt;&gt;1, 0, IF(N(J1359)=0, 0, IF(K1359=Ajustes!$B$5, J1359, J1359*F1359)))</f>
        <v/>
      </c>
      <c r="U1359" s="20">
        <f>IF(S1359&lt;&gt;1, U1358, IF(C1359=Ajustes!$B$6, U1358+H1359, U1358-H1359))</f>
        <v/>
      </c>
      <c r="V1359" s="19">
        <f>IF(S1359&lt;&gt;1, V1358, IF(C1359=Ajustes!$B$6, V1358+D1359+N(O1359)+T1359, IF(U1359&lt;=0, 0, V1358-H1359*W1358)))</f>
        <v/>
      </c>
      <c r="W1359" s="21">
        <f>IF(U1359&gt;0, V1359/U1359, 0)</f>
        <v/>
      </c>
      <c r="X1359" s="19">
        <f>IF(AND(S1359=1, C1359=Ajustes!$B$7), D1359-N(O1359)-T1359-H1359*W1358, "")</f>
        <v/>
      </c>
      <c r="Y1359" s="18">
        <f>IF(A1359="", "", TRIM(IF(COUNTIFS($N$2:$N$3000,N1359,$C$2:$C$3000,C1359,$D$2:$D$3000,D1359,$H$2:$H$3000,H1359)&gt;1, "Orden repetida. ", "")&amp;IF(AND(S1359=1, C1359=Ajustes!$B$7, U1358+0.000001&lt;H1359), "Vendes más de lo registrado. ", "")&amp;IF(Q1359="texto", "Fecha en texto. ", "")&amp;IF(OR(NOT(ISNUMBER(D1359)), NOT(ISNUMBER(H1359))), "Número en texto. ", "")&amp;IF(AND(ISNUMBER(Q1359), ISNUMBER(Q1358), Q1359&lt;Q1358), "Fuera de orden de fecha. ", "")))</f>
        <v/>
      </c>
      <c r="Z1359" s="18">
        <f>IF(AND(S1359=1, ISNUMBER(R1359)), ROW(), 0)</f>
        <v/>
      </c>
      <c r="AA1359" s="18">
        <f>IF(ISNUMBER(R1359), R1359, 0)</f>
        <v/>
      </c>
    </row>
    <row r="1360">
      <c r="A1360" s="13" t="n"/>
      <c r="B1360" s="13" t="n"/>
      <c r="C1360" s="13" t="n"/>
      <c r="D1360" s="13" t="n"/>
      <c r="E1360" s="13" t="n"/>
      <c r="F1360" s="13" t="n"/>
      <c r="G1360" s="13" t="n"/>
      <c r="H1360" s="13" t="n"/>
      <c r="I1360" s="13" t="n"/>
      <c r="J1360" s="13" t="n"/>
      <c r="K1360" s="13" t="n"/>
      <c r="L1360" s="13" t="n"/>
      <c r="M1360" s="13" t="n"/>
      <c r="N1360" s="13" t="n"/>
      <c r="O1360" s="14" t="n"/>
      <c r="P1360" s="15" t="n"/>
      <c r="Q1360" s="16">
        <f>IF(N1360="", "", IF(ISNUMBER(N1360), N1360, IFERROR(DATEVALUE(LEFT(N1360,10))+TIMEVALUE(MID(N1360,12,8)), "texto")))</f>
        <v/>
      </c>
      <c r="R1360" s="17">
        <f>IF(ISNUMBER(Q1360), DATE(YEAR(Q1360),MONTH(Q1360),1), "")</f>
        <v/>
      </c>
      <c r="S1360" s="18">
        <f>IF(A1360="", 0, IF(AND(M1360=Ajustes!$B$8, E1360=Ajustes!$B$5, I1360=Ajustes!$B$4, OR(C1360=Ajustes!$B$6, C1360=Ajustes!$B$7), ISNUMBER(D1360), ISNUMBER(H1360)), 1, 0))</f>
        <v/>
      </c>
      <c r="T1360" s="19">
        <f>IF(S1360&lt;&gt;1, 0, IF(N(J1360)=0, 0, IF(K1360=Ajustes!$B$5, J1360, J1360*F1360)))</f>
        <v/>
      </c>
      <c r="U1360" s="20">
        <f>IF(S1360&lt;&gt;1, U1359, IF(C1360=Ajustes!$B$6, U1359+H1360, U1359-H1360))</f>
        <v/>
      </c>
      <c r="V1360" s="19">
        <f>IF(S1360&lt;&gt;1, V1359, IF(C1360=Ajustes!$B$6, V1359+D1360+N(O1360)+T1360, IF(U1360&lt;=0, 0, V1359-H1360*W1359)))</f>
        <v/>
      </c>
      <c r="W1360" s="21">
        <f>IF(U1360&gt;0, V1360/U1360, 0)</f>
        <v/>
      </c>
      <c r="X1360" s="19">
        <f>IF(AND(S1360=1, C1360=Ajustes!$B$7), D1360-N(O1360)-T1360-H1360*W1359, "")</f>
        <v/>
      </c>
      <c r="Y1360" s="18">
        <f>IF(A1360="", "", TRIM(IF(COUNTIFS($N$2:$N$3000,N1360,$C$2:$C$3000,C1360,$D$2:$D$3000,D1360,$H$2:$H$3000,H1360)&gt;1, "Orden repetida. ", "")&amp;IF(AND(S1360=1, C1360=Ajustes!$B$7, U1359+0.000001&lt;H1360), "Vendes más de lo registrado. ", "")&amp;IF(Q1360="texto", "Fecha en texto. ", "")&amp;IF(OR(NOT(ISNUMBER(D1360)), NOT(ISNUMBER(H1360))), "Número en texto. ", "")&amp;IF(AND(ISNUMBER(Q1360), ISNUMBER(Q1359), Q1360&lt;Q1359), "Fuera de orden de fecha. ", "")))</f>
        <v/>
      </c>
      <c r="Z1360" s="18">
        <f>IF(AND(S1360=1, ISNUMBER(R1360)), ROW(), 0)</f>
        <v/>
      </c>
      <c r="AA1360" s="18">
        <f>IF(ISNUMBER(R1360), R1360, 0)</f>
        <v/>
      </c>
    </row>
    <row r="1361">
      <c r="A1361" s="13" t="n"/>
      <c r="B1361" s="13" t="n"/>
      <c r="C1361" s="13" t="n"/>
      <c r="D1361" s="13" t="n"/>
      <c r="E1361" s="13" t="n"/>
      <c r="F1361" s="13" t="n"/>
      <c r="G1361" s="13" t="n"/>
      <c r="H1361" s="13" t="n"/>
      <c r="I1361" s="13" t="n"/>
      <c r="J1361" s="13" t="n"/>
      <c r="K1361" s="13" t="n"/>
      <c r="L1361" s="13" t="n"/>
      <c r="M1361" s="13" t="n"/>
      <c r="N1361" s="13" t="n"/>
      <c r="O1361" s="14" t="n"/>
      <c r="P1361" s="15" t="n"/>
      <c r="Q1361" s="16">
        <f>IF(N1361="", "", IF(ISNUMBER(N1361), N1361, IFERROR(DATEVALUE(LEFT(N1361,10))+TIMEVALUE(MID(N1361,12,8)), "texto")))</f>
        <v/>
      </c>
      <c r="R1361" s="17">
        <f>IF(ISNUMBER(Q1361), DATE(YEAR(Q1361),MONTH(Q1361),1), "")</f>
        <v/>
      </c>
      <c r="S1361" s="18">
        <f>IF(A1361="", 0, IF(AND(M1361=Ajustes!$B$8, E1361=Ajustes!$B$5, I1361=Ajustes!$B$4, OR(C1361=Ajustes!$B$6, C1361=Ajustes!$B$7), ISNUMBER(D1361), ISNUMBER(H1361)), 1, 0))</f>
        <v/>
      </c>
      <c r="T1361" s="19">
        <f>IF(S1361&lt;&gt;1, 0, IF(N(J1361)=0, 0, IF(K1361=Ajustes!$B$5, J1361, J1361*F1361)))</f>
        <v/>
      </c>
      <c r="U1361" s="20">
        <f>IF(S1361&lt;&gt;1, U1360, IF(C1361=Ajustes!$B$6, U1360+H1361, U1360-H1361))</f>
        <v/>
      </c>
      <c r="V1361" s="19">
        <f>IF(S1361&lt;&gt;1, V1360, IF(C1361=Ajustes!$B$6, V1360+D1361+N(O1361)+T1361, IF(U1361&lt;=0, 0, V1360-H1361*W1360)))</f>
        <v/>
      </c>
      <c r="W1361" s="21">
        <f>IF(U1361&gt;0, V1361/U1361, 0)</f>
        <v/>
      </c>
      <c r="X1361" s="19">
        <f>IF(AND(S1361=1, C1361=Ajustes!$B$7), D1361-N(O1361)-T1361-H1361*W1360, "")</f>
        <v/>
      </c>
      <c r="Y1361" s="18">
        <f>IF(A1361="", "", TRIM(IF(COUNTIFS($N$2:$N$3000,N1361,$C$2:$C$3000,C1361,$D$2:$D$3000,D1361,$H$2:$H$3000,H1361)&gt;1, "Orden repetida. ", "")&amp;IF(AND(S1361=1, C1361=Ajustes!$B$7, U1360+0.000001&lt;H1361), "Vendes más de lo registrado. ", "")&amp;IF(Q1361="texto", "Fecha en texto. ", "")&amp;IF(OR(NOT(ISNUMBER(D1361)), NOT(ISNUMBER(H1361))), "Número en texto. ", "")&amp;IF(AND(ISNUMBER(Q1361), ISNUMBER(Q1360), Q1361&lt;Q1360), "Fuera de orden de fecha. ", "")))</f>
        <v/>
      </c>
      <c r="Z1361" s="18">
        <f>IF(AND(S1361=1, ISNUMBER(R1361)), ROW(), 0)</f>
        <v/>
      </c>
      <c r="AA1361" s="18">
        <f>IF(ISNUMBER(R1361), R1361, 0)</f>
        <v/>
      </c>
    </row>
    <row r="1362">
      <c r="A1362" s="13" t="n"/>
      <c r="B1362" s="13" t="n"/>
      <c r="C1362" s="13" t="n"/>
      <c r="D1362" s="13" t="n"/>
      <c r="E1362" s="13" t="n"/>
      <c r="F1362" s="13" t="n"/>
      <c r="G1362" s="13" t="n"/>
      <c r="H1362" s="13" t="n"/>
      <c r="I1362" s="13" t="n"/>
      <c r="J1362" s="13" t="n"/>
      <c r="K1362" s="13" t="n"/>
      <c r="L1362" s="13" t="n"/>
      <c r="M1362" s="13" t="n"/>
      <c r="N1362" s="13" t="n"/>
      <c r="O1362" s="14" t="n"/>
      <c r="P1362" s="15" t="n"/>
      <c r="Q1362" s="16">
        <f>IF(N1362="", "", IF(ISNUMBER(N1362), N1362, IFERROR(DATEVALUE(LEFT(N1362,10))+TIMEVALUE(MID(N1362,12,8)), "texto")))</f>
        <v/>
      </c>
      <c r="R1362" s="17">
        <f>IF(ISNUMBER(Q1362), DATE(YEAR(Q1362),MONTH(Q1362),1), "")</f>
        <v/>
      </c>
      <c r="S1362" s="18">
        <f>IF(A1362="", 0, IF(AND(M1362=Ajustes!$B$8, E1362=Ajustes!$B$5, I1362=Ajustes!$B$4, OR(C1362=Ajustes!$B$6, C1362=Ajustes!$B$7), ISNUMBER(D1362), ISNUMBER(H1362)), 1, 0))</f>
        <v/>
      </c>
      <c r="T1362" s="19">
        <f>IF(S1362&lt;&gt;1, 0, IF(N(J1362)=0, 0, IF(K1362=Ajustes!$B$5, J1362, J1362*F1362)))</f>
        <v/>
      </c>
      <c r="U1362" s="20">
        <f>IF(S1362&lt;&gt;1, U1361, IF(C1362=Ajustes!$B$6, U1361+H1362, U1361-H1362))</f>
        <v/>
      </c>
      <c r="V1362" s="19">
        <f>IF(S1362&lt;&gt;1, V1361, IF(C1362=Ajustes!$B$6, V1361+D1362+N(O1362)+T1362, IF(U1362&lt;=0, 0, V1361-H1362*W1361)))</f>
        <v/>
      </c>
      <c r="W1362" s="21">
        <f>IF(U1362&gt;0, V1362/U1362, 0)</f>
        <v/>
      </c>
      <c r="X1362" s="19">
        <f>IF(AND(S1362=1, C1362=Ajustes!$B$7), D1362-N(O1362)-T1362-H1362*W1361, "")</f>
        <v/>
      </c>
      <c r="Y1362" s="18">
        <f>IF(A1362="", "", TRIM(IF(COUNTIFS($N$2:$N$3000,N1362,$C$2:$C$3000,C1362,$D$2:$D$3000,D1362,$H$2:$H$3000,H1362)&gt;1, "Orden repetida. ", "")&amp;IF(AND(S1362=1, C1362=Ajustes!$B$7, U1361+0.000001&lt;H1362), "Vendes más de lo registrado. ", "")&amp;IF(Q1362="texto", "Fecha en texto. ", "")&amp;IF(OR(NOT(ISNUMBER(D1362)), NOT(ISNUMBER(H1362))), "Número en texto. ", "")&amp;IF(AND(ISNUMBER(Q1362), ISNUMBER(Q1361), Q1362&lt;Q1361), "Fuera de orden de fecha. ", "")))</f>
        <v/>
      </c>
      <c r="Z1362" s="18">
        <f>IF(AND(S1362=1, ISNUMBER(R1362)), ROW(), 0)</f>
        <v/>
      </c>
      <c r="AA1362" s="18">
        <f>IF(ISNUMBER(R1362), R1362, 0)</f>
        <v/>
      </c>
    </row>
    <row r="1363">
      <c r="A1363" s="13" t="n"/>
      <c r="B1363" s="13" t="n"/>
      <c r="C1363" s="13" t="n"/>
      <c r="D1363" s="13" t="n"/>
      <c r="E1363" s="13" t="n"/>
      <c r="F1363" s="13" t="n"/>
      <c r="G1363" s="13" t="n"/>
      <c r="H1363" s="13" t="n"/>
      <c r="I1363" s="13" t="n"/>
      <c r="J1363" s="13" t="n"/>
      <c r="K1363" s="13" t="n"/>
      <c r="L1363" s="13" t="n"/>
      <c r="M1363" s="13" t="n"/>
      <c r="N1363" s="13" t="n"/>
      <c r="O1363" s="14" t="n"/>
      <c r="P1363" s="15" t="n"/>
      <c r="Q1363" s="16">
        <f>IF(N1363="", "", IF(ISNUMBER(N1363), N1363, IFERROR(DATEVALUE(LEFT(N1363,10))+TIMEVALUE(MID(N1363,12,8)), "texto")))</f>
        <v/>
      </c>
      <c r="R1363" s="17">
        <f>IF(ISNUMBER(Q1363), DATE(YEAR(Q1363),MONTH(Q1363),1), "")</f>
        <v/>
      </c>
      <c r="S1363" s="18">
        <f>IF(A1363="", 0, IF(AND(M1363=Ajustes!$B$8, E1363=Ajustes!$B$5, I1363=Ajustes!$B$4, OR(C1363=Ajustes!$B$6, C1363=Ajustes!$B$7), ISNUMBER(D1363), ISNUMBER(H1363)), 1, 0))</f>
        <v/>
      </c>
      <c r="T1363" s="19">
        <f>IF(S1363&lt;&gt;1, 0, IF(N(J1363)=0, 0, IF(K1363=Ajustes!$B$5, J1363, J1363*F1363)))</f>
        <v/>
      </c>
      <c r="U1363" s="20">
        <f>IF(S1363&lt;&gt;1, U1362, IF(C1363=Ajustes!$B$6, U1362+H1363, U1362-H1363))</f>
        <v/>
      </c>
      <c r="V1363" s="19">
        <f>IF(S1363&lt;&gt;1, V1362, IF(C1363=Ajustes!$B$6, V1362+D1363+N(O1363)+T1363, IF(U1363&lt;=0, 0, V1362-H1363*W1362)))</f>
        <v/>
      </c>
      <c r="W1363" s="21">
        <f>IF(U1363&gt;0, V1363/U1363, 0)</f>
        <v/>
      </c>
      <c r="X1363" s="19">
        <f>IF(AND(S1363=1, C1363=Ajustes!$B$7), D1363-N(O1363)-T1363-H1363*W1362, "")</f>
        <v/>
      </c>
      <c r="Y1363" s="18">
        <f>IF(A1363="", "", TRIM(IF(COUNTIFS($N$2:$N$3000,N1363,$C$2:$C$3000,C1363,$D$2:$D$3000,D1363,$H$2:$H$3000,H1363)&gt;1, "Orden repetida. ", "")&amp;IF(AND(S1363=1, C1363=Ajustes!$B$7, U1362+0.000001&lt;H1363), "Vendes más de lo registrado. ", "")&amp;IF(Q1363="texto", "Fecha en texto. ", "")&amp;IF(OR(NOT(ISNUMBER(D1363)), NOT(ISNUMBER(H1363))), "Número en texto. ", "")&amp;IF(AND(ISNUMBER(Q1363), ISNUMBER(Q1362), Q1363&lt;Q1362), "Fuera de orden de fecha. ", "")))</f>
        <v/>
      </c>
      <c r="Z1363" s="18">
        <f>IF(AND(S1363=1, ISNUMBER(R1363)), ROW(), 0)</f>
        <v/>
      </c>
      <c r="AA1363" s="18">
        <f>IF(ISNUMBER(R1363), R1363, 0)</f>
        <v/>
      </c>
    </row>
    <row r="1364">
      <c r="A1364" s="13" t="n"/>
      <c r="B1364" s="13" t="n"/>
      <c r="C1364" s="13" t="n"/>
      <c r="D1364" s="13" t="n"/>
      <c r="E1364" s="13" t="n"/>
      <c r="F1364" s="13" t="n"/>
      <c r="G1364" s="13" t="n"/>
      <c r="H1364" s="13" t="n"/>
      <c r="I1364" s="13" t="n"/>
      <c r="J1364" s="13" t="n"/>
      <c r="K1364" s="13" t="n"/>
      <c r="L1364" s="13" t="n"/>
      <c r="M1364" s="13" t="n"/>
      <c r="N1364" s="13" t="n"/>
      <c r="O1364" s="14" t="n"/>
      <c r="P1364" s="15" t="n"/>
      <c r="Q1364" s="16">
        <f>IF(N1364="", "", IF(ISNUMBER(N1364), N1364, IFERROR(DATEVALUE(LEFT(N1364,10))+TIMEVALUE(MID(N1364,12,8)), "texto")))</f>
        <v/>
      </c>
      <c r="R1364" s="17">
        <f>IF(ISNUMBER(Q1364), DATE(YEAR(Q1364),MONTH(Q1364),1), "")</f>
        <v/>
      </c>
      <c r="S1364" s="18">
        <f>IF(A1364="", 0, IF(AND(M1364=Ajustes!$B$8, E1364=Ajustes!$B$5, I1364=Ajustes!$B$4, OR(C1364=Ajustes!$B$6, C1364=Ajustes!$B$7), ISNUMBER(D1364), ISNUMBER(H1364)), 1, 0))</f>
        <v/>
      </c>
      <c r="T1364" s="19">
        <f>IF(S1364&lt;&gt;1, 0, IF(N(J1364)=0, 0, IF(K1364=Ajustes!$B$5, J1364, J1364*F1364)))</f>
        <v/>
      </c>
      <c r="U1364" s="20">
        <f>IF(S1364&lt;&gt;1, U1363, IF(C1364=Ajustes!$B$6, U1363+H1364, U1363-H1364))</f>
        <v/>
      </c>
      <c r="V1364" s="19">
        <f>IF(S1364&lt;&gt;1, V1363, IF(C1364=Ajustes!$B$6, V1363+D1364+N(O1364)+T1364, IF(U1364&lt;=0, 0, V1363-H1364*W1363)))</f>
        <v/>
      </c>
      <c r="W1364" s="21">
        <f>IF(U1364&gt;0, V1364/U1364, 0)</f>
        <v/>
      </c>
      <c r="X1364" s="19">
        <f>IF(AND(S1364=1, C1364=Ajustes!$B$7), D1364-N(O1364)-T1364-H1364*W1363, "")</f>
        <v/>
      </c>
      <c r="Y1364" s="18">
        <f>IF(A1364="", "", TRIM(IF(COUNTIFS($N$2:$N$3000,N1364,$C$2:$C$3000,C1364,$D$2:$D$3000,D1364,$H$2:$H$3000,H1364)&gt;1, "Orden repetida. ", "")&amp;IF(AND(S1364=1, C1364=Ajustes!$B$7, U1363+0.000001&lt;H1364), "Vendes más de lo registrado. ", "")&amp;IF(Q1364="texto", "Fecha en texto. ", "")&amp;IF(OR(NOT(ISNUMBER(D1364)), NOT(ISNUMBER(H1364))), "Número en texto. ", "")&amp;IF(AND(ISNUMBER(Q1364), ISNUMBER(Q1363), Q1364&lt;Q1363), "Fuera de orden de fecha. ", "")))</f>
        <v/>
      </c>
      <c r="Z1364" s="18">
        <f>IF(AND(S1364=1, ISNUMBER(R1364)), ROW(), 0)</f>
        <v/>
      </c>
      <c r="AA1364" s="18">
        <f>IF(ISNUMBER(R1364), R1364, 0)</f>
        <v/>
      </c>
    </row>
    <row r="1365">
      <c r="A1365" s="13" t="n"/>
      <c r="B1365" s="13" t="n"/>
      <c r="C1365" s="13" t="n"/>
      <c r="D1365" s="13" t="n"/>
      <c r="E1365" s="13" t="n"/>
      <c r="F1365" s="13" t="n"/>
      <c r="G1365" s="13" t="n"/>
      <c r="H1365" s="13" t="n"/>
      <c r="I1365" s="13" t="n"/>
      <c r="J1365" s="13" t="n"/>
      <c r="K1365" s="13" t="n"/>
      <c r="L1365" s="13" t="n"/>
      <c r="M1365" s="13" t="n"/>
      <c r="N1365" s="13" t="n"/>
      <c r="O1365" s="14" t="n"/>
      <c r="P1365" s="15" t="n"/>
      <c r="Q1365" s="16">
        <f>IF(N1365="", "", IF(ISNUMBER(N1365), N1365, IFERROR(DATEVALUE(LEFT(N1365,10))+TIMEVALUE(MID(N1365,12,8)), "texto")))</f>
        <v/>
      </c>
      <c r="R1365" s="17">
        <f>IF(ISNUMBER(Q1365), DATE(YEAR(Q1365),MONTH(Q1365),1), "")</f>
        <v/>
      </c>
      <c r="S1365" s="18">
        <f>IF(A1365="", 0, IF(AND(M1365=Ajustes!$B$8, E1365=Ajustes!$B$5, I1365=Ajustes!$B$4, OR(C1365=Ajustes!$B$6, C1365=Ajustes!$B$7), ISNUMBER(D1365), ISNUMBER(H1365)), 1, 0))</f>
        <v/>
      </c>
      <c r="T1365" s="19">
        <f>IF(S1365&lt;&gt;1, 0, IF(N(J1365)=0, 0, IF(K1365=Ajustes!$B$5, J1365, J1365*F1365)))</f>
        <v/>
      </c>
      <c r="U1365" s="20">
        <f>IF(S1365&lt;&gt;1, U1364, IF(C1365=Ajustes!$B$6, U1364+H1365, U1364-H1365))</f>
        <v/>
      </c>
      <c r="V1365" s="19">
        <f>IF(S1365&lt;&gt;1, V1364, IF(C1365=Ajustes!$B$6, V1364+D1365+N(O1365)+T1365, IF(U1365&lt;=0, 0, V1364-H1365*W1364)))</f>
        <v/>
      </c>
      <c r="W1365" s="21">
        <f>IF(U1365&gt;0, V1365/U1365, 0)</f>
        <v/>
      </c>
      <c r="X1365" s="19">
        <f>IF(AND(S1365=1, C1365=Ajustes!$B$7), D1365-N(O1365)-T1365-H1365*W1364, "")</f>
        <v/>
      </c>
      <c r="Y1365" s="18">
        <f>IF(A1365="", "", TRIM(IF(COUNTIFS($N$2:$N$3000,N1365,$C$2:$C$3000,C1365,$D$2:$D$3000,D1365,$H$2:$H$3000,H1365)&gt;1, "Orden repetida. ", "")&amp;IF(AND(S1365=1, C1365=Ajustes!$B$7, U1364+0.000001&lt;H1365), "Vendes más de lo registrado. ", "")&amp;IF(Q1365="texto", "Fecha en texto. ", "")&amp;IF(OR(NOT(ISNUMBER(D1365)), NOT(ISNUMBER(H1365))), "Número en texto. ", "")&amp;IF(AND(ISNUMBER(Q1365), ISNUMBER(Q1364), Q1365&lt;Q1364), "Fuera de orden de fecha. ", "")))</f>
        <v/>
      </c>
      <c r="Z1365" s="18">
        <f>IF(AND(S1365=1, ISNUMBER(R1365)), ROW(), 0)</f>
        <v/>
      </c>
      <c r="AA1365" s="18">
        <f>IF(ISNUMBER(R1365), R1365, 0)</f>
        <v/>
      </c>
    </row>
    <row r="1366">
      <c r="A1366" s="13" t="n"/>
      <c r="B1366" s="13" t="n"/>
      <c r="C1366" s="13" t="n"/>
      <c r="D1366" s="13" t="n"/>
      <c r="E1366" s="13" t="n"/>
      <c r="F1366" s="13" t="n"/>
      <c r="G1366" s="13" t="n"/>
      <c r="H1366" s="13" t="n"/>
      <c r="I1366" s="13" t="n"/>
      <c r="J1366" s="13" t="n"/>
      <c r="K1366" s="13" t="n"/>
      <c r="L1366" s="13" t="n"/>
      <c r="M1366" s="13" t="n"/>
      <c r="N1366" s="13" t="n"/>
      <c r="O1366" s="14" t="n"/>
      <c r="P1366" s="15" t="n"/>
      <c r="Q1366" s="16">
        <f>IF(N1366="", "", IF(ISNUMBER(N1366), N1366, IFERROR(DATEVALUE(LEFT(N1366,10))+TIMEVALUE(MID(N1366,12,8)), "texto")))</f>
        <v/>
      </c>
      <c r="R1366" s="17">
        <f>IF(ISNUMBER(Q1366), DATE(YEAR(Q1366),MONTH(Q1366),1), "")</f>
        <v/>
      </c>
      <c r="S1366" s="18">
        <f>IF(A1366="", 0, IF(AND(M1366=Ajustes!$B$8, E1366=Ajustes!$B$5, I1366=Ajustes!$B$4, OR(C1366=Ajustes!$B$6, C1366=Ajustes!$B$7), ISNUMBER(D1366), ISNUMBER(H1366)), 1, 0))</f>
        <v/>
      </c>
      <c r="T1366" s="19">
        <f>IF(S1366&lt;&gt;1, 0, IF(N(J1366)=0, 0, IF(K1366=Ajustes!$B$5, J1366, J1366*F1366)))</f>
        <v/>
      </c>
      <c r="U1366" s="20">
        <f>IF(S1366&lt;&gt;1, U1365, IF(C1366=Ajustes!$B$6, U1365+H1366, U1365-H1366))</f>
        <v/>
      </c>
      <c r="V1366" s="19">
        <f>IF(S1366&lt;&gt;1, V1365, IF(C1366=Ajustes!$B$6, V1365+D1366+N(O1366)+T1366, IF(U1366&lt;=0, 0, V1365-H1366*W1365)))</f>
        <v/>
      </c>
      <c r="W1366" s="21">
        <f>IF(U1366&gt;0, V1366/U1366, 0)</f>
        <v/>
      </c>
      <c r="X1366" s="19">
        <f>IF(AND(S1366=1, C1366=Ajustes!$B$7), D1366-N(O1366)-T1366-H1366*W1365, "")</f>
        <v/>
      </c>
      <c r="Y1366" s="18">
        <f>IF(A1366="", "", TRIM(IF(COUNTIFS($N$2:$N$3000,N1366,$C$2:$C$3000,C1366,$D$2:$D$3000,D1366,$H$2:$H$3000,H1366)&gt;1, "Orden repetida. ", "")&amp;IF(AND(S1366=1, C1366=Ajustes!$B$7, U1365+0.000001&lt;H1366), "Vendes más de lo registrado. ", "")&amp;IF(Q1366="texto", "Fecha en texto. ", "")&amp;IF(OR(NOT(ISNUMBER(D1366)), NOT(ISNUMBER(H1366))), "Número en texto. ", "")&amp;IF(AND(ISNUMBER(Q1366), ISNUMBER(Q1365), Q1366&lt;Q1365), "Fuera de orden de fecha. ", "")))</f>
        <v/>
      </c>
      <c r="Z1366" s="18">
        <f>IF(AND(S1366=1, ISNUMBER(R1366)), ROW(), 0)</f>
        <v/>
      </c>
      <c r="AA1366" s="18">
        <f>IF(ISNUMBER(R1366), R1366, 0)</f>
        <v/>
      </c>
    </row>
    <row r="1367">
      <c r="A1367" s="13" t="n"/>
      <c r="B1367" s="13" t="n"/>
      <c r="C1367" s="13" t="n"/>
      <c r="D1367" s="13" t="n"/>
      <c r="E1367" s="13" t="n"/>
      <c r="F1367" s="13" t="n"/>
      <c r="G1367" s="13" t="n"/>
      <c r="H1367" s="13" t="n"/>
      <c r="I1367" s="13" t="n"/>
      <c r="J1367" s="13" t="n"/>
      <c r="K1367" s="13" t="n"/>
      <c r="L1367" s="13" t="n"/>
      <c r="M1367" s="13" t="n"/>
      <c r="N1367" s="13" t="n"/>
      <c r="O1367" s="14" t="n"/>
      <c r="P1367" s="15" t="n"/>
      <c r="Q1367" s="16">
        <f>IF(N1367="", "", IF(ISNUMBER(N1367), N1367, IFERROR(DATEVALUE(LEFT(N1367,10))+TIMEVALUE(MID(N1367,12,8)), "texto")))</f>
        <v/>
      </c>
      <c r="R1367" s="17">
        <f>IF(ISNUMBER(Q1367), DATE(YEAR(Q1367),MONTH(Q1367),1), "")</f>
        <v/>
      </c>
      <c r="S1367" s="18">
        <f>IF(A1367="", 0, IF(AND(M1367=Ajustes!$B$8, E1367=Ajustes!$B$5, I1367=Ajustes!$B$4, OR(C1367=Ajustes!$B$6, C1367=Ajustes!$B$7), ISNUMBER(D1367), ISNUMBER(H1367)), 1, 0))</f>
        <v/>
      </c>
      <c r="T1367" s="19">
        <f>IF(S1367&lt;&gt;1, 0, IF(N(J1367)=0, 0, IF(K1367=Ajustes!$B$5, J1367, J1367*F1367)))</f>
        <v/>
      </c>
      <c r="U1367" s="20">
        <f>IF(S1367&lt;&gt;1, U1366, IF(C1367=Ajustes!$B$6, U1366+H1367, U1366-H1367))</f>
        <v/>
      </c>
      <c r="V1367" s="19">
        <f>IF(S1367&lt;&gt;1, V1366, IF(C1367=Ajustes!$B$6, V1366+D1367+N(O1367)+T1367, IF(U1367&lt;=0, 0, V1366-H1367*W1366)))</f>
        <v/>
      </c>
      <c r="W1367" s="21">
        <f>IF(U1367&gt;0, V1367/U1367, 0)</f>
        <v/>
      </c>
      <c r="X1367" s="19">
        <f>IF(AND(S1367=1, C1367=Ajustes!$B$7), D1367-N(O1367)-T1367-H1367*W1366, "")</f>
        <v/>
      </c>
      <c r="Y1367" s="18">
        <f>IF(A1367="", "", TRIM(IF(COUNTIFS($N$2:$N$3000,N1367,$C$2:$C$3000,C1367,$D$2:$D$3000,D1367,$H$2:$H$3000,H1367)&gt;1, "Orden repetida. ", "")&amp;IF(AND(S1367=1, C1367=Ajustes!$B$7, U1366+0.000001&lt;H1367), "Vendes más de lo registrado. ", "")&amp;IF(Q1367="texto", "Fecha en texto. ", "")&amp;IF(OR(NOT(ISNUMBER(D1367)), NOT(ISNUMBER(H1367))), "Número en texto. ", "")&amp;IF(AND(ISNUMBER(Q1367), ISNUMBER(Q1366), Q1367&lt;Q1366), "Fuera de orden de fecha. ", "")))</f>
        <v/>
      </c>
      <c r="Z1367" s="18">
        <f>IF(AND(S1367=1, ISNUMBER(R1367)), ROW(), 0)</f>
        <v/>
      </c>
      <c r="AA1367" s="18">
        <f>IF(ISNUMBER(R1367), R1367, 0)</f>
        <v/>
      </c>
    </row>
    <row r="1368">
      <c r="A1368" s="13" t="n"/>
      <c r="B1368" s="13" t="n"/>
      <c r="C1368" s="13" t="n"/>
      <c r="D1368" s="13" t="n"/>
      <c r="E1368" s="13" t="n"/>
      <c r="F1368" s="13" t="n"/>
      <c r="G1368" s="13" t="n"/>
      <c r="H1368" s="13" t="n"/>
      <c r="I1368" s="13" t="n"/>
      <c r="J1368" s="13" t="n"/>
      <c r="K1368" s="13" t="n"/>
      <c r="L1368" s="13" t="n"/>
      <c r="M1368" s="13" t="n"/>
      <c r="N1368" s="13" t="n"/>
      <c r="O1368" s="14" t="n"/>
      <c r="P1368" s="15" t="n"/>
      <c r="Q1368" s="16">
        <f>IF(N1368="", "", IF(ISNUMBER(N1368), N1368, IFERROR(DATEVALUE(LEFT(N1368,10))+TIMEVALUE(MID(N1368,12,8)), "texto")))</f>
        <v/>
      </c>
      <c r="R1368" s="17">
        <f>IF(ISNUMBER(Q1368), DATE(YEAR(Q1368),MONTH(Q1368),1), "")</f>
        <v/>
      </c>
      <c r="S1368" s="18">
        <f>IF(A1368="", 0, IF(AND(M1368=Ajustes!$B$8, E1368=Ajustes!$B$5, I1368=Ajustes!$B$4, OR(C1368=Ajustes!$B$6, C1368=Ajustes!$B$7), ISNUMBER(D1368), ISNUMBER(H1368)), 1, 0))</f>
        <v/>
      </c>
      <c r="T1368" s="19">
        <f>IF(S1368&lt;&gt;1, 0, IF(N(J1368)=0, 0, IF(K1368=Ajustes!$B$5, J1368, J1368*F1368)))</f>
        <v/>
      </c>
      <c r="U1368" s="20">
        <f>IF(S1368&lt;&gt;1, U1367, IF(C1368=Ajustes!$B$6, U1367+H1368, U1367-H1368))</f>
        <v/>
      </c>
      <c r="V1368" s="19">
        <f>IF(S1368&lt;&gt;1, V1367, IF(C1368=Ajustes!$B$6, V1367+D1368+N(O1368)+T1368, IF(U1368&lt;=0, 0, V1367-H1368*W1367)))</f>
        <v/>
      </c>
      <c r="W1368" s="21">
        <f>IF(U1368&gt;0, V1368/U1368, 0)</f>
        <v/>
      </c>
      <c r="X1368" s="19">
        <f>IF(AND(S1368=1, C1368=Ajustes!$B$7), D1368-N(O1368)-T1368-H1368*W1367, "")</f>
        <v/>
      </c>
      <c r="Y1368" s="18">
        <f>IF(A1368="", "", TRIM(IF(COUNTIFS($N$2:$N$3000,N1368,$C$2:$C$3000,C1368,$D$2:$D$3000,D1368,$H$2:$H$3000,H1368)&gt;1, "Orden repetida. ", "")&amp;IF(AND(S1368=1, C1368=Ajustes!$B$7, U1367+0.000001&lt;H1368), "Vendes más de lo registrado. ", "")&amp;IF(Q1368="texto", "Fecha en texto. ", "")&amp;IF(OR(NOT(ISNUMBER(D1368)), NOT(ISNUMBER(H1368))), "Número en texto. ", "")&amp;IF(AND(ISNUMBER(Q1368), ISNUMBER(Q1367), Q1368&lt;Q1367), "Fuera de orden de fecha. ", "")))</f>
        <v/>
      </c>
      <c r="Z1368" s="18">
        <f>IF(AND(S1368=1, ISNUMBER(R1368)), ROW(), 0)</f>
        <v/>
      </c>
      <c r="AA1368" s="18">
        <f>IF(ISNUMBER(R1368), R1368, 0)</f>
        <v/>
      </c>
    </row>
    <row r="1369">
      <c r="A1369" s="13" t="n"/>
      <c r="B1369" s="13" t="n"/>
      <c r="C1369" s="13" t="n"/>
      <c r="D1369" s="13" t="n"/>
      <c r="E1369" s="13" t="n"/>
      <c r="F1369" s="13" t="n"/>
      <c r="G1369" s="13" t="n"/>
      <c r="H1369" s="13" t="n"/>
      <c r="I1369" s="13" t="n"/>
      <c r="J1369" s="13" t="n"/>
      <c r="K1369" s="13" t="n"/>
      <c r="L1369" s="13" t="n"/>
      <c r="M1369" s="13" t="n"/>
      <c r="N1369" s="13" t="n"/>
      <c r="O1369" s="14" t="n"/>
      <c r="P1369" s="15" t="n"/>
      <c r="Q1369" s="16">
        <f>IF(N1369="", "", IF(ISNUMBER(N1369), N1369, IFERROR(DATEVALUE(LEFT(N1369,10))+TIMEVALUE(MID(N1369,12,8)), "texto")))</f>
        <v/>
      </c>
      <c r="R1369" s="17">
        <f>IF(ISNUMBER(Q1369), DATE(YEAR(Q1369),MONTH(Q1369),1), "")</f>
        <v/>
      </c>
      <c r="S1369" s="18">
        <f>IF(A1369="", 0, IF(AND(M1369=Ajustes!$B$8, E1369=Ajustes!$B$5, I1369=Ajustes!$B$4, OR(C1369=Ajustes!$B$6, C1369=Ajustes!$B$7), ISNUMBER(D1369), ISNUMBER(H1369)), 1, 0))</f>
        <v/>
      </c>
      <c r="T1369" s="19">
        <f>IF(S1369&lt;&gt;1, 0, IF(N(J1369)=0, 0, IF(K1369=Ajustes!$B$5, J1369, J1369*F1369)))</f>
        <v/>
      </c>
      <c r="U1369" s="20">
        <f>IF(S1369&lt;&gt;1, U1368, IF(C1369=Ajustes!$B$6, U1368+H1369, U1368-H1369))</f>
        <v/>
      </c>
      <c r="V1369" s="19">
        <f>IF(S1369&lt;&gt;1, V1368, IF(C1369=Ajustes!$B$6, V1368+D1369+N(O1369)+T1369, IF(U1369&lt;=0, 0, V1368-H1369*W1368)))</f>
        <v/>
      </c>
      <c r="W1369" s="21">
        <f>IF(U1369&gt;0, V1369/U1369, 0)</f>
        <v/>
      </c>
      <c r="X1369" s="19">
        <f>IF(AND(S1369=1, C1369=Ajustes!$B$7), D1369-N(O1369)-T1369-H1369*W1368, "")</f>
        <v/>
      </c>
      <c r="Y1369" s="18">
        <f>IF(A1369="", "", TRIM(IF(COUNTIFS($N$2:$N$3000,N1369,$C$2:$C$3000,C1369,$D$2:$D$3000,D1369,$H$2:$H$3000,H1369)&gt;1, "Orden repetida. ", "")&amp;IF(AND(S1369=1, C1369=Ajustes!$B$7, U1368+0.000001&lt;H1369), "Vendes más de lo registrado. ", "")&amp;IF(Q1369="texto", "Fecha en texto. ", "")&amp;IF(OR(NOT(ISNUMBER(D1369)), NOT(ISNUMBER(H1369))), "Número en texto. ", "")&amp;IF(AND(ISNUMBER(Q1369), ISNUMBER(Q1368), Q1369&lt;Q1368), "Fuera de orden de fecha. ", "")))</f>
        <v/>
      </c>
      <c r="Z1369" s="18">
        <f>IF(AND(S1369=1, ISNUMBER(R1369)), ROW(), 0)</f>
        <v/>
      </c>
      <c r="AA1369" s="18">
        <f>IF(ISNUMBER(R1369), R1369, 0)</f>
        <v/>
      </c>
    </row>
    <row r="1370">
      <c r="A1370" s="13" t="n"/>
      <c r="B1370" s="13" t="n"/>
      <c r="C1370" s="13" t="n"/>
      <c r="D1370" s="13" t="n"/>
      <c r="E1370" s="13" t="n"/>
      <c r="F1370" s="13" t="n"/>
      <c r="G1370" s="13" t="n"/>
      <c r="H1370" s="13" t="n"/>
      <c r="I1370" s="13" t="n"/>
      <c r="J1370" s="13" t="n"/>
      <c r="K1370" s="13" t="n"/>
      <c r="L1370" s="13" t="n"/>
      <c r="M1370" s="13" t="n"/>
      <c r="N1370" s="13" t="n"/>
      <c r="O1370" s="14" t="n"/>
      <c r="P1370" s="15" t="n"/>
      <c r="Q1370" s="16">
        <f>IF(N1370="", "", IF(ISNUMBER(N1370), N1370, IFERROR(DATEVALUE(LEFT(N1370,10))+TIMEVALUE(MID(N1370,12,8)), "texto")))</f>
        <v/>
      </c>
      <c r="R1370" s="17">
        <f>IF(ISNUMBER(Q1370), DATE(YEAR(Q1370),MONTH(Q1370),1), "")</f>
        <v/>
      </c>
      <c r="S1370" s="18">
        <f>IF(A1370="", 0, IF(AND(M1370=Ajustes!$B$8, E1370=Ajustes!$B$5, I1370=Ajustes!$B$4, OR(C1370=Ajustes!$B$6, C1370=Ajustes!$B$7), ISNUMBER(D1370), ISNUMBER(H1370)), 1, 0))</f>
        <v/>
      </c>
      <c r="T1370" s="19">
        <f>IF(S1370&lt;&gt;1, 0, IF(N(J1370)=0, 0, IF(K1370=Ajustes!$B$5, J1370, J1370*F1370)))</f>
        <v/>
      </c>
      <c r="U1370" s="20">
        <f>IF(S1370&lt;&gt;1, U1369, IF(C1370=Ajustes!$B$6, U1369+H1370, U1369-H1370))</f>
        <v/>
      </c>
      <c r="V1370" s="19">
        <f>IF(S1370&lt;&gt;1, V1369, IF(C1370=Ajustes!$B$6, V1369+D1370+N(O1370)+T1370, IF(U1370&lt;=0, 0, V1369-H1370*W1369)))</f>
        <v/>
      </c>
      <c r="W1370" s="21">
        <f>IF(U1370&gt;0, V1370/U1370, 0)</f>
        <v/>
      </c>
      <c r="X1370" s="19">
        <f>IF(AND(S1370=1, C1370=Ajustes!$B$7), D1370-N(O1370)-T1370-H1370*W1369, "")</f>
        <v/>
      </c>
      <c r="Y1370" s="18">
        <f>IF(A1370="", "", TRIM(IF(COUNTIFS($N$2:$N$3000,N1370,$C$2:$C$3000,C1370,$D$2:$D$3000,D1370,$H$2:$H$3000,H1370)&gt;1, "Orden repetida. ", "")&amp;IF(AND(S1370=1, C1370=Ajustes!$B$7, U1369+0.000001&lt;H1370), "Vendes más de lo registrado. ", "")&amp;IF(Q1370="texto", "Fecha en texto. ", "")&amp;IF(OR(NOT(ISNUMBER(D1370)), NOT(ISNUMBER(H1370))), "Número en texto. ", "")&amp;IF(AND(ISNUMBER(Q1370), ISNUMBER(Q1369), Q1370&lt;Q1369), "Fuera de orden de fecha. ", "")))</f>
        <v/>
      </c>
      <c r="Z1370" s="18">
        <f>IF(AND(S1370=1, ISNUMBER(R1370)), ROW(), 0)</f>
        <v/>
      </c>
      <c r="AA1370" s="18">
        <f>IF(ISNUMBER(R1370), R1370, 0)</f>
        <v/>
      </c>
    </row>
    <row r="1371">
      <c r="A1371" s="13" t="n"/>
      <c r="B1371" s="13" t="n"/>
      <c r="C1371" s="13" t="n"/>
      <c r="D1371" s="13" t="n"/>
      <c r="E1371" s="13" t="n"/>
      <c r="F1371" s="13" t="n"/>
      <c r="G1371" s="13" t="n"/>
      <c r="H1371" s="13" t="n"/>
      <c r="I1371" s="13" t="n"/>
      <c r="J1371" s="13" t="n"/>
      <c r="K1371" s="13" t="n"/>
      <c r="L1371" s="13" t="n"/>
      <c r="M1371" s="13" t="n"/>
      <c r="N1371" s="13" t="n"/>
      <c r="O1371" s="14" t="n"/>
      <c r="P1371" s="15" t="n"/>
      <c r="Q1371" s="16">
        <f>IF(N1371="", "", IF(ISNUMBER(N1371), N1371, IFERROR(DATEVALUE(LEFT(N1371,10))+TIMEVALUE(MID(N1371,12,8)), "texto")))</f>
        <v/>
      </c>
      <c r="R1371" s="17">
        <f>IF(ISNUMBER(Q1371), DATE(YEAR(Q1371),MONTH(Q1371),1), "")</f>
        <v/>
      </c>
      <c r="S1371" s="18">
        <f>IF(A1371="", 0, IF(AND(M1371=Ajustes!$B$8, E1371=Ajustes!$B$5, I1371=Ajustes!$B$4, OR(C1371=Ajustes!$B$6, C1371=Ajustes!$B$7), ISNUMBER(D1371), ISNUMBER(H1371)), 1, 0))</f>
        <v/>
      </c>
      <c r="T1371" s="19">
        <f>IF(S1371&lt;&gt;1, 0, IF(N(J1371)=0, 0, IF(K1371=Ajustes!$B$5, J1371, J1371*F1371)))</f>
        <v/>
      </c>
      <c r="U1371" s="20">
        <f>IF(S1371&lt;&gt;1, U1370, IF(C1371=Ajustes!$B$6, U1370+H1371, U1370-H1371))</f>
        <v/>
      </c>
      <c r="V1371" s="19">
        <f>IF(S1371&lt;&gt;1, V1370, IF(C1371=Ajustes!$B$6, V1370+D1371+N(O1371)+T1371, IF(U1371&lt;=0, 0, V1370-H1371*W1370)))</f>
        <v/>
      </c>
      <c r="W1371" s="21">
        <f>IF(U1371&gt;0, V1371/U1371, 0)</f>
        <v/>
      </c>
      <c r="X1371" s="19">
        <f>IF(AND(S1371=1, C1371=Ajustes!$B$7), D1371-N(O1371)-T1371-H1371*W1370, "")</f>
        <v/>
      </c>
      <c r="Y1371" s="18">
        <f>IF(A1371="", "", TRIM(IF(COUNTIFS($N$2:$N$3000,N1371,$C$2:$C$3000,C1371,$D$2:$D$3000,D1371,$H$2:$H$3000,H1371)&gt;1, "Orden repetida. ", "")&amp;IF(AND(S1371=1, C1371=Ajustes!$B$7, U1370+0.000001&lt;H1371), "Vendes más de lo registrado. ", "")&amp;IF(Q1371="texto", "Fecha en texto. ", "")&amp;IF(OR(NOT(ISNUMBER(D1371)), NOT(ISNUMBER(H1371))), "Número en texto. ", "")&amp;IF(AND(ISNUMBER(Q1371), ISNUMBER(Q1370), Q1371&lt;Q1370), "Fuera de orden de fecha. ", "")))</f>
        <v/>
      </c>
      <c r="Z1371" s="18">
        <f>IF(AND(S1371=1, ISNUMBER(R1371)), ROW(), 0)</f>
        <v/>
      </c>
      <c r="AA1371" s="18">
        <f>IF(ISNUMBER(R1371), R1371, 0)</f>
        <v/>
      </c>
    </row>
    <row r="1372">
      <c r="A1372" s="13" t="n"/>
      <c r="B1372" s="13" t="n"/>
      <c r="C1372" s="13" t="n"/>
      <c r="D1372" s="13" t="n"/>
      <c r="E1372" s="13" t="n"/>
      <c r="F1372" s="13" t="n"/>
      <c r="G1372" s="13" t="n"/>
      <c r="H1372" s="13" t="n"/>
      <c r="I1372" s="13" t="n"/>
      <c r="J1372" s="13" t="n"/>
      <c r="K1372" s="13" t="n"/>
      <c r="L1372" s="13" t="n"/>
      <c r="M1372" s="13" t="n"/>
      <c r="N1372" s="13" t="n"/>
      <c r="O1372" s="14" t="n"/>
      <c r="P1372" s="15" t="n"/>
      <c r="Q1372" s="16">
        <f>IF(N1372="", "", IF(ISNUMBER(N1372), N1372, IFERROR(DATEVALUE(LEFT(N1372,10))+TIMEVALUE(MID(N1372,12,8)), "texto")))</f>
        <v/>
      </c>
      <c r="R1372" s="17">
        <f>IF(ISNUMBER(Q1372), DATE(YEAR(Q1372),MONTH(Q1372),1), "")</f>
        <v/>
      </c>
      <c r="S1372" s="18">
        <f>IF(A1372="", 0, IF(AND(M1372=Ajustes!$B$8, E1372=Ajustes!$B$5, I1372=Ajustes!$B$4, OR(C1372=Ajustes!$B$6, C1372=Ajustes!$B$7), ISNUMBER(D1372), ISNUMBER(H1372)), 1, 0))</f>
        <v/>
      </c>
      <c r="T1372" s="19">
        <f>IF(S1372&lt;&gt;1, 0, IF(N(J1372)=0, 0, IF(K1372=Ajustes!$B$5, J1372, J1372*F1372)))</f>
        <v/>
      </c>
      <c r="U1372" s="20">
        <f>IF(S1372&lt;&gt;1, U1371, IF(C1372=Ajustes!$B$6, U1371+H1372, U1371-H1372))</f>
        <v/>
      </c>
      <c r="V1372" s="19">
        <f>IF(S1372&lt;&gt;1, V1371, IF(C1372=Ajustes!$B$6, V1371+D1372+N(O1372)+T1372, IF(U1372&lt;=0, 0, V1371-H1372*W1371)))</f>
        <v/>
      </c>
      <c r="W1372" s="21">
        <f>IF(U1372&gt;0, V1372/U1372, 0)</f>
        <v/>
      </c>
      <c r="X1372" s="19">
        <f>IF(AND(S1372=1, C1372=Ajustes!$B$7), D1372-N(O1372)-T1372-H1372*W1371, "")</f>
        <v/>
      </c>
      <c r="Y1372" s="18">
        <f>IF(A1372="", "", TRIM(IF(COUNTIFS($N$2:$N$3000,N1372,$C$2:$C$3000,C1372,$D$2:$D$3000,D1372,$H$2:$H$3000,H1372)&gt;1, "Orden repetida. ", "")&amp;IF(AND(S1372=1, C1372=Ajustes!$B$7, U1371+0.000001&lt;H1372), "Vendes más de lo registrado. ", "")&amp;IF(Q1372="texto", "Fecha en texto. ", "")&amp;IF(OR(NOT(ISNUMBER(D1372)), NOT(ISNUMBER(H1372))), "Número en texto. ", "")&amp;IF(AND(ISNUMBER(Q1372), ISNUMBER(Q1371), Q1372&lt;Q1371), "Fuera de orden de fecha. ", "")))</f>
        <v/>
      </c>
      <c r="Z1372" s="18">
        <f>IF(AND(S1372=1, ISNUMBER(R1372)), ROW(), 0)</f>
        <v/>
      </c>
      <c r="AA1372" s="18">
        <f>IF(ISNUMBER(R1372), R1372, 0)</f>
        <v/>
      </c>
    </row>
    <row r="1373">
      <c r="A1373" s="13" t="n"/>
      <c r="B1373" s="13" t="n"/>
      <c r="C1373" s="13" t="n"/>
      <c r="D1373" s="13" t="n"/>
      <c r="E1373" s="13" t="n"/>
      <c r="F1373" s="13" t="n"/>
      <c r="G1373" s="13" t="n"/>
      <c r="H1373" s="13" t="n"/>
      <c r="I1373" s="13" t="n"/>
      <c r="J1373" s="13" t="n"/>
      <c r="K1373" s="13" t="n"/>
      <c r="L1373" s="13" t="n"/>
      <c r="M1373" s="13" t="n"/>
      <c r="N1373" s="13" t="n"/>
      <c r="O1373" s="14" t="n"/>
      <c r="P1373" s="15" t="n"/>
      <c r="Q1373" s="16">
        <f>IF(N1373="", "", IF(ISNUMBER(N1373), N1373, IFERROR(DATEVALUE(LEFT(N1373,10))+TIMEVALUE(MID(N1373,12,8)), "texto")))</f>
        <v/>
      </c>
      <c r="R1373" s="17">
        <f>IF(ISNUMBER(Q1373), DATE(YEAR(Q1373),MONTH(Q1373),1), "")</f>
        <v/>
      </c>
      <c r="S1373" s="18">
        <f>IF(A1373="", 0, IF(AND(M1373=Ajustes!$B$8, E1373=Ajustes!$B$5, I1373=Ajustes!$B$4, OR(C1373=Ajustes!$B$6, C1373=Ajustes!$B$7), ISNUMBER(D1373), ISNUMBER(H1373)), 1, 0))</f>
        <v/>
      </c>
      <c r="T1373" s="19">
        <f>IF(S1373&lt;&gt;1, 0, IF(N(J1373)=0, 0, IF(K1373=Ajustes!$B$5, J1373, J1373*F1373)))</f>
        <v/>
      </c>
      <c r="U1373" s="20">
        <f>IF(S1373&lt;&gt;1, U1372, IF(C1373=Ajustes!$B$6, U1372+H1373, U1372-H1373))</f>
        <v/>
      </c>
      <c r="V1373" s="19">
        <f>IF(S1373&lt;&gt;1, V1372, IF(C1373=Ajustes!$B$6, V1372+D1373+N(O1373)+T1373, IF(U1373&lt;=0, 0, V1372-H1373*W1372)))</f>
        <v/>
      </c>
      <c r="W1373" s="21">
        <f>IF(U1373&gt;0, V1373/U1373, 0)</f>
        <v/>
      </c>
      <c r="X1373" s="19">
        <f>IF(AND(S1373=1, C1373=Ajustes!$B$7), D1373-N(O1373)-T1373-H1373*W1372, "")</f>
        <v/>
      </c>
      <c r="Y1373" s="18">
        <f>IF(A1373="", "", TRIM(IF(COUNTIFS($N$2:$N$3000,N1373,$C$2:$C$3000,C1373,$D$2:$D$3000,D1373,$H$2:$H$3000,H1373)&gt;1, "Orden repetida. ", "")&amp;IF(AND(S1373=1, C1373=Ajustes!$B$7, U1372+0.000001&lt;H1373), "Vendes más de lo registrado. ", "")&amp;IF(Q1373="texto", "Fecha en texto. ", "")&amp;IF(OR(NOT(ISNUMBER(D1373)), NOT(ISNUMBER(H1373))), "Número en texto. ", "")&amp;IF(AND(ISNUMBER(Q1373), ISNUMBER(Q1372), Q1373&lt;Q1372), "Fuera de orden de fecha. ", "")))</f>
        <v/>
      </c>
      <c r="Z1373" s="18">
        <f>IF(AND(S1373=1, ISNUMBER(R1373)), ROW(), 0)</f>
        <v/>
      </c>
      <c r="AA1373" s="18">
        <f>IF(ISNUMBER(R1373), R1373, 0)</f>
        <v/>
      </c>
    </row>
    <row r="1374">
      <c r="A1374" s="13" t="n"/>
      <c r="B1374" s="13" t="n"/>
      <c r="C1374" s="13" t="n"/>
      <c r="D1374" s="13" t="n"/>
      <c r="E1374" s="13" t="n"/>
      <c r="F1374" s="13" t="n"/>
      <c r="G1374" s="13" t="n"/>
      <c r="H1374" s="13" t="n"/>
      <c r="I1374" s="13" t="n"/>
      <c r="J1374" s="13" t="n"/>
      <c r="K1374" s="13" t="n"/>
      <c r="L1374" s="13" t="n"/>
      <c r="M1374" s="13" t="n"/>
      <c r="N1374" s="13" t="n"/>
      <c r="O1374" s="14" t="n"/>
      <c r="P1374" s="15" t="n"/>
      <c r="Q1374" s="16">
        <f>IF(N1374="", "", IF(ISNUMBER(N1374), N1374, IFERROR(DATEVALUE(LEFT(N1374,10))+TIMEVALUE(MID(N1374,12,8)), "texto")))</f>
        <v/>
      </c>
      <c r="R1374" s="17">
        <f>IF(ISNUMBER(Q1374), DATE(YEAR(Q1374),MONTH(Q1374),1), "")</f>
        <v/>
      </c>
      <c r="S1374" s="18">
        <f>IF(A1374="", 0, IF(AND(M1374=Ajustes!$B$8, E1374=Ajustes!$B$5, I1374=Ajustes!$B$4, OR(C1374=Ajustes!$B$6, C1374=Ajustes!$B$7), ISNUMBER(D1374), ISNUMBER(H1374)), 1, 0))</f>
        <v/>
      </c>
      <c r="T1374" s="19">
        <f>IF(S1374&lt;&gt;1, 0, IF(N(J1374)=0, 0, IF(K1374=Ajustes!$B$5, J1374, J1374*F1374)))</f>
        <v/>
      </c>
      <c r="U1374" s="20">
        <f>IF(S1374&lt;&gt;1, U1373, IF(C1374=Ajustes!$B$6, U1373+H1374, U1373-H1374))</f>
        <v/>
      </c>
      <c r="V1374" s="19">
        <f>IF(S1374&lt;&gt;1, V1373, IF(C1374=Ajustes!$B$6, V1373+D1374+N(O1374)+T1374, IF(U1374&lt;=0, 0, V1373-H1374*W1373)))</f>
        <v/>
      </c>
      <c r="W1374" s="21">
        <f>IF(U1374&gt;0, V1374/U1374, 0)</f>
        <v/>
      </c>
      <c r="X1374" s="19">
        <f>IF(AND(S1374=1, C1374=Ajustes!$B$7), D1374-N(O1374)-T1374-H1374*W1373, "")</f>
        <v/>
      </c>
      <c r="Y1374" s="18">
        <f>IF(A1374="", "", TRIM(IF(COUNTIFS($N$2:$N$3000,N1374,$C$2:$C$3000,C1374,$D$2:$D$3000,D1374,$H$2:$H$3000,H1374)&gt;1, "Orden repetida. ", "")&amp;IF(AND(S1374=1, C1374=Ajustes!$B$7, U1373+0.000001&lt;H1374), "Vendes más de lo registrado. ", "")&amp;IF(Q1374="texto", "Fecha en texto. ", "")&amp;IF(OR(NOT(ISNUMBER(D1374)), NOT(ISNUMBER(H1374))), "Número en texto. ", "")&amp;IF(AND(ISNUMBER(Q1374), ISNUMBER(Q1373), Q1374&lt;Q1373), "Fuera de orden de fecha. ", "")))</f>
        <v/>
      </c>
      <c r="Z1374" s="18">
        <f>IF(AND(S1374=1, ISNUMBER(R1374)), ROW(), 0)</f>
        <v/>
      </c>
      <c r="AA1374" s="18">
        <f>IF(ISNUMBER(R1374), R1374, 0)</f>
        <v/>
      </c>
    </row>
    <row r="1375">
      <c r="A1375" s="13" t="n"/>
      <c r="B1375" s="13" t="n"/>
      <c r="C1375" s="13" t="n"/>
      <c r="D1375" s="13" t="n"/>
      <c r="E1375" s="13" t="n"/>
      <c r="F1375" s="13" t="n"/>
      <c r="G1375" s="13" t="n"/>
      <c r="H1375" s="13" t="n"/>
      <c r="I1375" s="13" t="n"/>
      <c r="J1375" s="13" t="n"/>
      <c r="K1375" s="13" t="n"/>
      <c r="L1375" s="13" t="n"/>
      <c r="M1375" s="13" t="n"/>
      <c r="N1375" s="13" t="n"/>
      <c r="O1375" s="14" t="n"/>
      <c r="P1375" s="15" t="n"/>
      <c r="Q1375" s="16">
        <f>IF(N1375="", "", IF(ISNUMBER(N1375), N1375, IFERROR(DATEVALUE(LEFT(N1375,10))+TIMEVALUE(MID(N1375,12,8)), "texto")))</f>
        <v/>
      </c>
      <c r="R1375" s="17">
        <f>IF(ISNUMBER(Q1375), DATE(YEAR(Q1375),MONTH(Q1375),1), "")</f>
        <v/>
      </c>
      <c r="S1375" s="18">
        <f>IF(A1375="", 0, IF(AND(M1375=Ajustes!$B$8, E1375=Ajustes!$B$5, I1375=Ajustes!$B$4, OR(C1375=Ajustes!$B$6, C1375=Ajustes!$B$7), ISNUMBER(D1375), ISNUMBER(H1375)), 1, 0))</f>
        <v/>
      </c>
      <c r="T1375" s="19">
        <f>IF(S1375&lt;&gt;1, 0, IF(N(J1375)=0, 0, IF(K1375=Ajustes!$B$5, J1375, J1375*F1375)))</f>
        <v/>
      </c>
      <c r="U1375" s="20">
        <f>IF(S1375&lt;&gt;1, U1374, IF(C1375=Ajustes!$B$6, U1374+H1375, U1374-H1375))</f>
        <v/>
      </c>
      <c r="V1375" s="19">
        <f>IF(S1375&lt;&gt;1, V1374, IF(C1375=Ajustes!$B$6, V1374+D1375+N(O1375)+T1375, IF(U1375&lt;=0, 0, V1374-H1375*W1374)))</f>
        <v/>
      </c>
      <c r="W1375" s="21">
        <f>IF(U1375&gt;0, V1375/U1375, 0)</f>
        <v/>
      </c>
      <c r="X1375" s="19">
        <f>IF(AND(S1375=1, C1375=Ajustes!$B$7), D1375-N(O1375)-T1375-H1375*W1374, "")</f>
        <v/>
      </c>
      <c r="Y1375" s="18">
        <f>IF(A1375="", "", TRIM(IF(COUNTIFS($N$2:$N$3000,N1375,$C$2:$C$3000,C1375,$D$2:$D$3000,D1375,$H$2:$H$3000,H1375)&gt;1, "Orden repetida. ", "")&amp;IF(AND(S1375=1, C1375=Ajustes!$B$7, U1374+0.000001&lt;H1375), "Vendes más de lo registrado. ", "")&amp;IF(Q1375="texto", "Fecha en texto. ", "")&amp;IF(OR(NOT(ISNUMBER(D1375)), NOT(ISNUMBER(H1375))), "Número en texto. ", "")&amp;IF(AND(ISNUMBER(Q1375), ISNUMBER(Q1374), Q1375&lt;Q1374), "Fuera de orden de fecha. ", "")))</f>
        <v/>
      </c>
      <c r="Z1375" s="18">
        <f>IF(AND(S1375=1, ISNUMBER(R1375)), ROW(), 0)</f>
        <v/>
      </c>
      <c r="AA1375" s="18">
        <f>IF(ISNUMBER(R1375), R1375, 0)</f>
        <v/>
      </c>
    </row>
    <row r="1376">
      <c r="A1376" s="13" t="n"/>
      <c r="B1376" s="13" t="n"/>
      <c r="C1376" s="13" t="n"/>
      <c r="D1376" s="13" t="n"/>
      <c r="E1376" s="13" t="n"/>
      <c r="F1376" s="13" t="n"/>
      <c r="G1376" s="13" t="n"/>
      <c r="H1376" s="13" t="n"/>
      <c r="I1376" s="13" t="n"/>
      <c r="J1376" s="13" t="n"/>
      <c r="K1376" s="13" t="n"/>
      <c r="L1376" s="13" t="n"/>
      <c r="M1376" s="13" t="n"/>
      <c r="N1376" s="13" t="n"/>
      <c r="O1376" s="14" t="n"/>
      <c r="P1376" s="15" t="n"/>
      <c r="Q1376" s="16">
        <f>IF(N1376="", "", IF(ISNUMBER(N1376), N1376, IFERROR(DATEVALUE(LEFT(N1376,10))+TIMEVALUE(MID(N1376,12,8)), "texto")))</f>
        <v/>
      </c>
      <c r="R1376" s="17">
        <f>IF(ISNUMBER(Q1376), DATE(YEAR(Q1376),MONTH(Q1376),1), "")</f>
        <v/>
      </c>
      <c r="S1376" s="18">
        <f>IF(A1376="", 0, IF(AND(M1376=Ajustes!$B$8, E1376=Ajustes!$B$5, I1376=Ajustes!$B$4, OR(C1376=Ajustes!$B$6, C1376=Ajustes!$B$7), ISNUMBER(D1376), ISNUMBER(H1376)), 1, 0))</f>
        <v/>
      </c>
      <c r="T1376" s="19">
        <f>IF(S1376&lt;&gt;1, 0, IF(N(J1376)=0, 0, IF(K1376=Ajustes!$B$5, J1376, J1376*F1376)))</f>
        <v/>
      </c>
      <c r="U1376" s="20">
        <f>IF(S1376&lt;&gt;1, U1375, IF(C1376=Ajustes!$B$6, U1375+H1376, U1375-H1376))</f>
        <v/>
      </c>
      <c r="V1376" s="19">
        <f>IF(S1376&lt;&gt;1, V1375, IF(C1376=Ajustes!$B$6, V1375+D1376+N(O1376)+T1376, IF(U1376&lt;=0, 0, V1375-H1376*W1375)))</f>
        <v/>
      </c>
      <c r="W1376" s="21">
        <f>IF(U1376&gt;0, V1376/U1376, 0)</f>
        <v/>
      </c>
      <c r="X1376" s="19">
        <f>IF(AND(S1376=1, C1376=Ajustes!$B$7), D1376-N(O1376)-T1376-H1376*W1375, "")</f>
        <v/>
      </c>
      <c r="Y1376" s="18">
        <f>IF(A1376="", "", TRIM(IF(COUNTIFS($N$2:$N$3000,N1376,$C$2:$C$3000,C1376,$D$2:$D$3000,D1376,$H$2:$H$3000,H1376)&gt;1, "Orden repetida. ", "")&amp;IF(AND(S1376=1, C1376=Ajustes!$B$7, U1375+0.000001&lt;H1376), "Vendes más de lo registrado. ", "")&amp;IF(Q1376="texto", "Fecha en texto. ", "")&amp;IF(OR(NOT(ISNUMBER(D1376)), NOT(ISNUMBER(H1376))), "Número en texto. ", "")&amp;IF(AND(ISNUMBER(Q1376), ISNUMBER(Q1375), Q1376&lt;Q1375), "Fuera de orden de fecha. ", "")))</f>
        <v/>
      </c>
      <c r="Z1376" s="18">
        <f>IF(AND(S1376=1, ISNUMBER(R1376)), ROW(), 0)</f>
        <v/>
      </c>
      <c r="AA1376" s="18">
        <f>IF(ISNUMBER(R1376), R1376, 0)</f>
        <v/>
      </c>
    </row>
    <row r="1377">
      <c r="A1377" s="13" t="n"/>
      <c r="B1377" s="13" t="n"/>
      <c r="C1377" s="13" t="n"/>
      <c r="D1377" s="13" t="n"/>
      <c r="E1377" s="13" t="n"/>
      <c r="F1377" s="13" t="n"/>
      <c r="G1377" s="13" t="n"/>
      <c r="H1377" s="13" t="n"/>
      <c r="I1377" s="13" t="n"/>
      <c r="J1377" s="13" t="n"/>
      <c r="K1377" s="13" t="n"/>
      <c r="L1377" s="13" t="n"/>
      <c r="M1377" s="13" t="n"/>
      <c r="N1377" s="13" t="n"/>
      <c r="O1377" s="14" t="n"/>
      <c r="P1377" s="15" t="n"/>
      <c r="Q1377" s="16">
        <f>IF(N1377="", "", IF(ISNUMBER(N1377), N1377, IFERROR(DATEVALUE(LEFT(N1377,10))+TIMEVALUE(MID(N1377,12,8)), "texto")))</f>
        <v/>
      </c>
      <c r="R1377" s="17">
        <f>IF(ISNUMBER(Q1377), DATE(YEAR(Q1377),MONTH(Q1377),1), "")</f>
        <v/>
      </c>
      <c r="S1377" s="18">
        <f>IF(A1377="", 0, IF(AND(M1377=Ajustes!$B$8, E1377=Ajustes!$B$5, I1377=Ajustes!$B$4, OR(C1377=Ajustes!$B$6, C1377=Ajustes!$B$7), ISNUMBER(D1377), ISNUMBER(H1377)), 1, 0))</f>
        <v/>
      </c>
      <c r="T1377" s="19">
        <f>IF(S1377&lt;&gt;1, 0, IF(N(J1377)=0, 0, IF(K1377=Ajustes!$B$5, J1377, J1377*F1377)))</f>
        <v/>
      </c>
      <c r="U1377" s="20">
        <f>IF(S1377&lt;&gt;1, U1376, IF(C1377=Ajustes!$B$6, U1376+H1377, U1376-H1377))</f>
        <v/>
      </c>
      <c r="V1377" s="19">
        <f>IF(S1377&lt;&gt;1, V1376, IF(C1377=Ajustes!$B$6, V1376+D1377+N(O1377)+T1377, IF(U1377&lt;=0, 0, V1376-H1377*W1376)))</f>
        <v/>
      </c>
      <c r="W1377" s="21">
        <f>IF(U1377&gt;0, V1377/U1377, 0)</f>
        <v/>
      </c>
      <c r="X1377" s="19">
        <f>IF(AND(S1377=1, C1377=Ajustes!$B$7), D1377-N(O1377)-T1377-H1377*W1376, "")</f>
        <v/>
      </c>
      <c r="Y1377" s="18">
        <f>IF(A1377="", "", TRIM(IF(COUNTIFS($N$2:$N$3000,N1377,$C$2:$C$3000,C1377,$D$2:$D$3000,D1377,$H$2:$H$3000,H1377)&gt;1, "Orden repetida. ", "")&amp;IF(AND(S1377=1, C1377=Ajustes!$B$7, U1376+0.000001&lt;H1377), "Vendes más de lo registrado. ", "")&amp;IF(Q1377="texto", "Fecha en texto. ", "")&amp;IF(OR(NOT(ISNUMBER(D1377)), NOT(ISNUMBER(H1377))), "Número en texto. ", "")&amp;IF(AND(ISNUMBER(Q1377), ISNUMBER(Q1376), Q1377&lt;Q1376), "Fuera de orden de fecha. ", "")))</f>
        <v/>
      </c>
      <c r="Z1377" s="18">
        <f>IF(AND(S1377=1, ISNUMBER(R1377)), ROW(), 0)</f>
        <v/>
      </c>
      <c r="AA1377" s="18">
        <f>IF(ISNUMBER(R1377), R1377, 0)</f>
        <v/>
      </c>
    </row>
    <row r="1378">
      <c r="A1378" s="13" t="n"/>
      <c r="B1378" s="13" t="n"/>
      <c r="C1378" s="13" t="n"/>
      <c r="D1378" s="13" t="n"/>
      <c r="E1378" s="13" t="n"/>
      <c r="F1378" s="13" t="n"/>
      <c r="G1378" s="13" t="n"/>
      <c r="H1378" s="13" t="n"/>
      <c r="I1378" s="13" t="n"/>
      <c r="J1378" s="13" t="n"/>
      <c r="K1378" s="13" t="n"/>
      <c r="L1378" s="13" t="n"/>
      <c r="M1378" s="13" t="n"/>
      <c r="N1378" s="13" t="n"/>
      <c r="O1378" s="14" t="n"/>
      <c r="P1378" s="15" t="n"/>
      <c r="Q1378" s="16">
        <f>IF(N1378="", "", IF(ISNUMBER(N1378), N1378, IFERROR(DATEVALUE(LEFT(N1378,10))+TIMEVALUE(MID(N1378,12,8)), "texto")))</f>
        <v/>
      </c>
      <c r="R1378" s="17">
        <f>IF(ISNUMBER(Q1378), DATE(YEAR(Q1378),MONTH(Q1378),1), "")</f>
        <v/>
      </c>
      <c r="S1378" s="18">
        <f>IF(A1378="", 0, IF(AND(M1378=Ajustes!$B$8, E1378=Ajustes!$B$5, I1378=Ajustes!$B$4, OR(C1378=Ajustes!$B$6, C1378=Ajustes!$B$7), ISNUMBER(D1378), ISNUMBER(H1378)), 1, 0))</f>
        <v/>
      </c>
      <c r="T1378" s="19">
        <f>IF(S1378&lt;&gt;1, 0, IF(N(J1378)=0, 0, IF(K1378=Ajustes!$B$5, J1378, J1378*F1378)))</f>
        <v/>
      </c>
      <c r="U1378" s="20">
        <f>IF(S1378&lt;&gt;1, U1377, IF(C1378=Ajustes!$B$6, U1377+H1378, U1377-H1378))</f>
        <v/>
      </c>
      <c r="V1378" s="19">
        <f>IF(S1378&lt;&gt;1, V1377, IF(C1378=Ajustes!$B$6, V1377+D1378+N(O1378)+T1378, IF(U1378&lt;=0, 0, V1377-H1378*W1377)))</f>
        <v/>
      </c>
      <c r="W1378" s="21">
        <f>IF(U1378&gt;0, V1378/U1378, 0)</f>
        <v/>
      </c>
      <c r="X1378" s="19">
        <f>IF(AND(S1378=1, C1378=Ajustes!$B$7), D1378-N(O1378)-T1378-H1378*W1377, "")</f>
        <v/>
      </c>
      <c r="Y1378" s="18">
        <f>IF(A1378="", "", TRIM(IF(COUNTIFS($N$2:$N$3000,N1378,$C$2:$C$3000,C1378,$D$2:$D$3000,D1378,$H$2:$H$3000,H1378)&gt;1, "Orden repetida. ", "")&amp;IF(AND(S1378=1, C1378=Ajustes!$B$7, U1377+0.000001&lt;H1378), "Vendes más de lo registrado. ", "")&amp;IF(Q1378="texto", "Fecha en texto. ", "")&amp;IF(OR(NOT(ISNUMBER(D1378)), NOT(ISNUMBER(H1378))), "Número en texto. ", "")&amp;IF(AND(ISNUMBER(Q1378), ISNUMBER(Q1377), Q1378&lt;Q1377), "Fuera de orden de fecha. ", "")))</f>
        <v/>
      </c>
      <c r="Z1378" s="18">
        <f>IF(AND(S1378=1, ISNUMBER(R1378)), ROW(), 0)</f>
        <v/>
      </c>
      <c r="AA1378" s="18">
        <f>IF(ISNUMBER(R1378), R1378, 0)</f>
        <v/>
      </c>
    </row>
    <row r="1379">
      <c r="A1379" s="13" t="n"/>
      <c r="B1379" s="13" t="n"/>
      <c r="C1379" s="13" t="n"/>
      <c r="D1379" s="13" t="n"/>
      <c r="E1379" s="13" t="n"/>
      <c r="F1379" s="13" t="n"/>
      <c r="G1379" s="13" t="n"/>
      <c r="H1379" s="13" t="n"/>
      <c r="I1379" s="13" t="n"/>
      <c r="J1379" s="13" t="n"/>
      <c r="K1379" s="13" t="n"/>
      <c r="L1379" s="13" t="n"/>
      <c r="M1379" s="13" t="n"/>
      <c r="N1379" s="13" t="n"/>
      <c r="O1379" s="14" t="n"/>
      <c r="P1379" s="15" t="n"/>
      <c r="Q1379" s="16">
        <f>IF(N1379="", "", IF(ISNUMBER(N1379), N1379, IFERROR(DATEVALUE(LEFT(N1379,10))+TIMEVALUE(MID(N1379,12,8)), "texto")))</f>
        <v/>
      </c>
      <c r="R1379" s="17">
        <f>IF(ISNUMBER(Q1379), DATE(YEAR(Q1379),MONTH(Q1379),1), "")</f>
        <v/>
      </c>
      <c r="S1379" s="18">
        <f>IF(A1379="", 0, IF(AND(M1379=Ajustes!$B$8, E1379=Ajustes!$B$5, I1379=Ajustes!$B$4, OR(C1379=Ajustes!$B$6, C1379=Ajustes!$B$7), ISNUMBER(D1379), ISNUMBER(H1379)), 1, 0))</f>
        <v/>
      </c>
      <c r="T1379" s="19">
        <f>IF(S1379&lt;&gt;1, 0, IF(N(J1379)=0, 0, IF(K1379=Ajustes!$B$5, J1379, J1379*F1379)))</f>
        <v/>
      </c>
      <c r="U1379" s="20">
        <f>IF(S1379&lt;&gt;1, U1378, IF(C1379=Ajustes!$B$6, U1378+H1379, U1378-H1379))</f>
        <v/>
      </c>
      <c r="V1379" s="19">
        <f>IF(S1379&lt;&gt;1, V1378, IF(C1379=Ajustes!$B$6, V1378+D1379+N(O1379)+T1379, IF(U1379&lt;=0, 0, V1378-H1379*W1378)))</f>
        <v/>
      </c>
      <c r="W1379" s="21">
        <f>IF(U1379&gt;0, V1379/U1379, 0)</f>
        <v/>
      </c>
      <c r="X1379" s="19">
        <f>IF(AND(S1379=1, C1379=Ajustes!$B$7), D1379-N(O1379)-T1379-H1379*W1378, "")</f>
        <v/>
      </c>
      <c r="Y1379" s="18">
        <f>IF(A1379="", "", TRIM(IF(COUNTIFS($N$2:$N$3000,N1379,$C$2:$C$3000,C1379,$D$2:$D$3000,D1379,$H$2:$H$3000,H1379)&gt;1, "Orden repetida. ", "")&amp;IF(AND(S1379=1, C1379=Ajustes!$B$7, U1378+0.000001&lt;H1379), "Vendes más de lo registrado. ", "")&amp;IF(Q1379="texto", "Fecha en texto. ", "")&amp;IF(OR(NOT(ISNUMBER(D1379)), NOT(ISNUMBER(H1379))), "Número en texto. ", "")&amp;IF(AND(ISNUMBER(Q1379), ISNUMBER(Q1378), Q1379&lt;Q1378), "Fuera de orden de fecha. ", "")))</f>
        <v/>
      </c>
      <c r="Z1379" s="18">
        <f>IF(AND(S1379=1, ISNUMBER(R1379)), ROW(), 0)</f>
        <v/>
      </c>
      <c r="AA1379" s="18">
        <f>IF(ISNUMBER(R1379), R1379, 0)</f>
        <v/>
      </c>
    </row>
    <row r="1380">
      <c r="A1380" s="13" t="n"/>
      <c r="B1380" s="13" t="n"/>
      <c r="C1380" s="13" t="n"/>
      <c r="D1380" s="13" t="n"/>
      <c r="E1380" s="13" t="n"/>
      <c r="F1380" s="13" t="n"/>
      <c r="G1380" s="13" t="n"/>
      <c r="H1380" s="13" t="n"/>
      <c r="I1380" s="13" t="n"/>
      <c r="J1380" s="13" t="n"/>
      <c r="K1380" s="13" t="n"/>
      <c r="L1380" s="13" t="n"/>
      <c r="M1380" s="13" t="n"/>
      <c r="N1380" s="13" t="n"/>
      <c r="O1380" s="14" t="n"/>
      <c r="P1380" s="15" t="n"/>
      <c r="Q1380" s="16">
        <f>IF(N1380="", "", IF(ISNUMBER(N1380), N1380, IFERROR(DATEVALUE(LEFT(N1380,10))+TIMEVALUE(MID(N1380,12,8)), "texto")))</f>
        <v/>
      </c>
      <c r="R1380" s="17">
        <f>IF(ISNUMBER(Q1380), DATE(YEAR(Q1380),MONTH(Q1380),1), "")</f>
        <v/>
      </c>
      <c r="S1380" s="18">
        <f>IF(A1380="", 0, IF(AND(M1380=Ajustes!$B$8, E1380=Ajustes!$B$5, I1380=Ajustes!$B$4, OR(C1380=Ajustes!$B$6, C1380=Ajustes!$B$7), ISNUMBER(D1380), ISNUMBER(H1380)), 1, 0))</f>
        <v/>
      </c>
      <c r="T1380" s="19">
        <f>IF(S1380&lt;&gt;1, 0, IF(N(J1380)=0, 0, IF(K1380=Ajustes!$B$5, J1380, J1380*F1380)))</f>
        <v/>
      </c>
      <c r="U1380" s="20">
        <f>IF(S1380&lt;&gt;1, U1379, IF(C1380=Ajustes!$B$6, U1379+H1380, U1379-H1380))</f>
        <v/>
      </c>
      <c r="V1380" s="19">
        <f>IF(S1380&lt;&gt;1, V1379, IF(C1380=Ajustes!$B$6, V1379+D1380+N(O1380)+T1380, IF(U1380&lt;=0, 0, V1379-H1380*W1379)))</f>
        <v/>
      </c>
      <c r="W1380" s="21">
        <f>IF(U1380&gt;0, V1380/U1380, 0)</f>
        <v/>
      </c>
      <c r="X1380" s="19">
        <f>IF(AND(S1380=1, C1380=Ajustes!$B$7), D1380-N(O1380)-T1380-H1380*W1379, "")</f>
        <v/>
      </c>
      <c r="Y1380" s="18">
        <f>IF(A1380="", "", TRIM(IF(COUNTIFS($N$2:$N$3000,N1380,$C$2:$C$3000,C1380,$D$2:$D$3000,D1380,$H$2:$H$3000,H1380)&gt;1, "Orden repetida. ", "")&amp;IF(AND(S1380=1, C1380=Ajustes!$B$7, U1379+0.000001&lt;H1380), "Vendes más de lo registrado. ", "")&amp;IF(Q1380="texto", "Fecha en texto. ", "")&amp;IF(OR(NOT(ISNUMBER(D1380)), NOT(ISNUMBER(H1380))), "Número en texto. ", "")&amp;IF(AND(ISNUMBER(Q1380), ISNUMBER(Q1379), Q1380&lt;Q1379), "Fuera de orden de fecha. ", "")))</f>
        <v/>
      </c>
      <c r="Z1380" s="18">
        <f>IF(AND(S1380=1, ISNUMBER(R1380)), ROW(), 0)</f>
        <v/>
      </c>
      <c r="AA1380" s="18">
        <f>IF(ISNUMBER(R1380), R1380, 0)</f>
        <v/>
      </c>
    </row>
    <row r="1381">
      <c r="A1381" s="13" t="n"/>
      <c r="B1381" s="13" t="n"/>
      <c r="C1381" s="13" t="n"/>
      <c r="D1381" s="13" t="n"/>
      <c r="E1381" s="13" t="n"/>
      <c r="F1381" s="13" t="n"/>
      <c r="G1381" s="13" t="n"/>
      <c r="H1381" s="13" t="n"/>
      <c r="I1381" s="13" t="n"/>
      <c r="J1381" s="13" t="n"/>
      <c r="K1381" s="13" t="n"/>
      <c r="L1381" s="13" t="n"/>
      <c r="M1381" s="13" t="n"/>
      <c r="N1381" s="13" t="n"/>
      <c r="O1381" s="14" t="n"/>
      <c r="P1381" s="15" t="n"/>
      <c r="Q1381" s="16">
        <f>IF(N1381="", "", IF(ISNUMBER(N1381), N1381, IFERROR(DATEVALUE(LEFT(N1381,10))+TIMEVALUE(MID(N1381,12,8)), "texto")))</f>
        <v/>
      </c>
      <c r="R1381" s="17">
        <f>IF(ISNUMBER(Q1381), DATE(YEAR(Q1381),MONTH(Q1381),1), "")</f>
        <v/>
      </c>
      <c r="S1381" s="18">
        <f>IF(A1381="", 0, IF(AND(M1381=Ajustes!$B$8, E1381=Ajustes!$B$5, I1381=Ajustes!$B$4, OR(C1381=Ajustes!$B$6, C1381=Ajustes!$B$7), ISNUMBER(D1381), ISNUMBER(H1381)), 1, 0))</f>
        <v/>
      </c>
      <c r="T1381" s="19">
        <f>IF(S1381&lt;&gt;1, 0, IF(N(J1381)=0, 0, IF(K1381=Ajustes!$B$5, J1381, J1381*F1381)))</f>
        <v/>
      </c>
      <c r="U1381" s="20">
        <f>IF(S1381&lt;&gt;1, U1380, IF(C1381=Ajustes!$B$6, U1380+H1381, U1380-H1381))</f>
        <v/>
      </c>
      <c r="V1381" s="19">
        <f>IF(S1381&lt;&gt;1, V1380, IF(C1381=Ajustes!$B$6, V1380+D1381+N(O1381)+T1381, IF(U1381&lt;=0, 0, V1380-H1381*W1380)))</f>
        <v/>
      </c>
      <c r="W1381" s="21">
        <f>IF(U1381&gt;0, V1381/U1381, 0)</f>
        <v/>
      </c>
      <c r="X1381" s="19">
        <f>IF(AND(S1381=1, C1381=Ajustes!$B$7), D1381-N(O1381)-T1381-H1381*W1380, "")</f>
        <v/>
      </c>
      <c r="Y1381" s="18">
        <f>IF(A1381="", "", TRIM(IF(COUNTIFS($N$2:$N$3000,N1381,$C$2:$C$3000,C1381,$D$2:$D$3000,D1381,$H$2:$H$3000,H1381)&gt;1, "Orden repetida. ", "")&amp;IF(AND(S1381=1, C1381=Ajustes!$B$7, U1380+0.000001&lt;H1381), "Vendes más de lo registrado. ", "")&amp;IF(Q1381="texto", "Fecha en texto. ", "")&amp;IF(OR(NOT(ISNUMBER(D1381)), NOT(ISNUMBER(H1381))), "Número en texto. ", "")&amp;IF(AND(ISNUMBER(Q1381), ISNUMBER(Q1380), Q1381&lt;Q1380), "Fuera de orden de fecha. ", "")))</f>
        <v/>
      </c>
      <c r="Z1381" s="18">
        <f>IF(AND(S1381=1, ISNUMBER(R1381)), ROW(), 0)</f>
        <v/>
      </c>
      <c r="AA1381" s="18">
        <f>IF(ISNUMBER(R1381), R1381, 0)</f>
        <v/>
      </c>
    </row>
    <row r="1382">
      <c r="A1382" s="13" t="n"/>
      <c r="B1382" s="13" t="n"/>
      <c r="C1382" s="13" t="n"/>
      <c r="D1382" s="13" t="n"/>
      <c r="E1382" s="13" t="n"/>
      <c r="F1382" s="13" t="n"/>
      <c r="G1382" s="13" t="n"/>
      <c r="H1382" s="13" t="n"/>
      <c r="I1382" s="13" t="n"/>
      <c r="J1382" s="13" t="n"/>
      <c r="K1382" s="13" t="n"/>
      <c r="L1382" s="13" t="n"/>
      <c r="M1382" s="13" t="n"/>
      <c r="N1382" s="13" t="n"/>
      <c r="O1382" s="14" t="n"/>
      <c r="P1382" s="15" t="n"/>
      <c r="Q1382" s="16">
        <f>IF(N1382="", "", IF(ISNUMBER(N1382), N1382, IFERROR(DATEVALUE(LEFT(N1382,10))+TIMEVALUE(MID(N1382,12,8)), "texto")))</f>
        <v/>
      </c>
      <c r="R1382" s="17">
        <f>IF(ISNUMBER(Q1382), DATE(YEAR(Q1382),MONTH(Q1382),1), "")</f>
        <v/>
      </c>
      <c r="S1382" s="18">
        <f>IF(A1382="", 0, IF(AND(M1382=Ajustes!$B$8, E1382=Ajustes!$B$5, I1382=Ajustes!$B$4, OR(C1382=Ajustes!$B$6, C1382=Ajustes!$B$7), ISNUMBER(D1382), ISNUMBER(H1382)), 1, 0))</f>
        <v/>
      </c>
      <c r="T1382" s="19">
        <f>IF(S1382&lt;&gt;1, 0, IF(N(J1382)=0, 0, IF(K1382=Ajustes!$B$5, J1382, J1382*F1382)))</f>
        <v/>
      </c>
      <c r="U1382" s="20">
        <f>IF(S1382&lt;&gt;1, U1381, IF(C1382=Ajustes!$B$6, U1381+H1382, U1381-H1382))</f>
        <v/>
      </c>
      <c r="V1382" s="19">
        <f>IF(S1382&lt;&gt;1, V1381, IF(C1382=Ajustes!$B$6, V1381+D1382+N(O1382)+T1382, IF(U1382&lt;=0, 0, V1381-H1382*W1381)))</f>
        <v/>
      </c>
      <c r="W1382" s="21">
        <f>IF(U1382&gt;0, V1382/U1382, 0)</f>
        <v/>
      </c>
      <c r="X1382" s="19">
        <f>IF(AND(S1382=1, C1382=Ajustes!$B$7), D1382-N(O1382)-T1382-H1382*W1381, "")</f>
        <v/>
      </c>
      <c r="Y1382" s="18">
        <f>IF(A1382="", "", TRIM(IF(COUNTIFS($N$2:$N$3000,N1382,$C$2:$C$3000,C1382,$D$2:$D$3000,D1382,$H$2:$H$3000,H1382)&gt;1, "Orden repetida. ", "")&amp;IF(AND(S1382=1, C1382=Ajustes!$B$7, U1381+0.000001&lt;H1382), "Vendes más de lo registrado. ", "")&amp;IF(Q1382="texto", "Fecha en texto. ", "")&amp;IF(OR(NOT(ISNUMBER(D1382)), NOT(ISNUMBER(H1382))), "Número en texto. ", "")&amp;IF(AND(ISNUMBER(Q1382), ISNUMBER(Q1381), Q1382&lt;Q1381), "Fuera de orden de fecha. ", "")))</f>
        <v/>
      </c>
      <c r="Z1382" s="18">
        <f>IF(AND(S1382=1, ISNUMBER(R1382)), ROW(), 0)</f>
        <v/>
      </c>
      <c r="AA1382" s="18">
        <f>IF(ISNUMBER(R1382), R1382, 0)</f>
        <v/>
      </c>
    </row>
    <row r="1383">
      <c r="A1383" s="13" t="n"/>
      <c r="B1383" s="13" t="n"/>
      <c r="C1383" s="13" t="n"/>
      <c r="D1383" s="13" t="n"/>
      <c r="E1383" s="13" t="n"/>
      <c r="F1383" s="13" t="n"/>
      <c r="G1383" s="13" t="n"/>
      <c r="H1383" s="13" t="n"/>
      <c r="I1383" s="13" t="n"/>
      <c r="J1383" s="13" t="n"/>
      <c r="K1383" s="13" t="n"/>
      <c r="L1383" s="13" t="n"/>
      <c r="M1383" s="13" t="n"/>
      <c r="N1383" s="13" t="n"/>
      <c r="O1383" s="14" t="n"/>
      <c r="P1383" s="15" t="n"/>
      <c r="Q1383" s="16">
        <f>IF(N1383="", "", IF(ISNUMBER(N1383), N1383, IFERROR(DATEVALUE(LEFT(N1383,10))+TIMEVALUE(MID(N1383,12,8)), "texto")))</f>
        <v/>
      </c>
      <c r="R1383" s="17">
        <f>IF(ISNUMBER(Q1383), DATE(YEAR(Q1383),MONTH(Q1383),1), "")</f>
        <v/>
      </c>
      <c r="S1383" s="18">
        <f>IF(A1383="", 0, IF(AND(M1383=Ajustes!$B$8, E1383=Ajustes!$B$5, I1383=Ajustes!$B$4, OR(C1383=Ajustes!$B$6, C1383=Ajustes!$B$7), ISNUMBER(D1383), ISNUMBER(H1383)), 1, 0))</f>
        <v/>
      </c>
      <c r="T1383" s="19">
        <f>IF(S1383&lt;&gt;1, 0, IF(N(J1383)=0, 0, IF(K1383=Ajustes!$B$5, J1383, J1383*F1383)))</f>
        <v/>
      </c>
      <c r="U1383" s="20">
        <f>IF(S1383&lt;&gt;1, U1382, IF(C1383=Ajustes!$B$6, U1382+H1383, U1382-H1383))</f>
        <v/>
      </c>
      <c r="V1383" s="19">
        <f>IF(S1383&lt;&gt;1, V1382, IF(C1383=Ajustes!$B$6, V1382+D1383+N(O1383)+T1383, IF(U1383&lt;=0, 0, V1382-H1383*W1382)))</f>
        <v/>
      </c>
      <c r="W1383" s="21">
        <f>IF(U1383&gt;0, V1383/U1383, 0)</f>
        <v/>
      </c>
      <c r="X1383" s="19">
        <f>IF(AND(S1383=1, C1383=Ajustes!$B$7), D1383-N(O1383)-T1383-H1383*W1382, "")</f>
        <v/>
      </c>
      <c r="Y1383" s="18">
        <f>IF(A1383="", "", TRIM(IF(COUNTIFS($N$2:$N$3000,N1383,$C$2:$C$3000,C1383,$D$2:$D$3000,D1383,$H$2:$H$3000,H1383)&gt;1, "Orden repetida. ", "")&amp;IF(AND(S1383=1, C1383=Ajustes!$B$7, U1382+0.000001&lt;H1383), "Vendes más de lo registrado. ", "")&amp;IF(Q1383="texto", "Fecha en texto. ", "")&amp;IF(OR(NOT(ISNUMBER(D1383)), NOT(ISNUMBER(H1383))), "Número en texto. ", "")&amp;IF(AND(ISNUMBER(Q1383), ISNUMBER(Q1382), Q1383&lt;Q1382), "Fuera de orden de fecha. ", "")))</f>
        <v/>
      </c>
      <c r="Z1383" s="18">
        <f>IF(AND(S1383=1, ISNUMBER(R1383)), ROW(), 0)</f>
        <v/>
      </c>
      <c r="AA1383" s="18">
        <f>IF(ISNUMBER(R1383), R1383, 0)</f>
        <v/>
      </c>
    </row>
    <row r="1384">
      <c r="A1384" s="13" t="n"/>
      <c r="B1384" s="13" t="n"/>
      <c r="C1384" s="13" t="n"/>
      <c r="D1384" s="13" t="n"/>
      <c r="E1384" s="13" t="n"/>
      <c r="F1384" s="13" t="n"/>
      <c r="G1384" s="13" t="n"/>
      <c r="H1384" s="13" t="n"/>
      <c r="I1384" s="13" t="n"/>
      <c r="J1384" s="13" t="n"/>
      <c r="K1384" s="13" t="n"/>
      <c r="L1384" s="13" t="n"/>
      <c r="M1384" s="13" t="n"/>
      <c r="N1384" s="13" t="n"/>
      <c r="O1384" s="14" t="n"/>
      <c r="P1384" s="15" t="n"/>
      <c r="Q1384" s="16">
        <f>IF(N1384="", "", IF(ISNUMBER(N1384), N1384, IFERROR(DATEVALUE(LEFT(N1384,10))+TIMEVALUE(MID(N1384,12,8)), "texto")))</f>
        <v/>
      </c>
      <c r="R1384" s="17">
        <f>IF(ISNUMBER(Q1384), DATE(YEAR(Q1384),MONTH(Q1384),1), "")</f>
        <v/>
      </c>
      <c r="S1384" s="18">
        <f>IF(A1384="", 0, IF(AND(M1384=Ajustes!$B$8, E1384=Ajustes!$B$5, I1384=Ajustes!$B$4, OR(C1384=Ajustes!$B$6, C1384=Ajustes!$B$7), ISNUMBER(D1384), ISNUMBER(H1384)), 1, 0))</f>
        <v/>
      </c>
      <c r="T1384" s="19">
        <f>IF(S1384&lt;&gt;1, 0, IF(N(J1384)=0, 0, IF(K1384=Ajustes!$B$5, J1384, J1384*F1384)))</f>
        <v/>
      </c>
      <c r="U1384" s="20">
        <f>IF(S1384&lt;&gt;1, U1383, IF(C1384=Ajustes!$B$6, U1383+H1384, U1383-H1384))</f>
        <v/>
      </c>
      <c r="V1384" s="19">
        <f>IF(S1384&lt;&gt;1, V1383, IF(C1384=Ajustes!$B$6, V1383+D1384+N(O1384)+T1384, IF(U1384&lt;=0, 0, V1383-H1384*W1383)))</f>
        <v/>
      </c>
      <c r="W1384" s="21">
        <f>IF(U1384&gt;0, V1384/U1384, 0)</f>
        <v/>
      </c>
      <c r="X1384" s="19">
        <f>IF(AND(S1384=1, C1384=Ajustes!$B$7), D1384-N(O1384)-T1384-H1384*W1383, "")</f>
        <v/>
      </c>
      <c r="Y1384" s="18">
        <f>IF(A1384="", "", TRIM(IF(COUNTIFS($N$2:$N$3000,N1384,$C$2:$C$3000,C1384,$D$2:$D$3000,D1384,$H$2:$H$3000,H1384)&gt;1, "Orden repetida. ", "")&amp;IF(AND(S1384=1, C1384=Ajustes!$B$7, U1383+0.000001&lt;H1384), "Vendes más de lo registrado. ", "")&amp;IF(Q1384="texto", "Fecha en texto. ", "")&amp;IF(OR(NOT(ISNUMBER(D1384)), NOT(ISNUMBER(H1384))), "Número en texto. ", "")&amp;IF(AND(ISNUMBER(Q1384), ISNUMBER(Q1383), Q1384&lt;Q1383), "Fuera de orden de fecha. ", "")))</f>
        <v/>
      </c>
      <c r="Z1384" s="18">
        <f>IF(AND(S1384=1, ISNUMBER(R1384)), ROW(), 0)</f>
        <v/>
      </c>
      <c r="AA1384" s="18">
        <f>IF(ISNUMBER(R1384), R1384, 0)</f>
        <v/>
      </c>
    </row>
    <row r="1385">
      <c r="A1385" s="13" t="n"/>
      <c r="B1385" s="13" t="n"/>
      <c r="C1385" s="13" t="n"/>
      <c r="D1385" s="13" t="n"/>
      <c r="E1385" s="13" t="n"/>
      <c r="F1385" s="13" t="n"/>
      <c r="G1385" s="13" t="n"/>
      <c r="H1385" s="13" t="n"/>
      <c r="I1385" s="13" t="n"/>
      <c r="J1385" s="13" t="n"/>
      <c r="K1385" s="13" t="n"/>
      <c r="L1385" s="13" t="n"/>
      <c r="M1385" s="13" t="n"/>
      <c r="N1385" s="13" t="n"/>
      <c r="O1385" s="14" t="n"/>
      <c r="P1385" s="15" t="n"/>
      <c r="Q1385" s="16">
        <f>IF(N1385="", "", IF(ISNUMBER(N1385), N1385, IFERROR(DATEVALUE(LEFT(N1385,10))+TIMEVALUE(MID(N1385,12,8)), "texto")))</f>
        <v/>
      </c>
      <c r="R1385" s="17">
        <f>IF(ISNUMBER(Q1385), DATE(YEAR(Q1385),MONTH(Q1385),1), "")</f>
        <v/>
      </c>
      <c r="S1385" s="18">
        <f>IF(A1385="", 0, IF(AND(M1385=Ajustes!$B$8, E1385=Ajustes!$B$5, I1385=Ajustes!$B$4, OR(C1385=Ajustes!$B$6, C1385=Ajustes!$B$7), ISNUMBER(D1385), ISNUMBER(H1385)), 1, 0))</f>
        <v/>
      </c>
      <c r="T1385" s="19">
        <f>IF(S1385&lt;&gt;1, 0, IF(N(J1385)=0, 0, IF(K1385=Ajustes!$B$5, J1385, J1385*F1385)))</f>
        <v/>
      </c>
      <c r="U1385" s="20">
        <f>IF(S1385&lt;&gt;1, U1384, IF(C1385=Ajustes!$B$6, U1384+H1385, U1384-H1385))</f>
        <v/>
      </c>
      <c r="V1385" s="19">
        <f>IF(S1385&lt;&gt;1, V1384, IF(C1385=Ajustes!$B$6, V1384+D1385+N(O1385)+T1385, IF(U1385&lt;=0, 0, V1384-H1385*W1384)))</f>
        <v/>
      </c>
      <c r="W1385" s="21">
        <f>IF(U1385&gt;0, V1385/U1385, 0)</f>
        <v/>
      </c>
      <c r="X1385" s="19">
        <f>IF(AND(S1385=1, C1385=Ajustes!$B$7), D1385-N(O1385)-T1385-H1385*W1384, "")</f>
        <v/>
      </c>
      <c r="Y1385" s="18">
        <f>IF(A1385="", "", TRIM(IF(COUNTIFS($N$2:$N$3000,N1385,$C$2:$C$3000,C1385,$D$2:$D$3000,D1385,$H$2:$H$3000,H1385)&gt;1, "Orden repetida. ", "")&amp;IF(AND(S1385=1, C1385=Ajustes!$B$7, U1384+0.000001&lt;H1385), "Vendes más de lo registrado. ", "")&amp;IF(Q1385="texto", "Fecha en texto. ", "")&amp;IF(OR(NOT(ISNUMBER(D1385)), NOT(ISNUMBER(H1385))), "Número en texto. ", "")&amp;IF(AND(ISNUMBER(Q1385), ISNUMBER(Q1384), Q1385&lt;Q1384), "Fuera de orden de fecha. ", "")))</f>
        <v/>
      </c>
      <c r="Z1385" s="18">
        <f>IF(AND(S1385=1, ISNUMBER(R1385)), ROW(), 0)</f>
        <v/>
      </c>
      <c r="AA1385" s="18">
        <f>IF(ISNUMBER(R1385), R1385, 0)</f>
        <v/>
      </c>
    </row>
    <row r="1386">
      <c r="A1386" s="13" t="n"/>
      <c r="B1386" s="13" t="n"/>
      <c r="C1386" s="13" t="n"/>
      <c r="D1386" s="13" t="n"/>
      <c r="E1386" s="13" t="n"/>
      <c r="F1386" s="13" t="n"/>
      <c r="G1386" s="13" t="n"/>
      <c r="H1386" s="13" t="n"/>
      <c r="I1386" s="13" t="n"/>
      <c r="J1386" s="13" t="n"/>
      <c r="K1386" s="13" t="n"/>
      <c r="L1386" s="13" t="n"/>
      <c r="M1386" s="13" t="n"/>
      <c r="N1386" s="13" t="n"/>
      <c r="O1386" s="14" t="n"/>
      <c r="P1386" s="15" t="n"/>
      <c r="Q1386" s="16">
        <f>IF(N1386="", "", IF(ISNUMBER(N1386), N1386, IFERROR(DATEVALUE(LEFT(N1386,10))+TIMEVALUE(MID(N1386,12,8)), "texto")))</f>
        <v/>
      </c>
      <c r="R1386" s="17">
        <f>IF(ISNUMBER(Q1386), DATE(YEAR(Q1386),MONTH(Q1386),1), "")</f>
        <v/>
      </c>
      <c r="S1386" s="18">
        <f>IF(A1386="", 0, IF(AND(M1386=Ajustes!$B$8, E1386=Ajustes!$B$5, I1386=Ajustes!$B$4, OR(C1386=Ajustes!$B$6, C1386=Ajustes!$B$7), ISNUMBER(D1386), ISNUMBER(H1386)), 1, 0))</f>
        <v/>
      </c>
      <c r="T1386" s="19">
        <f>IF(S1386&lt;&gt;1, 0, IF(N(J1386)=0, 0, IF(K1386=Ajustes!$B$5, J1386, J1386*F1386)))</f>
        <v/>
      </c>
      <c r="U1386" s="20">
        <f>IF(S1386&lt;&gt;1, U1385, IF(C1386=Ajustes!$B$6, U1385+H1386, U1385-H1386))</f>
        <v/>
      </c>
      <c r="V1386" s="19">
        <f>IF(S1386&lt;&gt;1, V1385, IF(C1386=Ajustes!$B$6, V1385+D1386+N(O1386)+T1386, IF(U1386&lt;=0, 0, V1385-H1386*W1385)))</f>
        <v/>
      </c>
      <c r="W1386" s="21">
        <f>IF(U1386&gt;0, V1386/U1386, 0)</f>
        <v/>
      </c>
      <c r="X1386" s="19">
        <f>IF(AND(S1386=1, C1386=Ajustes!$B$7), D1386-N(O1386)-T1386-H1386*W1385, "")</f>
        <v/>
      </c>
      <c r="Y1386" s="18">
        <f>IF(A1386="", "", TRIM(IF(COUNTIFS($N$2:$N$3000,N1386,$C$2:$C$3000,C1386,$D$2:$D$3000,D1386,$H$2:$H$3000,H1386)&gt;1, "Orden repetida. ", "")&amp;IF(AND(S1386=1, C1386=Ajustes!$B$7, U1385+0.000001&lt;H1386), "Vendes más de lo registrado. ", "")&amp;IF(Q1386="texto", "Fecha en texto. ", "")&amp;IF(OR(NOT(ISNUMBER(D1386)), NOT(ISNUMBER(H1386))), "Número en texto. ", "")&amp;IF(AND(ISNUMBER(Q1386), ISNUMBER(Q1385), Q1386&lt;Q1385), "Fuera de orden de fecha. ", "")))</f>
        <v/>
      </c>
      <c r="Z1386" s="18">
        <f>IF(AND(S1386=1, ISNUMBER(R1386)), ROW(), 0)</f>
        <v/>
      </c>
      <c r="AA1386" s="18">
        <f>IF(ISNUMBER(R1386), R1386, 0)</f>
        <v/>
      </c>
    </row>
    <row r="1387">
      <c r="A1387" s="13" t="n"/>
      <c r="B1387" s="13" t="n"/>
      <c r="C1387" s="13" t="n"/>
      <c r="D1387" s="13" t="n"/>
      <c r="E1387" s="13" t="n"/>
      <c r="F1387" s="13" t="n"/>
      <c r="G1387" s="13" t="n"/>
      <c r="H1387" s="13" t="n"/>
      <c r="I1387" s="13" t="n"/>
      <c r="J1387" s="13" t="n"/>
      <c r="K1387" s="13" t="n"/>
      <c r="L1387" s="13" t="n"/>
      <c r="M1387" s="13" t="n"/>
      <c r="N1387" s="13" t="n"/>
      <c r="O1387" s="14" t="n"/>
      <c r="P1387" s="15" t="n"/>
      <c r="Q1387" s="16">
        <f>IF(N1387="", "", IF(ISNUMBER(N1387), N1387, IFERROR(DATEVALUE(LEFT(N1387,10))+TIMEVALUE(MID(N1387,12,8)), "texto")))</f>
        <v/>
      </c>
      <c r="R1387" s="17">
        <f>IF(ISNUMBER(Q1387), DATE(YEAR(Q1387),MONTH(Q1387),1), "")</f>
        <v/>
      </c>
      <c r="S1387" s="18">
        <f>IF(A1387="", 0, IF(AND(M1387=Ajustes!$B$8, E1387=Ajustes!$B$5, I1387=Ajustes!$B$4, OR(C1387=Ajustes!$B$6, C1387=Ajustes!$B$7), ISNUMBER(D1387), ISNUMBER(H1387)), 1, 0))</f>
        <v/>
      </c>
      <c r="T1387" s="19">
        <f>IF(S1387&lt;&gt;1, 0, IF(N(J1387)=0, 0, IF(K1387=Ajustes!$B$5, J1387, J1387*F1387)))</f>
        <v/>
      </c>
      <c r="U1387" s="20">
        <f>IF(S1387&lt;&gt;1, U1386, IF(C1387=Ajustes!$B$6, U1386+H1387, U1386-H1387))</f>
        <v/>
      </c>
      <c r="V1387" s="19">
        <f>IF(S1387&lt;&gt;1, V1386, IF(C1387=Ajustes!$B$6, V1386+D1387+N(O1387)+T1387, IF(U1387&lt;=0, 0, V1386-H1387*W1386)))</f>
        <v/>
      </c>
      <c r="W1387" s="21">
        <f>IF(U1387&gt;0, V1387/U1387, 0)</f>
        <v/>
      </c>
      <c r="X1387" s="19">
        <f>IF(AND(S1387=1, C1387=Ajustes!$B$7), D1387-N(O1387)-T1387-H1387*W1386, "")</f>
        <v/>
      </c>
      <c r="Y1387" s="18">
        <f>IF(A1387="", "", TRIM(IF(COUNTIFS($N$2:$N$3000,N1387,$C$2:$C$3000,C1387,$D$2:$D$3000,D1387,$H$2:$H$3000,H1387)&gt;1, "Orden repetida. ", "")&amp;IF(AND(S1387=1, C1387=Ajustes!$B$7, U1386+0.000001&lt;H1387), "Vendes más de lo registrado. ", "")&amp;IF(Q1387="texto", "Fecha en texto. ", "")&amp;IF(OR(NOT(ISNUMBER(D1387)), NOT(ISNUMBER(H1387))), "Número en texto. ", "")&amp;IF(AND(ISNUMBER(Q1387), ISNUMBER(Q1386), Q1387&lt;Q1386), "Fuera de orden de fecha. ", "")))</f>
        <v/>
      </c>
      <c r="Z1387" s="18">
        <f>IF(AND(S1387=1, ISNUMBER(R1387)), ROW(), 0)</f>
        <v/>
      </c>
      <c r="AA1387" s="18">
        <f>IF(ISNUMBER(R1387), R1387, 0)</f>
        <v/>
      </c>
    </row>
    <row r="1388">
      <c r="A1388" s="13" t="n"/>
      <c r="B1388" s="13" t="n"/>
      <c r="C1388" s="13" t="n"/>
      <c r="D1388" s="13" t="n"/>
      <c r="E1388" s="13" t="n"/>
      <c r="F1388" s="13" t="n"/>
      <c r="G1388" s="13" t="n"/>
      <c r="H1388" s="13" t="n"/>
      <c r="I1388" s="13" t="n"/>
      <c r="J1388" s="13" t="n"/>
      <c r="K1388" s="13" t="n"/>
      <c r="L1388" s="13" t="n"/>
      <c r="M1388" s="13" t="n"/>
      <c r="N1388" s="13" t="n"/>
      <c r="O1388" s="14" t="n"/>
      <c r="P1388" s="15" t="n"/>
      <c r="Q1388" s="16">
        <f>IF(N1388="", "", IF(ISNUMBER(N1388), N1388, IFERROR(DATEVALUE(LEFT(N1388,10))+TIMEVALUE(MID(N1388,12,8)), "texto")))</f>
        <v/>
      </c>
      <c r="R1388" s="17">
        <f>IF(ISNUMBER(Q1388), DATE(YEAR(Q1388),MONTH(Q1388),1), "")</f>
        <v/>
      </c>
      <c r="S1388" s="18">
        <f>IF(A1388="", 0, IF(AND(M1388=Ajustes!$B$8, E1388=Ajustes!$B$5, I1388=Ajustes!$B$4, OR(C1388=Ajustes!$B$6, C1388=Ajustes!$B$7), ISNUMBER(D1388), ISNUMBER(H1388)), 1, 0))</f>
        <v/>
      </c>
      <c r="T1388" s="19">
        <f>IF(S1388&lt;&gt;1, 0, IF(N(J1388)=0, 0, IF(K1388=Ajustes!$B$5, J1388, J1388*F1388)))</f>
        <v/>
      </c>
      <c r="U1388" s="20">
        <f>IF(S1388&lt;&gt;1, U1387, IF(C1388=Ajustes!$B$6, U1387+H1388, U1387-H1388))</f>
        <v/>
      </c>
      <c r="V1388" s="19">
        <f>IF(S1388&lt;&gt;1, V1387, IF(C1388=Ajustes!$B$6, V1387+D1388+N(O1388)+T1388, IF(U1388&lt;=0, 0, V1387-H1388*W1387)))</f>
        <v/>
      </c>
      <c r="W1388" s="21">
        <f>IF(U1388&gt;0, V1388/U1388, 0)</f>
        <v/>
      </c>
      <c r="X1388" s="19">
        <f>IF(AND(S1388=1, C1388=Ajustes!$B$7), D1388-N(O1388)-T1388-H1388*W1387, "")</f>
        <v/>
      </c>
      <c r="Y1388" s="18">
        <f>IF(A1388="", "", TRIM(IF(COUNTIFS($N$2:$N$3000,N1388,$C$2:$C$3000,C1388,$D$2:$D$3000,D1388,$H$2:$H$3000,H1388)&gt;1, "Orden repetida. ", "")&amp;IF(AND(S1388=1, C1388=Ajustes!$B$7, U1387+0.000001&lt;H1388), "Vendes más de lo registrado. ", "")&amp;IF(Q1388="texto", "Fecha en texto. ", "")&amp;IF(OR(NOT(ISNUMBER(D1388)), NOT(ISNUMBER(H1388))), "Número en texto. ", "")&amp;IF(AND(ISNUMBER(Q1388), ISNUMBER(Q1387), Q1388&lt;Q1387), "Fuera de orden de fecha. ", "")))</f>
        <v/>
      </c>
      <c r="Z1388" s="18">
        <f>IF(AND(S1388=1, ISNUMBER(R1388)), ROW(), 0)</f>
        <v/>
      </c>
      <c r="AA1388" s="18">
        <f>IF(ISNUMBER(R1388), R1388, 0)</f>
        <v/>
      </c>
    </row>
    <row r="1389">
      <c r="A1389" s="13" t="n"/>
      <c r="B1389" s="13" t="n"/>
      <c r="C1389" s="13" t="n"/>
      <c r="D1389" s="13" t="n"/>
      <c r="E1389" s="13" t="n"/>
      <c r="F1389" s="13" t="n"/>
      <c r="G1389" s="13" t="n"/>
      <c r="H1389" s="13" t="n"/>
      <c r="I1389" s="13" t="n"/>
      <c r="J1389" s="13" t="n"/>
      <c r="K1389" s="13" t="n"/>
      <c r="L1389" s="13" t="n"/>
      <c r="M1389" s="13" t="n"/>
      <c r="N1389" s="13" t="n"/>
      <c r="O1389" s="14" t="n"/>
      <c r="P1389" s="15" t="n"/>
      <c r="Q1389" s="16">
        <f>IF(N1389="", "", IF(ISNUMBER(N1389), N1389, IFERROR(DATEVALUE(LEFT(N1389,10))+TIMEVALUE(MID(N1389,12,8)), "texto")))</f>
        <v/>
      </c>
      <c r="R1389" s="17">
        <f>IF(ISNUMBER(Q1389), DATE(YEAR(Q1389),MONTH(Q1389),1), "")</f>
        <v/>
      </c>
      <c r="S1389" s="18">
        <f>IF(A1389="", 0, IF(AND(M1389=Ajustes!$B$8, E1389=Ajustes!$B$5, I1389=Ajustes!$B$4, OR(C1389=Ajustes!$B$6, C1389=Ajustes!$B$7), ISNUMBER(D1389), ISNUMBER(H1389)), 1, 0))</f>
        <v/>
      </c>
      <c r="T1389" s="19">
        <f>IF(S1389&lt;&gt;1, 0, IF(N(J1389)=0, 0, IF(K1389=Ajustes!$B$5, J1389, J1389*F1389)))</f>
        <v/>
      </c>
      <c r="U1389" s="20">
        <f>IF(S1389&lt;&gt;1, U1388, IF(C1389=Ajustes!$B$6, U1388+H1389, U1388-H1389))</f>
        <v/>
      </c>
      <c r="V1389" s="19">
        <f>IF(S1389&lt;&gt;1, V1388, IF(C1389=Ajustes!$B$6, V1388+D1389+N(O1389)+T1389, IF(U1389&lt;=0, 0, V1388-H1389*W1388)))</f>
        <v/>
      </c>
      <c r="W1389" s="21">
        <f>IF(U1389&gt;0, V1389/U1389, 0)</f>
        <v/>
      </c>
      <c r="X1389" s="19">
        <f>IF(AND(S1389=1, C1389=Ajustes!$B$7), D1389-N(O1389)-T1389-H1389*W1388, "")</f>
        <v/>
      </c>
      <c r="Y1389" s="18">
        <f>IF(A1389="", "", TRIM(IF(COUNTIFS($N$2:$N$3000,N1389,$C$2:$C$3000,C1389,$D$2:$D$3000,D1389,$H$2:$H$3000,H1389)&gt;1, "Orden repetida. ", "")&amp;IF(AND(S1389=1, C1389=Ajustes!$B$7, U1388+0.000001&lt;H1389), "Vendes más de lo registrado. ", "")&amp;IF(Q1389="texto", "Fecha en texto. ", "")&amp;IF(OR(NOT(ISNUMBER(D1389)), NOT(ISNUMBER(H1389))), "Número en texto. ", "")&amp;IF(AND(ISNUMBER(Q1389), ISNUMBER(Q1388), Q1389&lt;Q1388), "Fuera de orden de fecha. ", "")))</f>
        <v/>
      </c>
      <c r="Z1389" s="18">
        <f>IF(AND(S1389=1, ISNUMBER(R1389)), ROW(), 0)</f>
        <v/>
      </c>
      <c r="AA1389" s="18">
        <f>IF(ISNUMBER(R1389), R1389, 0)</f>
        <v/>
      </c>
    </row>
    <row r="1390">
      <c r="A1390" s="13" t="n"/>
      <c r="B1390" s="13" t="n"/>
      <c r="C1390" s="13" t="n"/>
      <c r="D1390" s="13" t="n"/>
      <c r="E1390" s="13" t="n"/>
      <c r="F1390" s="13" t="n"/>
      <c r="G1390" s="13" t="n"/>
      <c r="H1390" s="13" t="n"/>
      <c r="I1390" s="13" t="n"/>
      <c r="J1390" s="13" t="n"/>
      <c r="K1390" s="13" t="n"/>
      <c r="L1390" s="13" t="n"/>
      <c r="M1390" s="13" t="n"/>
      <c r="N1390" s="13" t="n"/>
      <c r="O1390" s="14" t="n"/>
      <c r="P1390" s="15" t="n"/>
      <c r="Q1390" s="16">
        <f>IF(N1390="", "", IF(ISNUMBER(N1390), N1390, IFERROR(DATEVALUE(LEFT(N1390,10))+TIMEVALUE(MID(N1390,12,8)), "texto")))</f>
        <v/>
      </c>
      <c r="R1390" s="17">
        <f>IF(ISNUMBER(Q1390), DATE(YEAR(Q1390),MONTH(Q1390),1), "")</f>
        <v/>
      </c>
      <c r="S1390" s="18">
        <f>IF(A1390="", 0, IF(AND(M1390=Ajustes!$B$8, E1390=Ajustes!$B$5, I1390=Ajustes!$B$4, OR(C1390=Ajustes!$B$6, C1390=Ajustes!$B$7), ISNUMBER(D1390), ISNUMBER(H1390)), 1, 0))</f>
        <v/>
      </c>
      <c r="T1390" s="19">
        <f>IF(S1390&lt;&gt;1, 0, IF(N(J1390)=0, 0, IF(K1390=Ajustes!$B$5, J1390, J1390*F1390)))</f>
        <v/>
      </c>
      <c r="U1390" s="20">
        <f>IF(S1390&lt;&gt;1, U1389, IF(C1390=Ajustes!$B$6, U1389+H1390, U1389-H1390))</f>
        <v/>
      </c>
      <c r="V1390" s="19">
        <f>IF(S1390&lt;&gt;1, V1389, IF(C1390=Ajustes!$B$6, V1389+D1390+N(O1390)+T1390, IF(U1390&lt;=0, 0, V1389-H1390*W1389)))</f>
        <v/>
      </c>
      <c r="W1390" s="21">
        <f>IF(U1390&gt;0, V1390/U1390, 0)</f>
        <v/>
      </c>
      <c r="X1390" s="19">
        <f>IF(AND(S1390=1, C1390=Ajustes!$B$7), D1390-N(O1390)-T1390-H1390*W1389, "")</f>
        <v/>
      </c>
      <c r="Y1390" s="18">
        <f>IF(A1390="", "", TRIM(IF(COUNTIFS($N$2:$N$3000,N1390,$C$2:$C$3000,C1390,$D$2:$D$3000,D1390,$H$2:$H$3000,H1390)&gt;1, "Orden repetida. ", "")&amp;IF(AND(S1390=1, C1390=Ajustes!$B$7, U1389+0.000001&lt;H1390), "Vendes más de lo registrado. ", "")&amp;IF(Q1390="texto", "Fecha en texto. ", "")&amp;IF(OR(NOT(ISNUMBER(D1390)), NOT(ISNUMBER(H1390))), "Número en texto. ", "")&amp;IF(AND(ISNUMBER(Q1390), ISNUMBER(Q1389), Q1390&lt;Q1389), "Fuera de orden de fecha. ", "")))</f>
        <v/>
      </c>
      <c r="Z1390" s="18">
        <f>IF(AND(S1390=1, ISNUMBER(R1390)), ROW(), 0)</f>
        <v/>
      </c>
      <c r="AA1390" s="18">
        <f>IF(ISNUMBER(R1390), R1390, 0)</f>
        <v/>
      </c>
    </row>
    <row r="1391">
      <c r="A1391" s="13" t="n"/>
      <c r="B1391" s="13" t="n"/>
      <c r="C1391" s="13" t="n"/>
      <c r="D1391" s="13" t="n"/>
      <c r="E1391" s="13" t="n"/>
      <c r="F1391" s="13" t="n"/>
      <c r="G1391" s="13" t="n"/>
      <c r="H1391" s="13" t="n"/>
      <c r="I1391" s="13" t="n"/>
      <c r="J1391" s="13" t="n"/>
      <c r="K1391" s="13" t="n"/>
      <c r="L1391" s="13" t="n"/>
      <c r="M1391" s="13" t="n"/>
      <c r="N1391" s="13" t="n"/>
      <c r="O1391" s="14" t="n"/>
      <c r="P1391" s="15" t="n"/>
      <c r="Q1391" s="16">
        <f>IF(N1391="", "", IF(ISNUMBER(N1391), N1391, IFERROR(DATEVALUE(LEFT(N1391,10))+TIMEVALUE(MID(N1391,12,8)), "texto")))</f>
        <v/>
      </c>
      <c r="R1391" s="17">
        <f>IF(ISNUMBER(Q1391), DATE(YEAR(Q1391),MONTH(Q1391),1), "")</f>
        <v/>
      </c>
      <c r="S1391" s="18">
        <f>IF(A1391="", 0, IF(AND(M1391=Ajustes!$B$8, E1391=Ajustes!$B$5, I1391=Ajustes!$B$4, OR(C1391=Ajustes!$B$6, C1391=Ajustes!$B$7), ISNUMBER(D1391), ISNUMBER(H1391)), 1, 0))</f>
        <v/>
      </c>
      <c r="T1391" s="19">
        <f>IF(S1391&lt;&gt;1, 0, IF(N(J1391)=0, 0, IF(K1391=Ajustes!$B$5, J1391, J1391*F1391)))</f>
        <v/>
      </c>
      <c r="U1391" s="20">
        <f>IF(S1391&lt;&gt;1, U1390, IF(C1391=Ajustes!$B$6, U1390+H1391, U1390-H1391))</f>
        <v/>
      </c>
      <c r="V1391" s="19">
        <f>IF(S1391&lt;&gt;1, V1390, IF(C1391=Ajustes!$B$6, V1390+D1391+N(O1391)+T1391, IF(U1391&lt;=0, 0, V1390-H1391*W1390)))</f>
        <v/>
      </c>
      <c r="W1391" s="21">
        <f>IF(U1391&gt;0, V1391/U1391, 0)</f>
        <v/>
      </c>
      <c r="X1391" s="19">
        <f>IF(AND(S1391=1, C1391=Ajustes!$B$7), D1391-N(O1391)-T1391-H1391*W1390, "")</f>
        <v/>
      </c>
      <c r="Y1391" s="18">
        <f>IF(A1391="", "", TRIM(IF(COUNTIFS($N$2:$N$3000,N1391,$C$2:$C$3000,C1391,$D$2:$D$3000,D1391,$H$2:$H$3000,H1391)&gt;1, "Orden repetida. ", "")&amp;IF(AND(S1391=1, C1391=Ajustes!$B$7, U1390+0.000001&lt;H1391), "Vendes más de lo registrado. ", "")&amp;IF(Q1391="texto", "Fecha en texto. ", "")&amp;IF(OR(NOT(ISNUMBER(D1391)), NOT(ISNUMBER(H1391))), "Número en texto. ", "")&amp;IF(AND(ISNUMBER(Q1391), ISNUMBER(Q1390), Q1391&lt;Q1390), "Fuera de orden de fecha. ", "")))</f>
        <v/>
      </c>
      <c r="Z1391" s="18">
        <f>IF(AND(S1391=1, ISNUMBER(R1391)), ROW(), 0)</f>
        <v/>
      </c>
      <c r="AA1391" s="18">
        <f>IF(ISNUMBER(R1391), R1391, 0)</f>
        <v/>
      </c>
    </row>
    <row r="1392">
      <c r="A1392" s="13" t="n"/>
      <c r="B1392" s="13" t="n"/>
      <c r="C1392" s="13" t="n"/>
      <c r="D1392" s="13" t="n"/>
      <c r="E1392" s="13" t="n"/>
      <c r="F1392" s="13" t="n"/>
      <c r="G1392" s="13" t="n"/>
      <c r="H1392" s="13" t="n"/>
      <c r="I1392" s="13" t="n"/>
      <c r="J1392" s="13" t="n"/>
      <c r="K1392" s="13" t="n"/>
      <c r="L1392" s="13" t="n"/>
      <c r="M1392" s="13" t="n"/>
      <c r="N1392" s="13" t="n"/>
      <c r="O1392" s="14" t="n"/>
      <c r="P1392" s="15" t="n"/>
      <c r="Q1392" s="16">
        <f>IF(N1392="", "", IF(ISNUMBER(N1392), N1392, IFERROR(DATEVALUE(LEFT(N1392,10))+TIMEVALUE(MID(N1392,12,8)), "texto")))</f>
        <v/>
      </c>
      <c r="R1392" s="17">
        <f>IF(ISNUMBER(Q1392), DATE(YEAR(Q1392),MONTH(Q1392),1), "")</f>
        <v/>
      </c>
      <c r="S1392" s="18">
        <f>IF(A1392="", 0, IF(AND(M1392=Ajustes!$B$8, E1392=Ajustes!$B$5, I1392=Ajustes!$B$4, OR(C1392=Ajustes!$B$6, C1392=Ajustes!$B$7), ISNUMBER(D1392), ISNUMBER(H1392)), 1, 0))</f>
        <v/>
      </c>
      <c r="T1392" s="19">
        <f>IF(S1392&lt;&gt;1, 0, IF(N(J1392)=0, 0, IF(K1392=Ajustes!$B$5, J1392, J1392*F1392)))</f>
        <v/>
      </c>
      <c r="U1392" s="20">
        <f>IF(S1392&lt;&gt;1, U1391, IF(C1392=Ajustes!$B$6, U1391+H1392, U1391-H1392))</f>
        <v/>
      </c>
      <c r="V1392" s="19">
        <f>IF(S1392&lt;&gt;1, V1391, IF(C1392=Ajustes!$B$6, V1391+D1392+N(O1392)+T1392, IF(U1392&lt;=0, 0, V1391-H1392*W1391)))</f>
        <v/>
      </c>
      <c r="W1392" s="21">
        <f>IF(U1392&gt;0, V1392/U1392, 0)</f>
        <v/>
      </c>
      <c r="X1392" s="19">
        <f>IF(AND(S1392=1, C1392=Ajustes!$B$7), D1392-N(O1392)-T1392-H1392*W1391, "")</f>
        <v/>
      </c>
      <c r="Y1392" s="18">
        <f>IF(A1392="", "", TRIM(IF(COUNTIFS($N$2:$N$3000,N1392,$C$2:$C$3000,C1392,$D$2:$D$3000,D1392,$H$2:$H$3000,H1392)&gt;1, "Orden repetida. ", "")&amp;IF(AND(S1392=1, C1392=Ajustes!$B$7, U1391+0.000001&lt;H1392), "Vendes más de lo registrado. ", "")&amp;IF(Q1392="texto", "Fecha en texto. ", "")&amp;IF(OR(NOT(ISNUMBER(D1392)), NOT(ISNUMBER(H1392))), "Número en texto. ", "")&amp;IF(AND(ISNUMBER(Q1392), ISNUMBER(Q1391), Q1392&lt;Q1391), "Fuera de orden de fecha. ", "")))</f>
        <v/>
      </c>
      <c r="Z1392" s="18">
        <f>IF(AND(S1392=1, ISNUMBER(R1392)), ROW(), 0)</f>
        <v/>
      </c>
      <c r="AA1392" s="18">
        <f>IF(ISNUMBER(R1392), R1392, 0)</f>
        <v/>
      </c>
    </row>
    <row r="1393">
      <c r="A1393" s="13" t="n"/>
      <c r="B1393" s="13" t="n"/>
      <c r="C1393" s="13" t="n"/>
      <c r="D1393" s="13" t="n"/>
      <c r="E1393" s="13" t="n"/>
      <c r="F1393" s="13" t="n"/>
      <c r="G1393" s="13" t="n"/>
      <c r="H1393" s="13" t="n"/>
      <c r="I1393" s="13" t="n"/>
      <c r="J1393" s="13" t="n"/>
      <c r="K1393" s="13" t="n"/>
      <c r="L1393" s="13" t="n"/>
      <c r="M1393" s="13" t="n"/>
      <c r="N1393" s="13" t="n"/>
      <c r="O1393" s="14" t="n"/>
      <c r="P1393" s="15" t="n"/>
      <c r="Q1393" s="16">
        <f>IF(N1393="", "", IF(ISNUMBER(N1393), N1393, IFERROR(DATEVALUE(LEFT(N1393,10))+TIMEVALUE(MID(N1393,12,8)), "texto")))</f>
        <v/>
      </c>
      <c r="R1393" s="17">
        <f>IF(ISNUMBER(Q1393), DATE(YEAR(Q1393),MONTH(Q1393),1), "")</f>
        <v/>
      </c>
      <c r="S1393" s="18">
        <f>IF(A1393="", 0, IF(AND(M1393=Ajustes!$B$8, E1393=Ajustes!$B$5, I1393=Ajustes!$B$4, OR(C1393=Ajustes!$B$6, C1393=Ajustes!$B$7), ISNUMBER(D1393), ISNUMBER(H1393)), 1, 0))</f>
        <v/>
      </c>
      <c r="T1393" s="19">
        <f>IF(S1393&lt;&gt;1, 0, IF(N(J1393)=0, 0, IF(K1393=Ajustes!$B$5, J1393, J1393*F1393)))</f>
        <v/>
      </c>
      <c r="U1393" s="20">
        <f>IF(S1393&lt;&gt;1, U1392, IF(C1393=Ajustes!$B$6, U1392+H1393, U1392-H1393))</f>
        <v/>
      </c>
      <c r="V1393" s="19">
        <f>IF(S1393&lt;&gt;1, V1392, IF(C1393=Ajustes!$B$6, V1392+D1393+N(O1393)+T1393, IF(U1393&lt;=0, 0, V1392-H1393*W1392)))</f>
        <v/>
      </c>
      <c r="W1393" s="21">
        <f>IF(U1393&gt;0, V1393/U1393, 0)</f>
        <v/>
      </c>
      <c r="X1393" s="19">
        <f>IF(AND(S1393=1, C1393=Ajustes!$B$7), D1393-N(O1393)-T1393-H1393*W1392, "")</f>
        <v/>
      </c>
      <c r="Y1393" s="18">
        <f>IF(A1393="", "", TRIM(IF(COUNTIFS($N$2:$N$3000,N1393,$C$2:$C$3000,C1393,$D$2:$D$3000,D1393,$H$2:$H$3000,H1393)&gt;1, "Orden repetida. ", "")&amp;IF(AND(S1393=1, C1393=Ajustes!$B$7, U1392+0.000001&lt;H1393), "Vendes más de lo registrado. ", "")&amp;IF(Q1393="texto", "Fecha en texto. ", "")&amp;IF(OR(NOT(ISNUMBER(D1393)), NOT(ISNUMBER(H1393))), "Número en texto. ", "")&amp;IF(AND(ISNUMBER(Q1393), ISNUMBER(Q1392), Q1393&lt;Q1392), "Fuera de orden de fecha. ", "")))</f>
        <v/>
      </c>
      <c r="Z1393" s="18">
        <f>IF(AND(S1393=1, ISNUMBER(R1393)), ROW(), 0)</f>
        <v/>
      </c>
      <c r="AA1393" s="18">
        <f>IF(ISNUMBER(R1393), R1393, 0)</f>
        <v/>
      </c>
    </row>
    <row r="1394">
      <c r="A1394" s="13" t="n"/>
      <c r="B1394" s="13" t="n"/>
      <c r="C1394" s="13" t="n"/>
      <c r="D1394" s="13" t="n"/>
      <c r="E1394" s="13" t="n"/>
      <c r="F1394" s="13" t="n"/>
      <c r="G1394" s="13" t="n"/>
      <c r="H1394" s="13" t="n"/>
      <c r="I1394" s="13" t="n"/>
      <c r="J1394" s="13" t="n"/>
      <c r="K1394" s="13" t="n"/>
      <c r="L1394" s="13" t="n"/>
      <c r="M1394" s="13" t="n"/>
      <c r="N1394" s="13" t="n"/>
      <c r="O1394" s="14" t="n"/>
      <c r="P1394" s="15" t="n"/>
      <c r="Q1394" s="16">
        <f>IF(N1394="", "", IF(ISNUMBER(N1394), N1394, IFERROR(DATEVALUE(LEFT(N1394,10))+TIMEVALUE(MID(N1394,12,8)), "texto")))</f>
        <v/>
      </c>
      <c r="R1394" s="17">
        <f>IF(ISNUMBER(Q1394), DATE(YEAR(Q1394),MONTH(Q1394),1), "")</f>
        <v/>
      </c>
      <c r="S1394" s="18">
        <f>IF(A1394="", 0, IF(AND(M1394=Ajustes!$B$8, E1394=Ajustes!$B$5, I1394=Ajustes!$B$4, OR(C1394=Ajustes!$B$6, C1394=Ajustes!$B$7), ISNUMBER(D1394), ISNUMBER(H1394)), 1, 0))</f>
        <v/>
      </c>
      <c r="T1394" s="19">
        <f>IF(S1394&lt;&gt;1, 0, IF(N(J1394)=0, 0, IF(K1394=Ajustes!$B$5, J1394, J1394*F1394)))</f>
        <v/>
      </c>
      <c r="U1394" s="20">
        <f>IF(S1394&lt;&gt;1, U1393, IF(C1394=Ajustes!$B$6, U1393+H1394, U1393-H1394))</f>
        <v/>
      </c>
      <c r="V1394" s="19">
        <f>IF(S1394&lt;&gt;1, V1393, IF(C1394=Ajustes!$B$6, V1393+D1394+N(O1394)+T1394, IF(U1394&lt;=0, 0, V1393-H1394*W1393)))</f>
        <v/>
      </c>
      <c r="W1394" s="21">
        <f>IF(U1394&gt;0, V1394/U1394, 0)</f>
        <v/>
      </c>
      <c r="X1394" s="19">
        <f>IF(AND(S1394=1, C1394=Ajustes!$B$7), D1394-N(O1394)-T1394-H1394*W1393, "")</f>
        <v/>
      </c>
      <c r="Y1394" s="18">
        <f>IF(A1394="", "", TRIM(IF(COUNTIFS($N$2:$N$3000,N1394,$C$2:$C$3000,C1394,$D$2:$D$3000,D1394,$H$2:$H$3000,H1394)&gt;1, "Orden repetida. ", "")&amp;IF(AND(S1394=1, C1394=Ajustes!$B$7, U1393+0.000001&lt;H1394), "Vendes más de lo registrado. ", "")&amp;IF(Q1394="texto", "Fecha en texto. ", "")&amp;IF(OR(NOT(ISNUMBER(D1394)), NOT(ISNUMBER(H1394))), "Número en texto. ", "")&amp;IF(AND(ISNUMBER(Q1394), ISNUMBER(Q1393), Q1394&lt;Q1393), "Fuera de orden de fecha. ", "")))</f>
        <v/>
      </c>
      <c r="Z1394" s="18">
        <f>IF(AND(S1394=1, ISNUMBER(R1394)), ROW(), 0)</f>
        <v/>
      </c>
      <c r="AA1394" s="18">
        <f>IF(ISNUMBER(R1394), R1394, 0)</f>
        <v/>
      </c>
    </row>
    <row r="1395">
      <c r="A1395" s="13" t="n"/>
      <c r="B1395" s="13" t="n"/>
      <c r="C1395" s="13" t="n"/>
      <c r="D1395" s="13" t="n"/>
      <c r="E1395" s="13" t="n"/>
      <c r="F1395" s="13" t="n"/>
      <c r="G1395" s="13" t="n"/>
      <c r="H1395" s="13" t="n"/>
      <c r="I1395" s="13" t="n"/>
      <c r="J1395" s="13" t="n"/>
      <c r="K1395" s="13" t="n"/>
      <c r="L1395" s="13" t="n"/>
      <c r="M1395" s="13" t="n"/>
      <c r="N1395" s="13" t="n"/>
      <c r="O1395" s="14" t="n"/>
      <c r="P1395" s="15" t="n"/>
      <c r="Q1395" s="16">
        <f>IF(N1395="", "", IF(ISNUMBER(N1395), N1395, IFERROR(DATEVALUE(LEFT(N1395,10))+TIMEVALUE(MID(N1395,12,8)), "texto")))</f>
        <v/>
      </c>
      <c r="R1395" s="17">
        <f>IF(ISNUMBER(Q1395), DATE(YEAR(Q1395),MONTH(Q1395),1), "")</f>
        <v/>
      </c>
      <c r="S1395" s="18">
        <f>IF(A1395="", 0, IF(AND(M1395=Ajustes!$B$8, E1395=Ajustes!$B$5, I1395=Ajustes!$B$4, OR(C1395=Ajustes!$B$6, C1395=Ajustes!$B$7), ISNUMBER(D1395), ISNUMBER(H1395)), 1, 0))</f>
        <v/>
      </c>
      <c r="T1395" s="19">
        <f>IF(S1395&lt;&gt;1, 0, IF(N(J1395)=0, 0, IF(K1395=Ajustes!$B$5, J1395, J1395*F1395)))</f>
        <v/>
      </c>
      <c r="U1395" s="20">
        <f>IF(S1395&lt;&gt;1, U1394, IF(C1395=Ajustes!$B$6, U1394+H1395, U1394-H1395))</f>
        <v/>
      </c>
      <c r="V1395" s="19">
        <f>IF(S1395&lt;&gt;1, V1394, IF(C1395=Ajustes!$B$6, V1394+D1395+N(O1395)+T1395, IF(U1395&lt;=0, 0, V1394-H1395*W1394)))</f>
        <v/>
      </c>
      <c r="W1395" s="21">
        <f>IF(U1395&gt;0, V1395/U1395, 0)</f>
        <v/>
      </c>
      <c r="X1395" s="19">
        <f>IF(AND(S1395=1, C1395=Ajustes!$B$7), D1395-N(O1395)-T1395-H1395*W1394, "")</f>
        <v/>
      </c>
      <c r="Y1395" s="18">
        <f>IF(A1395="", "", TRIM(IF(COUNTIFS($N$2:$N$3000,N1395,$C$2:$C$3000,C1395,$D$2:$D$3000,D1395,$H$2:$H$3000,H1395)&gt;1, "Orden repetida. ", "")&amp;IF(AND(S1395=1, C1395=Ajustes!$B$7, U1394+0.000001&lt;H1395), "Vendes más de lo registrado. ", "")&amp;IF(Q1395="texto", "Fecha en texto. ", "")&amp;IF(OR(NOT(ISNUMBER(D1395)), NOT(ISNUMBER(H1395))), "Número en texto. ", "")&amp;IF(AND(ISNUMBER(Q1395), ISNUMBER(Q1394), Q1395&lt;Q1394), "Fuera de orden de fecha. ", "")))</f>
        <v/>
      </c>
      <c r="Z1395" s="18">
        <f>IF(AND(S1395=1, ISNUMBER(R1395)), ROW(), 0)</f>
        <v/>
      </c>
      <c r="AA1395" s="18">
        <f>IF(ISNUMBER(R1395), R1395, 0)</f>
        <v/>
      </c>
    </row>
    <row r="1396">
      <c r="A1396" s="13" t="n"/>
      <c r="B1396" s="13" t="n"/>
      <c r="C1396" s="13" t="n"/>
      <c r="D1396" s="13" t="n"/>
      <c r="E1396" s="13" t="n"/>
      <c r="F1396" s="13" t="n"/>
      <c r="G1396" s="13" t="n"/>
      <c r="H1396" s="13" t="n"/>
      <c r="I1396" s="13" t="n"/>
      <c r="J1396" s="13" t="n"/>
      <c r="K1396" s="13" t="n"/>
      <c r="L1396" s="13" t="n"/>
      <c r="M1396" s="13" t="n"/>
      <c r="N1396" s="13" t="n"/>
      <c r="O1396" s="14" t="n"/>
      <c r="P1396" s="15" t="n"/>
      <c r="Q1396" s="16">
        <f>IF(N1396="", "", IF(ISNUMBER(N1396), N1396, IFERROR(DATEVALUE(LEFT(N1396,10))+TIMEVALUE(MID(N1396,12,8)), "texto")))</f>
        <v/>
      </c>
      <c r="R1396" s="17">
        <f>IF(ISNUMBER(Q1396), DATE(YEAR(Q1396),MONTH(Q1396),1), "")</f>
        <v/>
      </c>
      <c r="S1396" s="18">
        <f>IF(A1396="", 0, IF(AND(M1396=Ajustes!$B$8, E1396=Ajustes!$B$5, I1396=Ajustes!$B$4, OR(C1396=Ajustes!$B$6, C1396=Ajustes!$B$7), ISNUMBER(D1396), ISNUMBER(H1396)), 1, 0))</f>
        <v/>
      </c>
      <c r="T1396" s="19">
        <f>IF(S1396&lt;&gt;1, 0, IF(N(J1396)=0, 0, IF(K1396=Ajustes!$B$5, J1396, J1396*F1396)))</f>
        <v/>
      </c>
      <c r="U1396" s="20">
        <f>IF(S1396&lt;&gt;1, U1395, IF(C1396=Ajustes!$B$6, U1395+H1396, U1395-H1396))</f>
        <v/>
      </c>
      <c r="V1396" s="19">
        <f>IF(S1396&lt;&gt;1, V1395, IF(C1396=Ajustes!$B$6, V1395+D1396+N(O1396)+T1396, IF(U1396&lt;=0, 0, V1395-H1396*W1395)))</f>
        <v/>
      </c>
      <c r="W1396" s="21">
        <f>IF(U1396&gt;0, V1396/U1396, 0)</f>
        <v/>
      </c>
      <c r="X1396" s="19">
        <f>IF(AND(S1396=1, C1396=Ajustes!$B$7), D1396-N(O1396)-T1396-H1396*W1395, "")</f>
        <v/>
      </c>
      <c r="Y1396" s="18">
        <f>IF(A1396="", "", TRIM(IF(COUNTIFS($N$2:$N$3000,N1396,$C$2:$C$3000,C1396,$D$2:$D$3000,D1396,$H$2:$H$3000,H1396)&gt;1, "Orden repetida. ", "")&amp;IF(AND(S1396=1, C1396=Ajustes!$B$7, U1395+0.000001&lt;H1396), "Vendes más de lo registrado. ", "")&amp;IF(Q1396="texto", "Fecha en texto. ", "")&amp;IF(OR(NOT(ISNUMBER(D1396)), NOT(ISNUMBER(H1396))), "Número en texto. ", "")&amp;IF(AND(ISNUMBER(Q1396), ISNUMBER(Q1395), Q1396&lt;Q1395), "Fuera de orden de fecha. ", "")))</f>
        <v/>
      </c>
      <c r="Z1396" s="18">
        <f>IF(AND(S1396=1, ISNUMBER(R1396)), ROW(), 0)</f>
        <v/>
      </c>
      <c r="AA1396" s="18">
        <f>IF(ISNUMBER(R1396), R1396, 0)</f>
        <v/>
      </c>
    </row>
    <row r="1397">
      <c r="A1397" s="13" t="n"/>
      <c r="B1397" s="13" t="n"/>
      <c r="C1397" s="13" t="n"/>
      <c r="D1397" s="13" t="n"/>
      <c r="E1397" s="13" t="n"/>
      <c r="F1397" s="13" t="n"/>
      <c r="G1397" s="13" t="n"/>
      <c r="H1397" s="13" t="n"/>
      <c r="I1397" s="13" t="n"/>
      <c r="J1397" s="13" t="n"/>
      <c r="K1397" s="13" t="n"/>
      <c r="L1397" s="13" t="n"/>
      <c r="M1397" s="13" t="n"/>
      <c r="N1397" s="13" t="n"/>
      <c r="O1397" s="14" t="n"/>
      <c r="P1397" s="15" t="n"/>
      <c r="Q1397" s="16">
        <f>IF(N1397="", "", IF(ISNUMBER(N1397), N1397, IFERROR(DATEVALUE(LEFT(N1397,10))+TIMEVALUE(MID(N1397,12,8)), "texto")))</f>
        <v/>
      </c>
      <c r="R1397" s="17">
        <f>IF(ISNUMBER(Q1397), DATE(YEAR(Q1397),MONTH(Q1397),1), "")</f>
        <v/>
      </c>
      <c r="S1397" s="18">
        <f>IF(A1397="", 0, IF(AND(M1397=Ajustes!$B$8, E1397=Ajustes!$B$5, I1397=Ajustes!$B$4, OR(C1397=Ajustes!$B$6, C1397=Ajustes!$B$7), ISNUMBER(D1397), ISNUMBER(H1397)), 1, 0))</f>
        <v/>
      </c>
      <c r="T1397" s="19">
        <f>IF(S1397&lt;&gt;1, 0, IF(N(J1397)=0, 0, IF(K1397=Ajustes!$B$5, J1397, J1397*F1397)))</f>
        <v/>
      </c>
      <c r="U1397" s="20">
        <f>IF(S1397&lt;&gt;1, U1396, IF(C1397=Ajustes!$B$6, U1396+H1397, U1396-H1397))</f>
        <v/>
      </c>
      <c r="V1397" s="19">
        <f>IF(S1397&lt;&gt;1, V1396, IF(C1397=Ajustes!$B$6, V1396+D1397+N(O1397)+T1397, IF(U1397&lt;=0, 0, V1396-H1397*W1396)))</f>
        <v/>
      </c>
      <c r="W1397" s="21">
        <f>IF(U1397&gt;0, V1397/U1397, 0)</f>
        <v/>
      </c>
      <c r="X1397" s="19">
        <f>IF(AND(S1397=1, C1397=Ajustes!$B$7), D1397-N(O1397)-T1397-H1397*W1396, "")</f>
        <v/>
      </c>
      <c r="Y1397" s="18">
        <f>IF(A1397="", "", TRIM(IF(COUNTIFS($N$2:$N$3000,N1397,$C$2:$C$3000,C1397,$D$2:$D$3000,D1397,$H$2:$H$3000,H1397)&gt;1, "Orden repetida. ", "")&amp;IF(AND(S1397=1, C1397=Ajustes!$B$7, U1396+0.000001&lt;H1397), "Vendes más de lo registrado. ", "")&amp;IF(Q1397="texto", "Fecha en texto. ", "")&amp;IF(OR(NOT(ISNUMBER(D1397)), NOT(ISNUMBER(H1397))), "Número en texto. ", "")&amp;IF(AND(ISNUMBER(Q1397), ISNUMBER(Q1396), Q1397&lt;Q1396), "Fuera de orden de fecha. ", "")))</f>
        <v/>
      </c>
      <c r="Z1397" s="18">
        <f>IF(AND(S1397=1, ISNUMBER(R1397)), ROW(), 0)</f>
        <v/>
      </c>
      <c r="AA1397" s="18">
        <f>IF(ISNUMBER(R1397), R1397, 0)</f>
        <v/>
      </c>
    </row>
    <row r="1398">
      <c r="A1398" s="13" t="n"/>
      <c r="B1398" s="13" t="n"/>
      <c r="C1398" s="13" t="n"/>
      <c r="D1398" s="13" t="n"/>
      <c r="E1398" s="13" t="n"/>
      <c r="F1398" s="13" t="n"/>
      <c r="G1398" s="13" t="n"/>
      <c r="H1398" s="13" t="n"/>
      <c r="I1398" s="13" t="n"/>
      <c r="J1398" s="13" t="n"/>
      <c r="K1398" s="13" t="n"/>
      <c r="L1398" s="13" t="n"/>
      <c r="M1398" s="13" t="n"/>
      <c r="N1398" s="13" t="n"/>
      <c r="O1398" s="14" t="n"/>
      <c r="P1398" s="15" t="n"/>
      <c r="Q1398" s="16">
        <f>IF(N1398="", "", IF(ISNUMBER(N1398), N1398, IFERROR(DATEVALUE(LEFT(N1398,10))+TIMEVALUE(MID(N1398,12,8)), "texto")))</f>
        <v/>
      </c>
      <c r="R1398" s="17">
        <f>IF(ISNUMBER(Q1398), DATE(YEAR(Q1398),MONTH(Q1398),1), "")</f>
        <v/>
      </c>
      <c r="S1398" s="18">
        <f>IF(A1398="", 0, IF(AND(M1398=Ajustes!$B$8, E1398=Ajustes!$B$5, I1398=Ajustes!$B$4, OR(C1398=Ajustes!$B$6, C1398=Ajustes!$B$7), ISNUMBER(D1398), ISNUMBER(H1398)), 1, 0))</f>
        <v/>
      </c>
      <c r="T1398" s="19">
        <f>IF(S1398&lt;&gt;1, 0, IF(N(J1398)=0, 0, IF(K1398=Ajustes!$B$5, J1398, J1398*F1398)))</f>
        <v/>
      </c>
      <c r="U1398" s="20">
        <f>IF(S1398&lt;&gt;1, U1397, IF(C1398=Ajustes!$B$6, U1397+H1398, U1397-H1398))</f>
        <v/>
      </c>
      <c r="V1398" s="19">
        <f>IF(S1398&lt;&gt;1, V1397, IF(C1398=Ajustes!$B$6, V1397+D1398+N(O1398)+T1398, IF(U1398&lt;=0, 0, V1397-H1398*W1397)))</f>
        <v/>
      </c>
      <c r="W1398" s="21">
        <f>IF(U1398&gt;0, V1398/U1398, 0)</f>
        <v/>
      </c>
      <c r="X1398" s="19">
        <f>IF(AND(S1398=1, C1398=Ajustes!$B$7), D1398-N(O1398)-T1398-H1398*W1397, "")</f>
        <v/>
      </c>
      <c r="Y1398" s="18">
        <f>IF(A1398="", "", TRIM(IF(COUNTIFS($N$2:$N$3000,N1398,$C$2:$C$3000,C1398,$D$2:$D$3000,D1398,$H$2:$H$3000,H1398)&gt;1, "Orden repetida. ", "")&amp;IF(AND(S1398=1, C1398=Ajustes!$B$7, U1397+0.000001&lt;H1398), "Vendes más de lo registrado. ", "")&amp;IF(Q1398="texto", "Fecha en texto. ", "")&amp;IF(OR(NOT(ISNUMBER(D1398)), NOT(ISNUMBER(H1398))), "Número en texto. ", "")&amp;IF(AND(ISNUMBER(Q1398), ISNUMBER(Q1397), Q1398&lt;Q1397), "Fuera de orden de fecha. ", "")))</f>
        <v/>
      </c>
      <c r="Z1398" s="18">
        <f>IF(AND(S1398=1, ISNUMBER(R1398)), ROW(), 0)</f>
        <v/>
      </c>
      <c r="AA1398" s="18">
        <f>IF(ISNUMBER(R1398), R1398, 0)</f>
        <v/>
      </c>
    </row>
    <row r="1399">
      <c r="A1399" s="13" t="n"/>
      <c r="B1399" s="13" t="n"/>
      <c r="C1399" s="13" t="n"/>
      <c r="D1399" s="13" t="n"/>
      <c r="E1399" s="13" t="n"/>
      <c r="F1399" s="13" t="n"/>
      <c r="G1399" s="13" t="n"/>
      <c r="H1399" s="13" t="n"/>
      <c r="I1399" s="13" t="n"/>
      <c r="J1399" s="13" t="n"/>
      <c r="K1399" s="13" t="n"/>
      <c r="L1399" s="13" t="n"/>
      <c r="M1399" s="13" t="n"/>
      <c r="N1399" s="13" t="n"/>
      <c r="O1399" s="14" t="n"/>
      <c r="P1399" s="15" t="n"/>
      <c r="Q1399" s="16">
        <f>IF(N1399="", "", IF(ISNUMBER(N1399), N1399, IFERROR(DATEVALUE(LEFT(N1399,10))+TIMEVALUE(MID(N1399,12,8)), "texto")))</f>
        <v/>
      </c>
      <c r="R1399" s="17">
        <f>IF(ISNUMBER(Q1399), DATE(YEAR(Q1399),MONTH(Q1399),1), "")</f>
        <v/>
      </c>
      <c r="S1399" s="18">
        <f>IF(A1399="", 0, IF(AND(M1399=Ajustes!$B$8, E1399=Ajustes!$B$5, I1399=Ajustes!$B$4, OR(C1399=Ajustes!$B$6, C1399=Ajustes!$B$7), ISNUMBER(D1399), ISNUMBER(H1399)), 1, 0))</f>
        <v/>
      </c>
      <c r="T1399" s="19">
        <f>IF(S1399&lt;&gt;1, 0, IF(N(J1399)=0, 0, IF(K1399=Ajustes!$B$5, J1399, J1399*F1399)))</f>
        <v/>
      </c>
      <c r="U1399" s="20">
        <f>IF(S1399&lt;&gt;1, U1398, IF(C1399=Ajustes!$B$6, U1398+H1399, U1398-H1399))</f>
        <v/>
      </c>
      <c r="V1399" s="19">
        <f>IF(S1399&lt;&gt;1, V1398, IF(C1399=Ajustes!$B$6, V1398+D1399+N(O1399)+T1399, IF(U1399&lt;=0, 0, V1398-H1399*W1398)))</f>
        <v/>
      </c>
      <c r="W1399" s="21">
        <f>IF(U1399&gt;0, V1399/U1399, 0)</f>
        <v/>
      </c>
      <c r="X1399" s="19">
        <f>IF(AND(S1399=1, C1399=Ajustes!$B$7), D1399-N(O1399)-T1399-H1399*W1398, "")</f>
        <v/>
      </c>
      <c r="Y1399" s="18">
        <f>IF(A1399="", "", TRIM(IF(COUNTIFS($N$2:$N$3000,N1399,$C$2:$C$3000,C1399,$D$2:$D$3000,D1399,$H$2:$H$3000,H1399)&gt;1, "Orden repetida. ", "")&amp;IF(AND(S1399=1, C1399=Ajustes!$B$7, U1398+0.000001&lt;H1399), "Vendes más de lo registrado. ", "")&amp;IF(Q1399="texto", "Fecha en texto. ", "")&amp;IF(OR(NOT(ISNUMBER(D1399)), NOT(ISNUMBER(H1399))), "Número en texto. ", "")&amp;IF(AND(ISNUMBER(Q1399), ISNUMBER(Q1398), Q1399&lt;Q1398), "Fuera de orden de fecha. ", "")))</f>
        <v/>
      </c>
      <c r="Z1399" s="18">
        <f>IF(AND(S1399=1, ISNUMBER(R1399)), ROW(), 0)</f>
        <v/>
      </c>
      <c r="AA1399" s="18">
        <f>IF(ISNUMBER(R1399), R1399, 0)</f>
        <v/>
      </c>
    </row>
    <row r="1400">
      <c r="A1400" s="13" t="n"/>
      <c r="B1400" s="13" t="n"/>
      <c r="C1400" s="13" t="n"/>
      <c r="D1400" s="13" t="n"/>
      <c r="E1400" s="13" t="n"/>
      <c r="F1400" s="13" t="n"/>
      <c r="G1400" s="13" t="n"/>
      <c r="H1400" s="13" t="n"/>
      <c r="I1400" s="13" t="n"/>
      <c r="J1400" s="13" t="n"/>
      <c r="K1400" s="13" t="n"/>
      <c r="L1400" s="13" t="n"/>
      <c r="M1400" s="13" t="n"/>
      <c r="N1400" s="13" t="n"/>
      <c r="O1400" s="14" t="n"/>
      <c r="P1400" s="15" t="n"/>
      <c r="Q1400" s="16">
        <f>IF(N1400="", "", IF(ISNUMBER(N1400), N1400, IFERROR(DATEVALUE(LEFT(N1400,10))+TIMEVALUE(MID(N1400,12,8)), "texto")))</f>
        <v/>
      </c>
      <c r="R1400" s="17">
        <f>IF(ISNUMBER(Q1400), DATE(YEAR(Q1400),MONTH(Q1400),1), "")</f>
        <v/>
      </c>
      <c r="S1400" s="18">
        <f>IF(A1400="", 0, IF(AND(M1400=Ajustes!$B$8, E1400=Ajustes!$B$5, I1400=Ajustes!$B$4, OR(C1400=Ajustes!$B$6, C1400=Ajustes!$B$7), ISNUMBER(D1400), ISNUMBER(H1400)), 1, 0))</f>
        <v/>
      </c>
      <c r="T1400" s="19">
        <f>IF(S1400&lt;&gt;1, 0, IF(N(J1400)=0, 0, IF(K1400=Ajustes!$B$5, J1400, J1400*F1400)))</f>
        <v/>
      </c>
      <c r="U1400" s="20">
        <f>IF(S1400&lt;&gt;1, U1399, IF(C1400=Ajustes!$B$6, U1399+H1400, U1399-H1400))</f>
        <v/>
      </c>
      <c r="V1400" s="19">
        <f>IF(S1400&lt;&gt;1, V1399, IF(C1400=Ajustes!$B$6, V1399+D1400+N(O1400)+T1400, IF(U1400&lt;=0, 0, V1399-H1400*W1399)))</f>
        <v/>
      </c>
      <c r="W1400" s="21">
        <f>IF(U1400&gt;0, V1400/U1400, 0)</f>
        <v/>
      </c>
      <c r="X1400" s="19">
        <f>IF(AND(S1400=1, C1400=Ajustes!$B$7), D1400-N(O1400)-T1400-H1400*W1399, "")</f>
        <v/>
      </c>
      <c r="Y1400" s="18">
        <f>IF(A1400="", "", TRIM(IF(COUNTIFS($N$2:$N$3000,N1400,$C$2:$C$3000,C1400,$D$2:$D$3000,D1400,$H$2:$H$3000,H1400)&gt;1, "Orden repetida. ", "")&amp;IF(AND(S1400=1, C1400=Ajustes!$B$7, U1399+0.000001&lt;H1400), "Vendes más de lo registrado. ", "")&amp;IF(Q1400="texto", "Fecha en texto. ", "")&amp;IF(OR(NOT(ISNUMBER(D1400)), NOT(ISNUMBER(H1400))), "Número en texto. ", "")&amp;IF(AND(ISNUMBER(Q1400), ISNUMBER(Q1399), Q1400&lt;Q1399), "Fuera de orden de fecha. ", "")))</f>
        <v/>
      </c>
      <c r="Z1400" s="18">
        <f>IF(AND(S1400=1, ISNUMBER(R1400)), ROW(), 0)</f>
        <v/>
      </c>
      <c r="AA1400" s="18">
        <f>IF(ISNUMBER(R1400), R1400, 0)</f>
        <v/>
      </c>
    </row>
    <row r="1401">
      <c r="A1401" s="13" t="n"/>
      <c r="B1401" s="13" t="n"/>
      <c r="C1401" s="13" t="n"/>
      <c r="D1401" s="13" t="n"/>
      <c r="E1401" s="13" t="n"/>
      <c r="F1401" s="13" t="n"/>
      <c r="G1401" s="13" t="n"/>
      <c r="H1401" s="13" t="n"/>
      <c r="I1401" s="13" t="n"/>
      <c r="J1401" s="13" t="n"/>
      <c r="K1401" s="13" t="n"/>
      <c r="L1401" s="13" t="n"/>
      <c r="M1401" s="13" t="n"/>
      <c r="N1401" s="13" t="n"/>
      <c r="O1401" s="14" t="n"/>
      <c r="P1401" s="15" t="n"/>
      <c r="Q1401" s="16">
        <f>IF(N1401="", "", IF(ISNUMBER(N1401), N1401, IFERROR(DATEVALUE(LEFT(N1401,10))+TIMEVALUE(MID(N1401,12,8)), "texto")))</f>
        <v/>
      </c>
      <c r="R1401" s="17">
        <f>IF(ISNUMBER(Q1401), DATE(YEAR(Q1401),MONTH(Q1401),1), "")</f>
        <v/>
      </c>
      <c r="S1401" s="18">
        <f>IF(A1401="", 0, IF(AND(M1401=Ajustes!$B$8, E1401=Ajustes!$B$5, I1401=Ajustes!$B$4, OR(C1401=Ajustes!$B$6, C1401=Ajustes!$B$7), ISNUMBER(D1401), ISNUMBER(H1401)), 1, 0))</f>
        <v/>
      </c>
      <c r="T1401" s="19">
        <f>IF(S1401&lt;&gt;1, 0, IF(N(J1401)=0, 0, IF(K1401=Ajustes!$B$5, J1401, J1401*F1401)))</f>
        <v/>
      </c>
      <c r="U1401" s="20">
        <f>IF(S1401&lt;&gt;1, U1400, IF(C1401=Ajustes!$B$6, U1400+H1401, U1400-H1401))</f>
        <v/>
      </c>
      <c r="V1401" s="19">
        <f>IF(S1401&lt;&gt;1, V1400, IF(C1401=Ajustes!$B$6, V1400+D1401+N(O1401)+T1401, IF(U1401&lt;=0, 0, V1400-H1401*W1400)))</f>
        <v/>
      </c>
      <c r="W1401" s="21">
        <f>IF(U1401&gt;0, V1401/U1401, 0)</f>
        <v/>
      </c>
      <c r="X1401" s="19">
        <f>IF(AND(S1401=1, C1401=Ajustes!$B$7), D1401-N(O1401)-T1401-H1401*W1400, "")</f>
        <v/>
      </c>
      <c r="Y1401" s="18">
        <f>IF(A1401="", "", TRIM(IF(COUNTIFS($N$2:$N$3000,N1401,$C$2:$C$3000,C1401,$D$2:$D$3000,D1401,$H$2:$H$3000,H1401)&gt;1, "Orden repetida. ", "")&amp;IF(AND(S1401=1, C1401=Ajustes!$B$7, U1400+0.000001&lt;H1401), "Vendes más de lo registrado. ", "")&amp;IF(Q1401="texto", "Fecha en texto. ", "")&amp;IF(OR(NOT(ISNUMBER(D1401)), NOT(ISNUMBER(H1401))), "Número en texto. ", "")&amp;IF(AND(ISNUMBER(Q1401), ISNUMBER(Q1400), Q1401&lt;Q1400), "Fuera de orden de fecha. ", "")))</f>
        <v/>
      </c>
      <c r="Z1401" s="18">
        <f>IF(AND(S1401=1, ISNUMBER(R1401)), ROW(), 0)</f>
        <v/>
      </c>
      <c r="AA1401" s="18">
        <f>IF(ISNUMBER(R1401), R1401, 0)</f>
        <v/>
      </c>
    </row>
    <row r="1402">
      <c r="A1402" s="13" t="n"/>
      <c r="B1402" s="13" t="n"/>
      <c r="C1402" s="13" t="n"/>
      <c r="D1402" s="13" t="n"/>
      <c r="E1402" s="13" t="n"/>
      <c r="F1402" s="13" t="n"/>
      <c r="G1402" s="13" t="n"/>
      <c r="H1402" s="13" t="n"/>
      <c r="I1402" s="13" t="n"/>
      <c r="J1402" s="13" t="n"/>
      <c r="K1402" s="13" t="n"/>
      <c r="L1402" s="13" t="n"/>
      <c r="M1402" s="13" t="n"/>
      <c r="N1402" s="13" t="n"/>
      <c r="O1402" s="14" t="n"/>
      <c r="P1402" s="15" t="n"/>
      <c r="Q1402" s="16">
        <f>IF(N1402="", "", IF(ISNUMBER(N1402), N1402, IFERROR(DATEVALUE(LEFT(N1402,10))+TIMEVALUE(MID(N1402,12,8)), "texto")))</f>
        <v/>
      </c>
      <c r="R1402" s="17">
        <f>IF(ISNUMBER(Q1402), DATE(YEAR(Q1402),MONTH(Q1402),1), "")</f>
        <v/>
      </c>
      <c r="S1402" s="18">
        <f>IF(A1402="", 0, IF(AND(M1402=Ajustes!$B$8, E1402=Ajustes!$B$5, I1402=Ajustes!$B$4, OR(C1402=Ajustes!$B$6, C1402=Ajustes!$B$7), ISNUMBER(D1402), ISNUMBER(H1402)), 1, 0))</f>
        <v/>
      </c>
      <c r="T1402" s="19">
        <f>IF(S1402&lt;&gt;1, 0, IF(N(J1402)=0, 0, IF(K1402=Ajustes!$B$5, J1402, J1402*F1402)))</f>
        <v/>
      </c>
      <c r="U1402" s="20">
        <f>IF(S1402&lt;&gt;1, U1401, IF(C1402=Ajustes!$B$6, U1401+H1402, U1401-H1402))</f>
        <v/>
      </c>
      <c r="V1402" s="19">
        <f>IF(S1402&lt;&gt;1, V1401, IF(C1402=Ajustes!$B$6, V1401+D1402+N(O1402)+T1402, IF(U1402&lt;=0, 0, V1401-H1402*W1401)))</f>
        <v/>
      </c>
      <c r="W1402" s="21">
        <f>IF(U1402&gt;0, V1402/U1402, 0)</f>
        <v/>
      </c>
      <c r="X1402" s="19">
        <f>IF(AND(S1402=1, C1402=Ajustes!$B$7), D1402-N(O1402)-T1402-H1402*W1401, "")</f>
        <v/>
      </c>
      <c r="Y1402" s="18">
        <f>IF(A1402="", "", TRIM(IF(COUNTIFS($N$2:$N$3000,N1402,$C$2:$C$3000,C1402,$D$2:$D$3000,D1402,$H$2:$H$3000,H1402)&gt;1, "Orden repetida. ", "")&amp;IF(AND(S1402=1, C1402=Ajustes!$B$7, U1401+0.000001&lt;H1402), "Vendes más de lo registrado. ", "")&amp;IF(Q1402="texto", "Fecha en texto. ", "")&amp;IF(OR(NOT(ISNUMBER(D1402)), NOT(ISNUMBER(H1402))), "Número en texto. ", "")&amp;IF(AND(ISNUMBER(Q1402), ISNUMBER(Q1401), Q1402&lt;Q1401), "Fuera de orden de fecha. ", "")))</f>
        <v/>
      </c>
      <c r="Z1402" s="18">
        <f>IF(AND(S1402=1, ISNUMBER(R1402)), ROW(), 0)</f>
        <v/>
      </c>
      <c r="AA1402" s="18">
        <f>IF(ISNUMBER(R1402), R1402, 0)</f>
        <v/>
      </c>
    </row>
    <row r="1403">
      <c r="A1403" s="13" t="n"/>
      <c r="B1403" s="13" t="n"/>
      <c r="C1403" s="13" t="n"/>
      <c r="D1403" s="13" t="n"/>
      <c r="E1403" s="13" t="n"/>
      <c r="F1403" s="13" t="n"/>
      <c r="G1403" s="13" t="n"/>
      <c r="H1403" s="13" t="n"/>
      <c r="I1403" s="13" t="n"/>
      <c r="J1403" s="13" t="n"/>
      <c r="K1403" s="13" t="n"/>
      <c r="L1403" s="13" t="n"/>
      <c r="M1403" s="13" t="n"/>
      <c r="N1403" s="13" t="n"/>
      <c r="O1403" s="14" t="n"/>
      <c r="P1403" s="15" t="n"/>
      <c r="Q1403" s="16">
        <f>IF(N1403="", "", IF(ISNUMBER(N1403), N1403, IFERROR(DATEVALUE(LEFT(N1403,10))+TIMEVALUE(MID(N1403,12,8)), "texto")))</f>
        <v/>
      </c>
      <c r="R1403" s="17">
        <f>IF(ISNUMBER(Q1403), DATE(YEAR(Q1403),MONTH(Q1403),1), "")</f>
        <v/>
      </c>
      <c r="S1403" s="18">
        <f>IF(A1403="", 0, IF(AND(M1403=Ajustes!$B$8, E1403=Ajustes!$B$5, I1403=Ajustes!$B$4, OR(C1403=Ajustes!$B$6, C1403=Ajustes!$B$7), ISNUMBER(D1403), ISNUMBER(H1403)), 1, 0))</f>
        <v/>
      </c>
      <c r="T1403" s="19">
        <f>IF(S1403&lt;&gt;1, 0, IF(N(J1403)=0, 0, IF(K1403=Ajustes!$B$5, J1403, J1403*F1403)))</f>
        <v/>
      </c>
      <c r="U1403" s="20">
        <f>IF(S1403&lt;&gt;1, U1402, IF(C1403=Ajustes!$B$6, U1402+H1403, U1402-H1403))</f>
        <v/>
      </c>
      <c r="V1403" s="19">
        <f>IF(S1403&lt;&gt;1, V1402, IF(C1403=Ajustes!$B$6, V1402+D1403+N(O1403)+T1403, IF(U1403&lt;=0, 0, V1402-H1403*W1402)))</f>
        <v/>
      </c>
      <c r="W1403" s="21">
        <f>IF(U1403&gt;0, V1403/U1403, 0)</f>
        <v/>
      </c>
      <c r="X1403" s="19">
        <f>IF(AND(S1403=1, C1403=Ajustes!$B$7), D1403-N(O1403)-T1403-H1403*W1402, "")</f>
        <v/>
      </c>
      <c r="Y1403" s="18">
        <f>IF(A1403="", "", TRIM(IF(COUNTIFS($N$2:$N$3000,N1403,$C$2:$C$3000,C1403,$D$2:$D$3000,D1403,$H$2:$H$3000,H1403)&gt;1, "Orden repetida. ", "")&amp;IF(AND(S1403=1, C1403=Ajustes!$B$7, U1402+0.000001&lt;H1403), "Vendes más de lo registrado. ", "")&amp;IF(Q1403="texto", "Fecha en texto. ", "")&amp;IF(OR(NOT(ISNUMBER(D1403)), NOT(ISNUMBER(H1403))), "Número en texto. ", "")&amp;IF(AND(ISNUMBER(Q1403), ISNUMBER(Q1402), Q1403&lt;Q1402), "Fuera de orden de fecha. ", "")))</f>
        <v/>
      </c>
      <c r="Z1403" s="18">
        <f>IF(AND(S1403=1, ISNUMBER(R1403)), ROW(), 0)</f>
        <v/>
      </c>
      <c r="AA1403" s="18">
        <f>IF(ISNUMBER(R1403), R1403, 0)</f>
        <v/>
      </c>
    </row>
    <row r="1404">
      <c r="A1404" s="13" t="n"/>
      <c r="B1404" s="13" t="n"/>
      <c r="C1404" s="13" t="n"/>
      <c r="D1404" s="13" t="n"/>
      <c r="E1404" s="13" t="n"/>
      <c r="F1404" s="13" t="n"/>
      <c r="G1404" s="13" t="n"/>
      <c r="H1404" s="13" t="n"/>
      <c r="I1404" s="13" t="n"/>
      <c r="J1404" s="13" t="n"/>
      <c r="K1404" s="13" t="n"/>
      <c r="L1404" s="13" t="n"/>
      <c r="M1404" s="13" t="n"/>
      <c r="N1404" s="13" t="n"/>
      <c r="O1404" s="14" t="n"/>
      <c r="P1404" s="15" t="n"/>
      <c r="Q1404" s="16">
        <f>IF(N1404="", "", IF(ISNUMBER(N1404), N1404, IFERROR(DATEVALUE(LEFT(N1404,10))+TIMEVALUE(MID(N1404,12,8)), "texto")))</f>
        <v/>
      </c>
      <c r="R1404" s="17">
        <f>IF(ISNUMBER(Q1404), DATE(YEAR(Q1404),MONTH(Q1404),1), "")</f>
        <v/>
      </c>
      <c r="S1404" s="18">
        <f>IF(A1404="", 0, IF(AND(M1404=Ajustes!$B$8, E1404=Ajustes!$B$5, I1404=Ajustes!$B$4, OR(C1404=Ajustes!$B$6, C1404=Ajustes!$B$7), ISNUMBER(D1404), ISNUMBER(H1404)), 1, 0))</f>
        <v/>
      </c>
      <c r="T1404" s="19">
        <f>IF(S1404&lt;&gt;1, 0, IF(N(J1404)=0, 0, IF(K1404=Ajustes!$B$5, J1404, J1404*F1404)))</f>
        <v/>
      </c>
      <c r="U1404" s="20">
        <f>IF(S1404&lt;&gt;1, U1403, IF(C1404=Ajustes!$B$6, U1403+H1404, U1403-H1404))</f>
        <v/>
      </c>
      <c r="V1404" s="19">
        <f>IF(S1404&lt;&gt;1, V1403, IF(C1404=Ajustes!$B$6, V1403+D1404+N(O1404)+T1404, IF(U1404&lt;=0, 0, V1403-H1404*W1403)))</f>
        <v/>
      </c>
      <c r="W1404" s="21">
        <f>IF(U1404&gt;0, V1404/U1404, 0)</f>
        <v/>
      </c>
      <c r="X1404" s="19">
        <f>IF(AND(S1404=1, C1404=Ajustes!$B$7), D1404-N(O1404)-T1404-H1404*W1403, "")</f>
        <v/>
      </c>
      <c r="Y1404" s="18">
        <f>IF(A1404="", "", TRIM(IF(COUNTIFS($N$2:$N$3000,N1404,$C$2:$C$3000,C1404,$D$2:$D$3000,D1404,$H$2:$H$3000,H1404)&gt;1, "Orden repetida. ", "")&amp;IF(AND(S1404=1, C1404=Ajustes!$B$7, U1403+0.000001&lt;H1404), "Vendes más de lo registrado. ", "")&amp;IF(Q1404="texto", "Fecha en texto. ", "")&amp;IF(OR(NOT(ISNUMBER(D1404)), NOT(ISNUMBER(H1404))), "Número en texto. ", "")&amp;IF(AND(ISNUMBER(Q1404), ISNUMBER(Q1403), Q1404&lt;Q1403), "Fuera de orden de fecha. ", "")))</f>
        <v/>
      </c>
      <c r="Z1404" s="18">
        <f>IF(AND(S1404=1, ISNUMBER(R1404)), ROW(), 0)</f>
        <v/>
      </c>
      <c r="AA1404" s="18">
        <f>IF(ISNUMBER(R1404), R1404, 0)</f>
        <v/>
      </c>
    </row>
    <row r="1405">
      <c r="A1405" s="13" t="n"/>
      <c r="B1405" s="13" t="n"/>
      <c r="C1405" s="13" t="n"/>
      <c r="D1405" s="13" t="n"/>
      <c r="E1405" s="13" t="n"/>
      <c r="F1405" s="13" t="n"/>
      <c r="G1405" s="13" t="n"/>
      <c r="H1405" s="13" t="n"/>
      <c r="I1405" s="13" t="n"/>
      <c r="J1405" s="13" t="n"/>
      <c r="K1405" s="13" t="n"/>
      <c r="L1405" s="13" t="n"/>
      <c r="M1405" s="13" t="n"/>
      <c r="N1405" s="13" t="n"/>
      <c r="O1405" s="14" t="n"/>
      <c r="P1405" s="15" t="n"/>
      <c r="Q1405" s="16">
        <f>IF(N1405="", "", IF(ISNUMBER(N1405), N1405, IFERROR(DATEVALUE(LEFT(N1405,10))+TIMEVALUE(MID(N1405,12,8)), "texto")))</f>
        <v/>
      </c>
      <c r="R1405" s="17">
        <f>IF(ISNUMBER(Q1405), DATE(YEAR(Q1405),MONTH(Q1405),1), "")</f>
        <v/>
      </c>
      <c r="S1405" s="18">
        <f>IF(A1405="", 0, IF(AND(M1405=Ajustes!$B$8, E1405=Ajustes!$B$5, I1405=Ajustes!$B$4, OR(C1405=Ajustes!$B$6, C1405=Ajustes!$B$7), ISNUMBER(D1405), ISNUMBER(H1405)), 1, 0))</f>
        <v/>
      </c>
      <c r="T1405" s="19">
        <f>IF(S1405&lt;&gt;1, 0, IF(N(J1405)=0, 0, IF(K1405=Ajustes!$B$5, J1405, J1405*F1405)))</f>
        <v/>
      </c>
      <c r="U1405" s="20">
        <f>IF(S1405&lt;&gt;1, U1404, IF(C1405=Ajustes!$B$6, U1404+H1405, U1404-H1405))</f>
        <v/>
      </c>
      <c r="V1405" s="19">
        <f>IF(S1405&lt;&gt;1, V1404, IF(C1405=Ajustes!$B$6, V1404+D1405+N(O1405)+T1405, IF(U1405&lt;=0, 0, V1404-H1405*W1404)))</f>
        <v/>
      </c>
      <c r="W1405" s="21">
        <f>IF(U1405&gt;0, V1405/U1405, 0)</f>
        <v/>
      </c>
      <c r="X1405" s="19">
        <f>IF(AND(S1405=1, C1405=Ajustes!$B$7), D1405-N(O1405)-T1405-H1405*W1404, "")</f>
        <v/>
      </c>
      <c r="Y1405" s="18">
        <f>IF(A1405="", "", TRIM(IF(COUNTIFS($N$2:$N$3000,N1405,$C$2:$C$3000,C1405,$D$2:$D$3000,D1405,$H$2:$H$3000,H1405)&gt;1, "Orden repetida. ", "")&amp;IF(AND(S1405=1, C1405=Ajustes!$B$7, U1404+0.000001&lt;H1405), "Vendes más de lo registrado. ", "")&amp;IF(Q1405="texto", "Fecha en texto. ", "")&amp;IF(OR(NOT(ISNUMBER(D1405)), NOT(ISNUMBER(H1405))), "Número en texto. ", "")&amp;IF(AND(ISNUMBER(Q1405), ISNUMBER(Q1404), Q1405&lt;Q1404), "Fuera de orden de fecha. ", "")))</f>
        <v/>
      </c>
      <c r="Z1405" s="18">
        <f>IF(AND(S1405=1, ISNUMBER(R1405)), ROW(), 0)</f>
        <v/>
      </c>
      <c r="AA1405" s="18">
        <f>IF(ISNUMBER(R1405), R1405, 0)</f>
        <v/>
      </c>
    </row>
    <row r="1406">
      <c r="A1406" s="13" t="n"/>
      <c r="B1406" s="13" t="n"/>
      <c r="C1406" s="13" t="n"/>
      <c r="D1406" s="13" t="n"/>
      <c r="E1406" s="13" t="n"/>
      <c r="F1406" s="13" t="n"/>
      <c r="G1406" s="13" t="n"/>
      <c r="H1406" s="13" t="n"/>
      <c r="I1406" s="13" t="n"/>
      <c r="J1406" s="13" t="n"/>
      <c r="K1406" s="13" t="n"/>
      <c r="L1406" s="13" t="n"/>
      <c r="M1406" s="13" t="n"/>
      <c r="N1406" s="13" t="n"/>
      <c r="O1406" s="14" t="n"/>
      <c r="P1406" s="15" t="n"/>
      <c r="Q1406" s="16">
        <f>IF(N1406="", "", IF(ISNUMBER(N1406), N1406, IFERROR(DATEVALUE(LEFT(N1406,10))+TIMEVALUE(MID(N1406,12,8)), "texto")))</f>
        <v/>
      </c>
      <c r="R1406" s="17">
        <f>IF(ISNUMBER(Q1406), DATE(YEAR(Q1406),MONTH(Q1406),1), "")</f>
        <v/>
      </c>
      <c r="S1406" s="18">
        <f>IF(A1406="", 0, IF(AND(M1406=Ajustes!$B$8, E1406=Ajustes!$B$5, I1406=Ajustes!$B$4, OR(C1406=Ajustes!$B$6, C1406=Ajustes!$B$7), ISNUMBER(D1406), ISNUMBER(H1406)), 1, 0))</f>
        <v/>
      </c>
      <c r="T1406" s="19">
        <f>IF(S1406&lt;&gt;1, 0, IF(N(J1406)=0, 0, IF(K1406=Ajustes!$B$5, J1406, J1406*F1406)))</f>
        <v/>
      </c>
      <c r="U1406" s="20">
        <f>IF(S1406&lt;&gt;1, U1405, IF(C1406=Ajustes!$B$6, U1405+H1406, U1405-H1406))</f>
        <v/>
      </c>
      <c r="V1406" s="19">
        <f>IF(S1406&lt;&gt;1, V1405, IF(C1406=Ajustes!$B$6, V1405+D1406+N(O1406)+T1406, IF(U1406&lt;=0, 0, V1405-H1406*W1405)))</f>
        <v/>
      </c>
      <c r="W1406" s="21">
        <f>IF(U1406&gt;0, V1406/U1406, 0)</f>
        <v/>
      </c>
      <c r="X1406" s="19">
        <f>IF(AND(S1406=1, C1406=Ajustes!$B$7), D1406-N(O1406)-T1406-H1406*W1405, "")</f>
        <v/>
      </c>
      <c r="Y1406" s="18">
        <f>IF(A1406="", "", TRIM(IF(COUNTIFS($N$2:$N$3000,N1406,$C$2:$C$3000,C1406,$D$2:$D$3000,D1406,$H$2:$H$3000,H1406)&gt;1, "Orden repetida. ", "")&amp;IF(AND(S1406=1, C1406=Ajustes!$B$7, U1405+0.000001&lt;H1406), "Vendes más de lo registrado. ", "")&amp;IF(Q1406="texto", "Fecha en texto. ", "")&amp;IF(OR(NOT(ISNUMBER(D1406)), NOT(ISNUMBER(H1406))), "Número en texto. ", "")&amp;IF(AND(ISNUMBER(Q1406), ISNUMBER(Q1405), Q1406&lt;Q1405), "Fuera de orden de fecha. ", "")))</f>
        <v/>
      </c>
      <c r="Z1406" s="18">
        <f>IF(AND(S1406=1, ISNUMBER(R1406)), ROW(), 0)</f>
        <v/>
      </c>
      <c r="AA1406" s="18">
        <f>IF(ISNUMBER(R1406), R1406, 0)</f>
        <v/>
      </c>
    </row>
    <row r="1407">
      <c r="A1407" s="13" t="n"/>
      <c r="B1407" s="13" t="n"/>
      <c r="C1407" s="13" t="n"/>
      <c r="D1407" s="13" t="n"/>
      <c r="E1407" s="13" t="n"/>
      <c r="F1407" s="13" t="n"/>
      <c r="G1407" s="13" t="n"/>
      <c r="H1407" s="13" t="n"/>
      <c r="I1407" s="13" t="n"/>
      <c r="J1407" s="13" t="n"/>
      <c r="K1407" s="13" t="n"/>
      <c r="L1407" s="13" t="n"/>
      <c r="M1407" s="13" t="n"/>
      <c r="N1407" s="13" t="n"/>
      <c r="O1407" s="14" t="n"/>
      <c r="P1407" s="15" t="n"/>
      <c r="Q1407" s="16">
        <f>IF(N1407="", "", IF(ISNUMBER(N1407), N1407, IFERROR(DATEVALUE(LEFT(N1407,10))+TIMEVALUE(MID(N1407,12,8)), "texto")))</f>
        <v/>
      </c>
      <c r="R1407" s="17">
        <f>IF(ISNUMBER(Q1407), DATE(YEAR(Q1407),MONTH(Q1407),1), "")</f>
        <v/>
      </c>
      <c r="S1407" s="18">
        <f>IF(A1407="", 0, IF(AND(M1407=Ajustes!$B$8, E1407=Ajustes!$B$5, I1407=Ajustes!$B$4, OR(C1407=Ajustes!$B$6, C1407=Ajustes!$B$7), ISNUMBER(D1407), ISNUMBER(H1407)), 1, 0))</f>
        <v/>
      </c>
      <c r="T1407" s="19">
        <f>IF(S1407&lt;&gt;1, 0, IF(N(J1407)=0, 0, IF(K1407=Ajustes!$B$5, J1407, J1407*F1407)))</f>
        <v/>
      </c>
      <c r="U1407" s="20">
        <f>IF(S1407&lt;&gt;1, U1406, IF(C1407=Ajustes!$B$6, U1406+H1407, U1406-H1407))</f>
        <v/>
      </c>
      <c r="V1407" s="19">
        <f>IF(S1407&lt;&gt;1, V1406, IF(C1407=Ajustes!$B$6, V1406+D1407+N(O1407)+T1407, IF(U1407&lt;=0, 0, V1406-H1407*W1406)))</f>
        <v/>
      </c>
      <c r="W1407" s="21">
        <f>IF(U1407&gt;0, V1407/U1407, 0)</f>
        <v/>
      </c>
      <c r="X1407" s="19">
        <f>IF(AND(S1407=1, C1407=Ajustes!$B$7), D1407-N(O1407)-T1407-H1407*W1406, "")</f>
        <v/>
      </c>
      <c r="Y1407" s="18">
        <f>IF(A1407="", "", TRIM(IF(COUNTIFS($N$2:$N$3000,N1407,$C$2:$C$3000,C1407,$D$2:$D$3000,D1407,$H$2:$H$3000,H1407)&gt;1, "Orden repetida. ", "")&amp;IF(AND(S1407=1, C1407=Ajustes!$B$7, U1406+0.000001&lt;H1407), "Vendes más de lo registrado. ", "")&amp;IF(Q1407="texto", "Fecha en texto. ", "")&amp;IF(OR(NOT(ISNUMBER(D1407)), NOT(ISNUMBER(H1407))), "Número en texto. ", "")&amp;IF(AND(ISNUMBER(Q1407), ISNUMBER(Q1406), Q1407&lt;Q1406), "Fuera de orden de fecha. ", "")))</f>
        <v/>
      </c>
      <c r="Z1407" s="18">
        <f>IF(AND(S1407=1, ISNUMBER(R1407)), ROW(), 0)</f>
        <v/>
      </c>
      <c r="AA1407" s="18">
        <f>IF(ISNUMBER(R1407), R1407, 0)</f>
        <v/>
      </c>
    </row>
    <row r="1408">
      <c r="A1408" s="13" t="n"/>
      <c r="B1408" s="13" t="n"/>
      <c r="C1408" s="13" t="n"/>
      <c r="D1408" s="13" t="n"/>
      <c r="E1408" s="13" t="n"/>
      <c r="F1408" s="13" t="n"/>
      <c r="G1408" s="13" t="n"/>
      <c r="H1408" s="13" t="n"/>
      <c r="I1408" s="13" t="n"/>
      <c r="J1408" s="13" t="n"/>
      <c r="K1408" s="13" t="n"/>
      <c r="L1408" s="13" t="n"/>
      <c r="M1408" s="13" t="n"/>
      <c r="N1408" s="13" t="n"/>
      <c r="O1408" s="14" t="n"/>
      <c r="P1408" s="15" t="n"/>
      <c r="Q1408" s="16">
        <f>IF(N1408="", "", IF(ISNUMBER(N1408), N1408, IFERROR(DATEVALUE(LEFT(N1408,10))+TIMEVALUE(MID(N1408,12,8)), "texto")))</f>
        <v/>
      </c>
      <c r="R1408" s="17">
        <f>IF(ISNUMBER(Q1408), DATE(YEAR(Q1408),MONTH(Q1408),1), "")</f>
        <v/>
      </c>
      <c r="S1408" s="18">
        <f>IF(A1408="", 0, IF(AND(M1408=Ajustes!$B$8, E1408=Ajustes!$B$5, I1408=Ajustes!$B$4, OR(C1408=Ajustes!$B$6, C1408=Ajustes!$B$7), ISNUMBER(D1408), ISNUMBER(H1408)), 1, 0))</f>
        <v/>
      </c>
      <c r="T1408" s="19">
        <f>IF(S1408&lt;&gt;1, 0, IF(N(J1408)=0, 0, IF(K1408=Ajustes!$B$5, J1408, J1408*F1408)))</f>
        <v/>
      </c>
      <c r="U1408" s="20">
        <f>IF(S1408&lt;&gt;1, U1407, IF(C1408=Ajustes!$B$6, U1407+H1408, U1407-H1408))</f>
        <v/>
      </c>
      <c r="V1408" s="19">
        <f>IF(S1408&lt;&gt;1, V1407, IF(C1408=Ajustes!$B$6, V1407+D1408+N(O1408)+T1408, IF(U1408&lt;=0, 0, V1407-H1408*W1407)))</f>
        <v/>
      </c>
      <c r="W1408" s="21">
        <f>IF(U1408&gt;0, V1408/U1408, 0)</f>
        <v/>
      </c>
      <c r="X1408" s="19">
        <f>IF(AND(S1408=1, C1408=Ajustes!$B$7), D1408-N(O1408)-T1408-H1408*W1407, "")</f>
        <v/>
      </c>
      <c r="Y1408" s="18">
        <f>IF(A1408="", "", TRIM(IF(COUNTIFS($N$2:$N$3000,N1408,$C$2:$C$3000,C1408,$D$2:$D$3000,D1408,$H$2:$H$3000,H1408)&gt;1, "Orden repetida. ", "")&amp;IF(AND(S1408=1, C1408=Ajustes!$B$7, U1407+0.000001&lt;H1408), "Vendes más de lo registrado. ", "")&amp;IF(Q1408="texto", "Fecha en texto. ", "")&amp;IF(OR(NOT(ISNUMBER(D1408)), NOT(ISNUMBER(H1408))), "Número en texto. ", "")&amp;IF(AND(ISNUMBER(Q1408), ISNUMBER(Q1407), Q1408&lt;Q1407), "Fuera de orden de fecha. ", "")))</f>
        <v/>
      </c>
      <c r="Z1408" s="18">
        <f>IF(AND(S1408=1, ISNUMBER(R1408)), ROW(), 0)</f>
        <v/>
      </c>
      <c r="AA1408" s="18">
        <f>IF(ISNUMBER(R1408), R1408, 0)</f>
        <v/>
      </c>
    </row>
    <row r="1409">
      <c r="A1409" s="13" t="n"/>
      <c r="B1409" s="13" t="n"/>
      <c r="C1409" s="13" t="n"/>
      <c r="D1409" s="13" t="n"/>
      <c r="E1409" s="13" t="n"/>
      <c r="F1409" s="13" t="n"/>
      <c r="G1409" s="13" t="n"/>
      <c r="H1409" s="13" t="n"/>
      <c r="I1409" s="13" t="n"/>
      <c r="J1409" s="13" t="n"/>
      <c r="K1409" s="13" t="n"/>
      <c r="L1409" s="13" t="n"/>
      <c r="M1409" s="13" t="n"/>
      <c r="N1409" s="13" t="n"/>
      <c r="O1409" s="14" t="n"/>
      <c r="P1409" s="15" t="n"/>
      <c r="Q1409" s="16">
        <f>IF(N1409="", "", IF(ISNUMBER(N1409), N1409, IFERROR(DATEVALUE(LEFT(N1409,10))+TIMEVALUE(MID(N1409,12,8)), "texto")))</f>
        <v/>
      </c>
      <c r="R1409" s="17">
        <f>IF(ISNUMBER(Q1409), DATE(YEAR(Q1409),MONTH(Q1409),1), "")</f>
        <v/>
      </c>
      <c r="S1409" s="18">
        <f>IF(A1409="", 0, IF(AND(M1409=Ajustes!$B$8, E1409=Ajustes!$B$5, I1409=Ajustes!$B$4, OR(C1409=Ajustes!$B$6, C1409=Ajustes!$B$7), ISNUMBER(D1409), ISNUMBER(H1409)), 1, 0))</f>
        <v/>
      </c>
      <c r="T1409" s="19">
        <f>IF(S1409&lt;&gt;1, 0, IF(N(J1409)=0, 0, IF(K1409=Ajustes!$B$5, J1409, J1409*F1409)))</f>
        <v/>
      </c>
      <c r="U1409" s="20">
        <f>IF(S1409&lt;&gt;1, U1408, IF(C1409=Ajustes!$B$6, U1408+H1409, U1408-H1409))</f>
        <v/>
      </c>
      <c r="V1409" s="19">
        <f>IF(S1409&lt;&gt;1, V1408, IF(C1409=Ajustes!$B$6, V1408+D1409+N(O1409)+T1409, IF(U1409&lt;=0, 0, V1408-H1409*W1408)))</f>
        <v/>
      </c>
      <c r="W1409" s="21">
        <f>IF(U1409&gt;0, V1409/U1409, 0)</f>
        <v/>
      </c>
      <c r="X1409" s="19">
        <f>IF(AND(S1409=1, C1409=Ajustes!$B$7), D1409-N(O1409)-T1409-H1409*W1408, "")</f>
        <v/>
      </c>
      <c r="Y1409" s="18">
        <f>IF(A1409="", "", TRIM(IF(COUNTIFS($N$2:$N$3000,N1409,$C$2:$C$3000,C1409,$D$2:$D$3000,D1409,$H$2:$H$3000,H1409)&gt;1, "Orden repetida. ", "")&amp;IF(AND(S1409=1, C1409=Ajustes!$B$7, U1408+0.000001&lt;H1409), "Vendes más de lo registrado. ", "")&amp;IF(Q1409="texto", "Fecha en texto. ", "")&amp;IF(OR(NOT(ISNUMBER(D1409)), NOT(ISNUMBER(H1409))), "Número en texto. ", "")&amp;IF(AND(ISNUMBER(Q1409), ISNUMBER(Q1408), Q1409&lt;Q1408), "Fuera de orden de fecha. ", "")))</f>
        <v/>
      </c>
      <c r="Z1409" s="18">
        <f>IF(AND(S1409=1, ISNUMBER(R1409)), ROW(), 0)</f>
        <v/>
      </c>
      <c r="AA1409" s="18">
        <f>IF(ISNUMBER(R1409), R1409, 0)</f>
        <v/>
      </c>
    </row>
    <row r="1410">
      <c r="A1410" s="13" t="n"/>
      <c r="B1410" s="13" t="n"/>
      <c r="C1410" s="13" t="n"/>
      <c r="D1410" s="13" t="n"/>
      <c r="E1410" s="13" t="n"/>
      <c r="F1410" s="13" t="n"/>
      <c r="G1410" s="13" t="n"/>
      <c r="H1410" s="13" t="n"/>
      <c r="I1410" s="13" t="n"/>
      <c r="J1410" s="13" t="n"/>
      <c r="K1410" s="13" t="n"/>
      <c r="L1410" s="13" t="n"/>
      <c r="M1410" s="13" t="n"/>
      <c r="N1410" s="13" t="n"/>
      <c r="O1410" s="14" t="n"/>
      <c r="P1410" s="15" t="n"/>
      <c r="Q1410" s="16">
        <f>IF(N1410="", "", IF(ISNUMBER(N1410), N1410, IFERROR(DATEVALUE(LEFT(N1410,10))+TIMEVALUE(MID(N1410,12,8)), "texto")))</f>
        <v/>
      </c>
      <c r="R1410" s="17">
        <f>IF(ISNUMBER(Q1410), DATE(YEAR(Q1410),MONTH(Q1410),1), "")</f>
        <v/>
      </c>
      <c r="S1410" s="18">
        <f>IF(A1410="", 0, IF(AND(M1410=Ajustes!$B$8, E1410=Ajustes!$B$5, I1410=Ajustes!$B$4, OR(C1410=Ajustes!$B$6, C1410=Ajustes!$B$7), ISNUMBER(D1410), ISNUMBER(H1410)), 1, 0))</f>
        <v/>
      </c>
      <c r="T1410" s="19">
        <f>IF(S1410&lt;&gt;1, 0, IF(N(J1410)=0, 0, IF(K1410=Ajustes!$B$5, J1410, J1410*F1410)))</f>
        <v/>
      </c>
      <c r="U1410" s="20">
        <f>IF(S1410&lt;&gt;1, U1409, IF(C1410=Ajustes!$B$6, U1409+H1410, U1409-H1410))</f>
        <v/>
      </c>
      <c r="V1410" s="19">
        <f>IF(S1410&lt;&gt;1, V1409, IF(C1410=Ajustes!$B$6, V1409+D1410+N(O1410)+T1410, IF(U1410&lt;=0, 0, V1409-H1410*W1409)))</f>
        <v/>
      </c>
      <c r="W1410" s="21">
        <f>IF(U1410&gt;0, V1410/U1410, 0)</f>
        <v/>
      </c>
      <c r="X1410" s="19">
        <f>IF(AND(S1410=1, C1410=Ajustes!$B$7), D1410-N(O1410)-T1410-H1410*W1409, "")</f>
        <v/>
      </c>
      <c r="Y1410" s="18">
        <f>IF(A1410="", "", TRIM(IF(COUNTIFS($N$2:$N$3000,N1410,$C$2:$C$3000,C1410,$D$2:$D$3000,D1410,$H$2:$H$3000,H1410)&gt;1, "Orden repetida. ", "")&amp;IF(AND(S1410=1, C1410=Ajustes!$B$7, U1409+0.000001&lt;H1410), "Vendes más de lo registrado. ", "")&amp;IF(Q1410="texto", "Fecha en texto. ", "")&amp;IF(OR(NOT(ISNUMBER(D1410)), NOT(ISNUMBER(H1410))), "Número en texto. ", "")&amp;IF(AND(ISNUMBER(Q1410), ISNUMBER(Q1409), Q1410&lt;Q1409), "Fuera de orden de fecha. ", "")))</f>
        <v/>
      </c>
      <c r="Z1410" s="18">
        <f>IF(AND(S1410=1, ISNUMBER(R1410)), ROW(), 0)</f>
        <v/>
      </c>
      <c r="AA1410" s="18">
        <f>IF(ISNUMBER(R1410), R1410, 0)</f>
        <v/>
      </c>
    </row>
    <row r="1411">
      <c r="A1411" s="13" t="n"/>
      <c r="B1411" s="13" t="n"/>
      <c r="C1411" s="13" t="n"/>
      <c r="D1411" s="13" t="n"/>
      <c r="E1411" s="13" t="n"/>
      <c r="F1411" s="13" t="n"/>
      <c r="G1411" s="13" t="n"/>
      <c r="H1411" s="13" t="n"/>
      <c r="I1411" s="13" t="n"/>
      <c r="J1411" s="13" t="n"/>
      <c r="K1411" s="13" t="n"/>
      <c r="L1411" s="13" t="n"/>
      <c r="M1411" s="13" t="n"/>
      <c r="N1411" s="13" t="n"/>
      <c r="O1411" s="14" t="n"/>
      <c r="P1411" s="15" t="n"/>
      <c r="Q1411" s="16">
        <f>IF(N1411="", "", IF(ISNUMBER(N1411), N1411, IFERROR(DATEVALUE(LEFT(N1411,10))+TIMEVALUE(MID(N1411,12,8)), "texto")))</f>
        <v/>
      </c>
      <c r="R1411" s="17">
        <f>IF(ISNUMBER(Q1411), DATE(YEAR(Q1411),MONTH(Q1411),1), "")</f>
        <v/>
      </c>
      <c r="S1411" s="18">
        <f>IF(A1411="", 0, IF(AND(M1411=Ajustes!$B$8, E1411=Ajustes!$B$5, I1411=Ajustes!$B$4, OR(C1411=Ajustes!$B$6, C1411=Ajustes!$B$7), ISNUMBER(D1411), ISNUMBER(H1411)), 1, 0))</f>
        <v/>
      </c>
      <c r="T1411" s="19">
        <f>IF(S1411&lt;&gt;1, 0, IF(N(J1411)=0, 0, IF(K1411=Ajustes!$B$5, J1411, J1411*F1411)))</f>
        <v/>
      </c>
      <c r="U1411" s="20">
        <f>IF(S1411&lt;&gt;1, U1410, IF(C1411=Ajustes!$B$6, U1410+H1411, U1410-H1411))</f>
        <v/>
      </c>
      <c r="V1411" s="19">
        <f>IF(S1411&lt;&gt;1, V1410, IF(C1411=Ajustes!$B$6, V1410+D1411+N(O1411)+T1411, IF(U1411&lt;=0, 0, V1410-H1411*W1410)))</f>
        <v/>
      </c>
      <c r="W1411" s="21">
        <f>IF(U1411&gt;0, V1411/U1411, 0)</f>
        <v/>
      </c>
      <c r="X1411" s="19">
        <f>IF(AND(S1411=1, C1411=Ajustes!$B$7), D1411-N(O1411)-T1411-H1411*W1410, "")</f>
        <v/>
      </c>
      <c r="Y1411" s="18">
        <f>IF(A1411="", "", TRIM(IF(COUNTIFS($N$2:$N$3000,N1411,$C$2:$C$3000,C1411,$D$2:$D$3000,D1411,$H$2:$H$3000,H1411)&gt;1, "Orden repetida. ", "")&amp;IF(AND(S1411=1, C1411=Ajustes!$B$7, U1410+0.000001&lt;H1411), "Vendes más de lo registrado. ", "")&amp;IF(Q1411="texto", "Fecha en texto. ", "")&amp;IF(OR(NOT(ISNUMBER(D1411)), NOT(ISNUMBER(H1411))), "Número en texto. ", "")&amp;IF(AND(ISNUMBER(Q1411), ISNUMBER(Q1410), Q1411&lt;Q1410), "Fuera de orden de fecha. ", "")))</f>
        <v/>
      </c>
      <c r="Z1411" s="18">
        <f>IF(AND(S1411=1, ISNUMBER(R1411)), ROW(), 0)</f>
        <v/>
      </c>
      <c r="AA1411" s="18">
        <f>IF(ISNUMBER(R1411), R1411, 0)</f>
        <v/>
      </c>
    </row>
    <row r="1412">
      <c r="A1412" s="13" t="n"/>
      <c r="B1412" s="13" t="n"/>
      <c r="C1412" s="13" t="n"/>
      <c r="D1412" s="13" t="n"/>
      <c r="E1412" s="13" t="n"/>
      <c r="F1412" s="13" t="n"/>
      <c r="G1412" s="13" t="n"/>
      <c r="H1412" s="13" t="n"/>
      <c r="I1412" s="13" t="n"/>
      <c r="J1412" s="13" t="n"/>
      <c r="K1412" s="13" t="n"/>
      <c r="L1412" s="13" t="n"/>
      <c r="M1412" s="13" t="n"/>
      <c r="N1412" s="13" t="n"/>
      <c r="O1412" s="14" t="n"/>
      <c r="P1412" s="15" t="n"/>
      <c r="Q1412" s="16">
        <f>IF(N1412="", "", IF(ISNUMBER(N1412), N1412, IFERROR(DATEVALUE(LEFT(N1412,10))+TIMEVALUE(MID(N1412,12,8)), "texto")))</f>
        <v/>
      </c>
      <c r="R1412" s="17">
        <f>IF(ISNUMBER(Q1412), DATE(YEAR(Q1412),MONTH(Q1412),1), "")</f>
        <v/>
      </c>
      <c r="S1412" s="18">
        <f>IF(A1412="", 0, IF(AND(M1412=Ajustes!$B$8, E1412=Ajustes!$B$5, I1412=Ajustes!$B$4, OR(C1412=Ajustes!$B$6, C1412=Ajustes!$B$7), ISNUMBER(D1412), ISNUMBER(H1412)), 1, 0))</f>
        <v/>
      </c>
      <c r="T1412" s="19">
        <f>IF(S1412&lt;&gt;1, 0, IF(N(J1412)=0, 0, IF(K1412=Ajustes!$B$5, J1412, J1412*F1412)))</f>
        <v/>
      </c>
      <c r="U1412" s="20">
        <f>IF(S1412&lt;&gt;1, U1411, IF(C1412=Ajustes!$B$6, U1411+H1412, U1411-H1412))</f>
        <v/>
      </c>
      <c r="V1412" s="19">
        <f>IF(S1412&lt;&gt;1, V1411, IF(C1412=Ajustes!$B$6, V1411+D1412+N(O1412)+T1412, IF(U1412&lt;=0, 0, V1411-H1412*W1411)))</f>
        <v/>
      </c>
      <c r="W1412" s="21">
        <f>IF(U1412&gt;0, V1412/U1412, 0)</f>
        <v/>
      </c>
      <c r="X1412" s="19">
        <f>IF(AND(S1412=1, C1412=Ajustes!$B$7), D1412-N(O1412)-T1412-H1412*W1411, "")</f>
        <v/>
      </c>
      <c r="Y1412" s="18">
        <f>IF(A1412="", "", TRIM(IF(COUNTIFS($N$2:$N$3000,N1412,$C$2:$C$3000,C1412,$D$2:$D$3000,D1412,$H$2:$H$3000,H1412)&gt;1, "Orden repetida. ", "")&amp;IF(AND(S1412=1, C1412=Ajustes!$B$7, U1411+0.000001&lt;H1412), "Vendes más de lo registrado. ", "")&amp;IF(Q1412="texto", "Fecha en texto. ", "")&amp;IF(OR(NOT(ISNUMBER(D1412)), NOT(ISNUMBER(H1412))), "Número en texto. ", "")&amp;IF(AND(ISNUMBER(Q1412), ISNUMBER(Q1411), Q1412&lt;Q1411), "Fuera de orden de fecha. ", "")))</f>
        <v/>
      </c>
      <c r="Z1412" s="18">
        <f>IF(AND(S1412=1, ISNUMBER(R1412)), ROW(), 0)</f>
        <v/>
      </c>
      <c r="AA1412" s="18">
        <f>IF(ISNUMBER(R1412), R1412, 0)</f>
        <v/>
      </c>
    </row>
    <row r="1413">
      <c r="A1413" s="13" t="n"/>
      <c r="B1413" s="13" t="n"/>
      <c r="C1413" s="13" t="n"/>
      <c r="D1413" s="13" t="n"/>
      <c r="E1413" s="13" t="n"/>
      <c r="F1413" s="13" t="n"/>
      <c r="G1413" s="13" t="n"/>
      <c r="H1413" s="13" t="n"/>
      <c r="I1413" s="13" t="n"/>
      <c r="J1413" s="13" t="n"/>
      <c r="K1413" s="13" t="n"/>
      <c r="L1413" s="13" t="n"/>
      <c r="M1413" s="13" t="n"/>
      <c r="N1413" s="13" t="n"/>
      <c r="O1413" s="14" t="n"/>
      <c r="P1413" s="15" t="n"/>
      <c r="Q1413" s="16">
        <f>IF(N1413="", "", IF(ISNUMBER(N1413), N1413, IFERROR(DATEVALUE(LEFT(N1413,10))+TIMEVALUE(MID(N1413,12,8)), "texto")))</f>
        <v/>
      </c>
      <c r="R1413" s="17">
        <f>IF(ISNUMBER(Q1413), DATE(YEAR(Q1413),MONTH(Q1413),1), "")</f>
        <v/>
      </c>
      <c r="S1413" s="18">
        <f>IF(A1413="", 0, IF(AND(M1413=Ajustes!$B$8, E1413=Ajustes!$B$5, I1413=Ajustes!$B$4, OR(C1413=Ajustes!$B$6, C1413=Ajustes!$B$7), ISNUMBER(D1413), ISNUMBER(H1413)), 1, 0))</f>
        <v/>
      </c>
      <c r="T1413" s="19">
        <f>IF(S1413&lt;&gt;1, 0, IF(N(J1413)=0, 0, IF(K1413=Ajustes!$B$5, J1413, J1413*F1413)))</f>
        <v/>
      </c>
      <c r="U1413" s="20">
        <f>IF(S1413&lt;&gt;1, U1412, IF(C1413=Ajustes!$B$6, U1412+H1413, U1412-H1413))</f>
        <v/>
      </c>
      <c r="V1413" s="19">
        <f>IF(S1413&lt;&gt;1, V1412, IF(C1413=Ajustes!$B$6, V1412+D1413+N(O1413)+T1413, IF(U1413&lt;=0, 0, V1412-H1413*W1412)))</f>
        <v/>
      </c>
      <c r="W1413" s="21">
        <f>IF(U1413&gt;0, V1413/U1413, 0)</f>
        <v/>
      </c>
      <c r="X1413" s="19">
        <f>IF(AND(S1413=1, C1413=Ajustes!$B$7), D1413-N(O1413)-T1413-H1413*W1412, "")</f>
        <v/>
      </c>
      <c r="Y1413" s="18">
        <f>IF(A1413="", "", TRIM(IF(COUNTIFS($N$2:$N$3000,N1413,$C$2:$C$3000,C1413,$D$2:$D$3000,D1413,$H$2:$H$3000,H1413)&gt;1, "Orden repetida. ", "")&amp;IF(AND(S1413=1, C1413=Ajustes!$B$7, U1412+0.000001&lt;H1413), "Vendes más de lo registrado. ", "")&amp;IF(Q1413="texto", "Fecha en texto. ", "")&amp;IF(OR(NOT(ISNUMBER(D1413)), NOT(ISNUMBER(H1413))), "Número en texto. ", "")&amp;IF(AND(ISNUMBER(Q1413), ISNUMBER(Q1412), Q1413&lt;Q1412), "Fuera de orden de fecha. ", "")))</f>
        <v/>
      </c>
      <c r="Z1413" s="18">
        <f>IF(AND(S1413=1, ISNUMBER(R1413)), ROW(), 0)</f>
        <v/>
      </c>
      <c r="AA1413" s="18">
        <f>IF(ISNUMBER(R1413), R1413, 0)</f>
        <v/>
      </c>
    </row>
    <row r="1414">
      <c r="A1414" s="13" t="n"/>
      <c r="B1414" s="13" t="n"/>
      <c r="C1414" s="13" t="n"/>
      <c r="D1414" s="13" t="n"/>
      <c r="E1414" s="13" t="n"/>
      <c r="F1414" s="13" t="n"/>
      <c r="G1414" s="13" t="n"/>
      <c r="H1414" s="13" t="n"/>
      <c r="I1414" s="13" t="n"/>
      <c r="J1414" s="13" t="n"/>
      <c r="K1414" s="13" t="n"/>
      <c r="L1414" s="13" t="n"/>
      <c r="M1414" s="13" t="n"/>
      <c r="N1414" s="13" t="n"/>
      <c r="O1414" s="14" t="n"/>
      <c r="P1414" s="15" t="n"/>
      <c r="Q1414" s="16">
        <f>IF(N1414="", "", IF(ISNUMBER(N1414), N1414, IFERROR(DATEVALUE(LEFT(N1414,10))+TIMEVALUE(MID(N1414,12,8)), "texto")))</f>
        <v/>
      </c>
      <c r="R1414" s="17">
        <f>IF(ISNUMBER(Q1414), DATE(YEAR(Q1414),MONTH(Q1414),1), "")</f>
        <v/>
      </c>
      <c r="S1414" s="18">
        <f>IF(A1414="", 0, IF(AND(M1414=Ajustes!$B$8, E1414=Ajustes!$B$5, I1414=Ajustes!$B$4, OR(C1414=Ajustes!$B$6, C1414=Ajustes!$B$7), ISNUMBER(D1414), ISNUMBER(H1414)), 1, 0))</f>
        <v/>
      </c>
      <c r="T1414" s="19">
        <f>IF(S1414&lt;&gt;1, 0, IF(N(J1414)=0, 0, IF(K1414=Ajustes!$B$5, J1414, J1414*F1414)))</f>
        <v/>
      </c>
      <c r="U1414" s="20">
        <f>IF(S1414&lt;&gt;1, U1413, IF(C1414=Ajustes!$B$6, U1413+H1414, U1413-H1414))</f>
        <v/>
      </c>
      <c r="V1414" s="19">
        <f>IF(S1414&lt;&gt;1, V1413, IF(C1414=Ajustes!$B$6, V1413+D1414+N(O1414)+T1414, IF(U1414&lt;=0, 0, V1413-H1414*W1413)))</f>
        <v/>
      </c>
      <c r="W1414" s="21">
        <f>IF(U1414&gt;0, V1414/U1414, 0)</f>
        <v/>
      </c>
      <c r="X1414" s="19">
        <f>IF(AND(S1414=1, C1414=Ajustes!$B$7), D1414-N(O1414)-T1414-H1414*W1413, "")</f>
        <v/>
      </c>
      <c r="Y1414" s="18">
        <f>IF(A1414="", "", TRIM(IF(COUNTIFS($N$2:$N$3000,N1414,$C$2:$C$3000,C1414,$D$2:$D$3000,D1414,$H$2:$H$3000,H1414)&gt;1, "Orden repetida. ", "")&amp;IF(AND(S1414=1, C1414=Ajustes!$B$7, U1413+0.000001&lt;H1414), "Vendes más de lo registrado. ", "")&amp;IF(Q1414="texto", "Fecha en texto. ", "")&amp;IF(OR(NOT(ISNUMBER(D1414)), NOT(ISNUMBER(H1414))), "Número en texto. ", "")&amp;IF(AND(ISNUMBER(Q1414), ISNUMBER(Q1413), Q1414&lt;Q1413), "Fuera de orden de fecha. ", "")))</f>
        <v/>
      </c>
      <c r="Z1414" s="18">
        <f>IF(AND(S1414=1, ISNUMBER(R1414)), ROW(), 0)</f>
        <v/>
      </c>
      <c r="AA1414" s="18">
        <f>IF(ISNUMBER(R1414), R1414, 0)</f>
        <v/>
      </c>
    </row>
    <row r="1415">
      <c r="A1415" s="13" t="n"/>
      <c r="B1415" s="13" t="n"/>
      <c r="C1415" s="13" t="n"/>
      <c r="D1415" s="13" t="n"/>
      <c r="E1415" s="13" t="n"/>
      <c r="F1415" s="13" t="n"/>
      <c r="G1415" s="13" t="n"/>
      <c r="H1415" s="13" t="n"/>
      <c r="I1415" s="13" t="n"/>
      <c r="J1415" s="13" t="n"/>
      <c r="K1415" s="13" t="n"/>
      <c r="L1415" s="13" t="n"/>
      <c r="M1415" s="13" t="n"/>
      <c r="N1415" s="13" t="n"/>
      <c r="O1415" s="14" t="n"/>
      <c r="P1415" s="15" t="n"/>
      <c r="Q1415" s="16">
        <f>IF(N1415="", "", IF(ISNUMBER(N1415), N1415, IFERROR(DATEVALUE(LEFT(N1415,10))+TIMEVALUE(MID(N1415,12,8)), "texto")))</f>
        <v/>
      </c>
      <c r="R1415" s="17">
        <f>IF(ISNUMBER(Q1415), DATE(YEAR(Q1415),MONTH(Q1415),1), "")</f>
        <v/>
      </c>
      <c r="S1415" s="18">
        <f>IF(A1415="", 0, IF(AND(M1415=Ajustes!$B$8, E1415=Ajustes!$B$5, I1415=Ajustes!$B$4, OR(C1415=Ajustes!$B$6, C1415=Ajustes!$B$7), ISNUMBER(D1415), ISNUMBER(H1415)), 1, 0))</f>
        <v/>
      </c>
      <c r="T1415" s="19">
        <f>IF(S1415&lt;&gt;1, 0, IF(N(J1415)=0, 0, IF(K1415=Ajustes!$B$5, J1415, J1415*F1415)))</f>
        <v/>
      </c>
      <c r="U1415" s="20">
        <f>IF(S1415&lt;&gt;1, U1414, IF(C1415=Ajustes!$B$6, U1414+H1415, U1414-H1415))</f>
        <v/>
      </c>
      <c r="V1415" s="19">
        <f>IF(S1415&lt;&gt;1, V1414, IF(C1415=Ajustes!$B$6, V1414+D1415+N(O1415)+T1415, IF(U1415&lt;=0, 0, V1414-H1415*W1414)))</f>
        <v/>
      </c>
      <c r="W1415" s="21">
        <f>IF(U1415&gt;0, V1415/U1415, 0)</f>
        <v/>
      </c>
      <c r="X1415" s="19">
        <f>IF(AND(S1415=1, C1415=Ajustes!$B$7), D1415-N(O1415)-T1415-H1415*W1414, "")</f>
        <v/>
      </c>
      <c r="Y1415" s="18">
        <f>IF(A1415="", "", TRIM(IF(COUNTIFS($N$2:$N$3000,N1415,$C$2:$C$3000,C1415,$D$2:$D$3000,D1415,$H$2:$H$3000,H1415)&gt;1, "Orden repetida. ", "")&amp;IF(AND(S1415=1, C1415=Ajustes!$B$7, U1414+0.000001&lt;H1415), "Vendes más de lo registrado. ", "")&amp;IF(Q1415="texto", "Fecha en texto. ", "")&amp;IF(OR(NOT(ISNUMBER(D1415)), NOT(ISNUMBER(H1415))), "Número en texto. ", "")&amp;IF(AND(ISNUMBER(Q1415), ISNUMBER(Q1414), Q1415&lt;Q1414), "Fuera de orden de fecha. ", "")))</f>
        <v/>
      </c>
      <c r="Z1415" s="18">
        <f>IF(AND(S1415=1, ISNUMBER(R1415)), ROW(), 0)</f>
        <v/>
      </c>
      <c r="AA1415" s="18">
        <f>IF(ISNUMBER(R1415), R1415, 0)</f>
        <v/>
      </c>
    </row>
    <row r="1416">
      <c r="A1416" s="13" t="n"/>
      <c r="B1416" s="13" t="n"/>
      <c r="C1416" s="13" t="n"/>
      <c r="D1416" s="13" t="n"/>
      <c r="E1416" s="13" t="n"/>
      <c r="F1416" s="13" t="n"/>
      <c r="G1416" s="13" t="n"/>
      <c r="H1416" s="13" t="n"/>
      <c r="I1416" s="13" t="n"/>
      <c r="J1416" s="13" t="n"/>
      <c r="K1416" s="13" t="n"/>
      <c r="L1416" s="13" t="n"/>
      <c r="M1416" s="13" t="n"/>
      <c r="N1416" s="13" t="n"/>
      <c r="O1416" s="14" t="n"/>
      <c r="P1416" s="15" t="n"/>
      <c r="Q1416" s="16">
        <f>IF(N1416="", "", IF(ISNUMBER(N1416), N1416, IFERROR(DATEVALUE(LEFT(N1416,10))+TIMEVALUE(MID(N1416,12,8)), "texto")))</f>
        <v/>
      </c>
      <c r="R1416" s="17">
        <f>IF(ISNUMBER(Q1416), DATE(YEAR(Q1416),MONTH(Q1416),1), "")</f>
        <v/>
      </c>
      <c r="S1416" s="18">
        <f>IF(A1416="", 0, IF(AND(M1416=Ajustes!$B$8, E1416=Ajustes!$B$5, I1416=Ajustes!$B$4, OR(C1416=Ajustes!$B$6, C1416=Ajustes!$B$7), ISNUMBER(D1416), ISNUMBER(H1416)), 1, 0))</f>
        <v/>
      </c>
      <c r="T1416" s="19">
        <f>IF(S1416&lt;&gt;1, 0, IF(N(J1416)=0, 0, IF(K1416=Ajustes!$B$5, J1416, J1416*F1416)))</f>
        <v/>
      </c>
      <c r="U1416" s="20">
        <f>IF(S1416&lt;&gt;1, U1415, IF(C1416=Ajustes!$B$6, U1415+H1416, U1415-H1416))</f>
        <v/>
      </c>
      <c r="V1416" s="19">
        <f>IF(S1416&lt;&gt;1, V1415, IF(C1416=Ajustes!$B$6, V1415+D1416+N(O1416)+T1416, IF(U1416&lt;=0, 0, V1415-H1416*W1415)))</f>
        <v/>
      </c>
      <c r="W1416" s="21">
        <f>IF(U1416&gt;0, V1416/U1416, 0)</f>
        <v/>
      </c>
      <c r="X1416" s="19">
        <f>IF(AND(S1416=1, C1416=Ajustes!$B$7), D1416-N(O1416)-T1416-H1416*W1415, "")</f>
        <v/>
      </c>
      <c r="Y1416" s="18">
        <f>IF(A1416="", "", TRIM(IF(COUNTIFS($N$2:$N$3000,N1416,$C$2:$C$3000,C1416,$D$2:$D$3000,D1416,$H$2:$H$3000,H1416)&gt;1, "Orden repetida. ", "")&amp;IF(AND(S1416=1, C1416=Ajustes!$B$7, U1415+0.000001&lt;H1416), "Vendes más de lo registrado. ", "")&amp;IF(Q1416="texto", "Fecha en texto. ", "")&amp;IF(OR(NOT(ISNUMBER(D1416)), NOT(ISNUMBER(H1416))), "Número en texto. ", "")&amp;IF(AND(ISNUMBER(Q1416), ISNUMBER(Q1415), Q1416&lt;Q1415), "Fuera de orden de fecha. ", "")))</f>
        <v/>
      </c>
      <c r="Z1416" s="18">
        <f>IF(AND(S1416=1, ISNUMBER(R1416)), ROW(), 0)</f>
        <v/>
      </c>
      <c r="AA1416" s="18">
        <f>IF(ISNUMBER(R1416), R1416, 0)</f>
        <v/>
      </c>
    </row>
    <row r="1417">
      <c r="A1417" s="13" t="n"/>
      <c r="B1417" s="13" t="n"/>
      <c r="C1417" s="13" t="n"/>
      <c r="D1417" s="13" t="n"/>
      <c r="E1417" s="13" t="n"/>
      <c r="F1417" s="13" t="n"/>
      <c r="G1417" s="13" t="n"/>
      <c r="H1417" s="13" t="n"/>
      <c r="I1417" s="13" t="n"/>
      <c r="J1417" s="13" t="n"/>
      <c r="K1417" s="13" t="n"/>
      <c r="L1417" s="13" t="n"/>
      <c r="M1417" s="13" t="n"/>
      <c r="N1417" s="13" t="n"/>
      <c r="O1417" s="14" t="n"/>
      <c r="P1417" s="15" t="n"/>
      <c r="Q1417" s="16">
        <f>IF(N1417="", "", IF(ISNUMBER(N1417), N1417, IFERROR(DATEVALUE(LEFT(N1417,10))+TIMEVALUE(MID(N1417,12,8)), "texto")))</f>
        <v/>
      </c>
      <c r="R1417" s="17">
        <f>IF(ISNUMBER(Q1417), DATE(YEAR(Q1417),MONTH(Q1417),1), "")</f>
        <v/>
      </c>
      <c r="S1417" s="18">
        <f>IF(A1417="", 0, IF(AND(M1417=Ajustes!$B$8, E1417=Ajustes!$B$5, I1417=Ajustes!$B$4, OR(C1417=Ajustes!$B$6, C1417=Ajustes!$B$7), ISNUMBER(D1417), ISNUMBER(H1417)), 1, 0))</f>
        <v/>
      </c>
      <c r="T1417" s="19">
        <f>IF(S1417&lt;&gt;1, 0, IF(N(J1417)=0, 0, IF(K1417=Ajustes!$B$5, J1417, J1417*F1417)))</f>
        <v/>
      </c>
      <c r="U1417" s="20">
        <f>IF(S1417&lt;&gt;1, U1416, IF(C1417=Ajustes!$B$6, U1416+H1417, U1416-H1417))</f>
        <v/>
      </c>
      <c r="V1417" s="19">
        <f>IF(S1417&lt;&gt;1, V1416, IF(C1417=Ajustes!$B$6, V1416+D1417+N(O1417)+T1417, IF(U1417&lt;=0, 0, V1416-H1417*W1416)))</f>
        <v/>
      </c>
      <c r="W1417" s="21">
        <f>IF(U1417&gt;0, V1417/U1417, 0)</f>
        <v/>
      </c>
      <c r="X1417" s="19">
        <f>IF(AND(S1417=1, C1417=Ajustes!$B$7), D1417-N(O1417)-T1417-H1417*W1416, "")</f>
        <v/>
      </c>
      <c r="Y1417" s="18">
        <f>IF(A1417="", "", TRIM(IF(COUNTIFS($N$2:$N$3000,N1417,$C$2:$C$3000,C1417,$D$2:$D$3000,D1417,$H$2:$H$3000,H1417)&gt;1, "Orden repetida. ", "")&amp;IF(AND(S1417=1, C1417=Ajustes!$B$7, U1416+0.000001&lt;H1417), "Vendes más de lo registrado. ", "")&amp;IF(Q1417="texto", "Fecha en texto. ", "")&amp;IF(OR(NOT(ISNUMBER(D1417)), NOT(ISNUMBER(H1417))), "Número en texto. ", "")&amp;IF(AND(ISNUMBER(Q1417), ISNUMBER(Q1416), Q1417&lt;Q1416), "Fuera de orden de fecha. ", "")))</f>
        <v/>
      </c>
      <c r="Z1417" s="18">
        <f>IF(AND(S1417=1, ISNUMBER(R1417)), ROW(), 0)</f>
        <v/>
      </c>
      <c r="AA1417" s="18">
        <f>IF(ISNUMBER(R1417), R1417, 0)</f>
        <v/>
      </c>
    </row>
    <row r="1418">
      <c r="A1418" s="13" t="n"/>
      <c r="B1418" s="13" t="n"/>
      <c r="C1418" s="13" t="n"/>
      <c r="D1418" s="13" t="n"/>
      <c r="E1418" s="13" t="n"/>
      <c r="F1418" s="13" t="n"/>
      <c r="G1418" s="13" t="n"/>
      <c r="H1418" s="13" t="n"/>
      <c r="I1418" s="13" t="n"/>
      <c r="J1418" s="13" t="n"/>
      <c r="K1418" s="13" t="n"/>
      <c r="L1418" s="13" t="n"/>
      <c r="M1418" s="13" t="n"/>
      <c r="N1418" s="13" t="n"/>
      <c r="O1418" s="14" t="n"/>
      <c r="P1418" s="15" t="n"/>
      <c r="Q1418" s="16">
        <f>IF(N1418="", "", IF(ISNUMBER(N1418), N1418, IFERROR(DATEVALUE(LEFT(N1418,10))+TIMEVALUE(MID(N1418,12,8)), "texto")))</f>
        <v/>
      </c>
      <c r="R1418" s="17">
        <f>IF(ISNUMBER(Q1418), DATE(YEAR(Q1418),MONTH(Q1418),1), "")</f>
        <v/>
      </c>
      <c r="S1418" s="18">
        <f>IF(A1418="", 0, IF(AND(M1418=Ajustes!$B$8, E1418=Ajustes!$B$5, I1418=Ajustes!$B$4, OR(C1418=Ajustes!$B$6, C1418=Ajustes!$B$7), ISNUMBER(D1418), ISNUMBER(H1418)), 1, 0))</f>
        <v/>
      </c>
      <c r="T1418" s="19">
        <f>IF(S1418&lt;&gt;1, 0, IF(N(J1418)=0, 0, IF(K1418=Ajustes!$B$5, J1418, J1418*F1418)))</f>
        <v/>
      </c>
      <c r="U1418" s="20">
        <f>IF(S1418&lt;&gt;1, U1417, IF(C1418=Ajustes!$B$6, U1417+H1418, U1417-H1418))</f>
        <v/>
      </c>
      <c r="V1418" s="19">
        <f>IF(S1418&lt;&gt;1, V1417, IF(C1418=Ajustes!$B$6, V1417+D1418+N(O1418)+T1418, IF(U1418&lt;=0, 0, V1417-H1418*W1417)))</f>
        <v/>
      </c>
      <c r="W1418" s="21">
        <f>IF(U1418&gt;0, V1418/U1418, 0)</f>
        <v/>
      </c>
      <c r="X1418" s="19">
        <f>IF(AND(S1418=1, C1418=Ajustes!$B$7), D1418-N(O1418)-T1418-H1418*W1417, "")</f>
        <v/>
      </c>
      <c r="Y1418" s="18">
        <f>IF(A1418="", "", TRIM(IF(COUNTIFS($N$2:$N$3000,N1418,$C$2:$C$3000,C1418,$D$2:$D$3000,D1418,$H$2:$H$3000,H1418)&gt;1, "Orden repetida. ", "")&amp;IF(AND(S1418=1, C1418=Ajustes!$B$7, U1417+0.000001&lt;H1418), "Vendes más de lo registrado. ", "")&amp;IF(Q1418="texto", "Fecha en texto. ", "")&amp;IF(OR(NOT(ISNUMBER(D1418)), NOT(ISNUMBER(H1418))), "Número en texto. ", "")&amp;IF(AND(ISNUMBER(Q1418), ISNUMBER(Q1417), Q1418&lt;Q1417), "Fuera de orden de fecha. ", "")))</f>
        <v/>
      </c>
      <c r="Z1418" s="18">
        <f>IF(AND(S1418=1, ISNUMBER(R1418)), ROW(), 0)</f>
        <v/>
      </c>
      <c r="AA1418" s="18">
        <f>IF(ISNUMBER(R1418), R1418, 0)</f>
        <v/>
      </c>
    </row>
    <row r="1419">
      <c r="A1419" s="13" t="n"/>
      <c r="B1419" s="13" t="n"/>
      <c r="C1419" s="13" t="n"/>
      <c r="D1419" s="13" t="n"/>
      <c r="E1419" s="13" t="n"/>
      <c r="F1419" s="13" t="n"/>
      <c r="G1419" s="13" t="n"/>
      <c r="H1419" s="13" t="n"/>
      <c r="I1419" s="13" t="n"/>
      <c r="J1419" s="13" t="n"/>
      <c r="K1419" s="13" t="n"/>
      <c r="L1419" s="13" t="n"/>
      <c r="M1419" s="13" t="n"/>
      <c r="N1419" s="13" t="n"/>
      <c r="O1419" s="14" t="n"/>
      <c r="P1419" s="15" t="n"/>
      <c r="Q1419" s="16">
        <f>IF(N1419="", "", IF(ISNUMBER(N1419), N1419, IFERROR(DATEVALUE(LEFT(N1419,10))+TIMEVALUE(MID(N1419,12,8)), "texto")))</f>
        <v/>
      </c>
      <c r="R1419" s="17">
        <f>IF(ISNUMBER(Q1419), DATE(YEAR(Q1419),MONTH(Q1419),1), "")</f>
        <v/>
      </c>
      <c r="S1419" s="18">
        <f>IF(A1419="", 0, IF(AND(M1419=Ajustes!$B$8, E1419=Ajustes!$B$5, I1419=Ajustes!$B$4, OR(C1419=Ajustes!$B$6, C1419=Ajustes!$B$7), ISNUMBER(D1419), ISNUMBER(H1419)), 1, 0))</f>
        <v/>
      </c>
      <c r="T1419" s="19">
        <f>IF(S1419&lt;&gt;1, 0, IF(N(J1419)=0, 0, IF(K1419=Ajustes!$B$5, J1419, J1419*F1419)))</f>
        <v/>
      </c>
      <c r="U1419" s="20">
        <f>IF(S1419&lt;&gt;1, U1418, IF(C1419=Ajustes!$B$6, U1418+H1419, U1418-H1419))</f>
        <v/>
      </c>
      <c r="V1419" s="19">
        <f>IF(S1419&lt;&gt;1, V1418, IF(C1419=Ajustes!$B$6, V1418+D1419+N(O1419)+T1419, IF(U1419&lt;=0, 0, V1418-H1419*W1418)))</f>
        <v/>
      </c>
      <c r="W1419" s="21">
        <f>IF(U1419&gt;0, V1419/U1419, 0)</f>
        <v/>
      </c>
      <c r="X1419" s="19">
        <f>IF(AND(S1419=1, C1419=Ajustes!$B$7), D1419-N(O1419)-T1419-H1419*W1418, "")</f>
        <v/>
      </c>
      <c r="Y1419" s="18">
        <f>IF(A1419="", "", TRIM(IF(COUNTIFS($N$2:$N$3000,N1419,$C$2:$C$3000,C1419,$D$2:$D$3000,D1419,$H$2:$H$3000,H1419)&gt;1, "Orden repetida. ", "")&amp;IF(AND(S1419=1, C1419=Ajustes!$B$7, U1418+0.000001&lt;H1419), "Vendes más de lo registrado. ", "")&amp;IF(Q1419="texto", "Fecha en texto. ", "")&amp;IF(OR(NOT(ISNUMBER(D1419)), NOT(ISNUMBER(H1419))), "Número en texto. ", "")&amp;IF(AND(ISNUMBER(Q1419), ISNUMBER(Q1418), Q1419&lt;Q1418), "Fuera de orden de fecha. ", "")))</f>
        <v/>
      </c>
      <c r="Z1419" s="18">
        <f>IF(AND(S1419=1, ISNUMBER(R1419)), ROW(), 0)</f>
        <v/>
      </c>
      <c r="AA1419" s="18">
        <f>IF(ISNUMBER(R1419), R1419, 0)</f>
        <v/>
      </c>
    </row>
    <row r="1420">
      <c r="A1420" s="13" t="n"/>
      <c r="B1420" s="13" t="n"/>
      <c r="C1420" s="13" t="n"/>
      <c r="D1420" s="13" t="n"/>
      <c r="E1420" s="13" t="n"/>
      <c r="F1420" s="13" t="n"/>
      <c r="G1420" s="13" t="n"/>
      <c r="H1420" s="13" t="n"/>
      <c r="I1420" s="13" t="n"/>
      <c r="J1420" s="13" t="n"/>
      <c r="K1420" s="13" t="n"/>
      <c r="L1420" s="13" t="n"/>
      <c r="M1420" s="13" t="n"/>
      <c r="N1420" s="13" t="n"/>
      <c r="O1420" s="14" t="n"/>
      <c r="P1420" s="15" t="n"/>
      <c r="Q1420" s="16">
        <f>IF(N1420="", "", IF(ISNUMBER(N1420), N1420, IFERROR(DATEVALUE(LEFT(N1420,10))+TIMEVALUE(MID(N1420,12,8)), "texto")))</f>
        <v/>
      </c>
      <c r="R1420" s="17">
        <f>IF(ISNUMBER(Q1420), DATE(YEAR(Q1420),MONTH(Q1420),1), "")</f>
        <v/>
      </c>
      <c r="S1420" s="18">
        <f>IF(A1420="", 0, IF(AND(M1420=Ajustes!$B$8, E1420=Ajustes!$B$5, I1420=Ajustes!$B$4, OR(C1420=Ajustes!$B$6, C1420=Ajustes!$B$7), ISNUMBER(D1420), ISNUMBER(H1420)), 1, 0))</f>
        <v/>
      </c>
      <c r="T1420" s="19">
        <f>IF(S1420&lt;&gt;1, 0, IF(N(J1420)=0, 0, IF(K1420=Ajustes!$B$5, J1420, J1420*F1420)))</f>
        <v/>
      </c>
      <c r="U1420" s="20">
        <f>IF(S1420&lt;&gt;1, U1419, IF(C1420=Ajustes!$B$6, U1419+H1420, U1419-H1420))</f>
        <v/>
      </c>
      <c r="V1420" s="19">
        <f>IF(S1420&lt;&gt;1, V1419, IF(C1420=Ajustes!$B$6, V1419+D1420+N(O1420)+T1420, IF(U1420&lt;=0, 0, V1419-H1420*W1419)))</f>
        <v/>
      </c>
      <c r="W1420" s="21">
        <f>IF(U1420&gt;0, V1420/U1420, 0)</f>
        <v/>
      </c>
      <c r="X1420" s="19">
        <f>IF(AND(S1420=1, C1420=Ajustes!$B$7), D1420-N(O1420)-T1420-H1420*W1419, "")</f>
        <v/>
      </c>
      <c r="Y1420" s="18">
        <f>IF(A1420="", "", TRIM(IF(COUNTIFS($N$2:$N$3000,N1420,$C$2:$C$3000,C1420,$D$2:$D$3000,D1420,$H$2:$H$3000,H1420)&gt;1, "Orden repetida. ", "")&amp;IF(AND(S1420=1, C1420=Ajustes!$B$7, U1419+0.000001&lt;H1420), "Vendes más de lo registrado. ", "")&amp;IF(Q1420="texto", "Fecha en texto. ", "")&amp;IF(OR(NOT(ISNUMBER(D1420)), NOT(ISNUMBER(H1420))), "Número en texto. ", "")&amp;IF(AND(ISNUMBER(Q1420), ISNUMBER(Q1419), Q1420&lt;Q1419), "Fuera de orden de fecha. ", "")))</f>
        <v/>
      </c>
      <c r="Z1420" s="18">
        <f>IF(AND(S1420=1, ISNUMBER(R1420)), ROW(), 0)</f>
        <v/>
      </c>
      <c r="AA1420" s="18">
        <f>IF(ISNUMBER(R1420), R1420, 0)</f>
        <v/>
      </c>
    </row>
    <row r="1421">
      <c r="A1421" s="13" t="n"/>
      <c r="B1421" s="13" t="n"/>
      <c r="C1421" s="13" t="n"/>
      <c r="D1421" s="13" t="n"/>
      <c r="E1421" s="13" t="n"/>
      <c r="F1421" s="13" t="n"/>
      <c r="G1421" s="13" t="n"/>
      <c r="H1421" s="13" t="n"/>
      <c r="I1421" s="13" t="n"/>
      <c r="J1421" s="13" t="n"/>
      <c r="K1421" s="13" t="n"/>
      <c r="L1421" s="13" t="n"/>
      <c r="M1421" s="13" t="n"/>
      <c r="N1421" s="13" t="n"/>
      <c r="O1421" s="14" t="n"/>
      <c r="P1421" s="15" t="n"/>
      <c r="Q1421" s="16">
        <f>IF(N1421="", "", IF(ISNUMBER(N1421), N1421, IFERROR(DATEVALUE(LEFT(N1421,10))+TIMEVALUE(MID(N1421,12,8)), "texto")))</f>
        <v/>
      </c>
      <c r="R1421" s="17">
        <f>IF(ISNUMBER(Q1421), DATE(YEAR(Q1421),MONTH(Q1421),1), "")</f>
        <v/>
      </c>
      <c r="S1421" s="18">
        <f>IF(A1421="", 0, IF(AND(M1421=Ajustes!$B$8, E1421=Ajustes!$B$5, I1421=Ajustes!$B$4, OR(C1421=Ajustes!$B$6, C1421=Ajustes!$B$7), ISNUMBER(D1421), ISNUMBER(H1421)), 1, 0))</f>
        <v/>
      </c>
      <c r="T1421" s="19">
        <f>IF(S1421&lt;&gt;1, 0, IF(N(J1421)=0, 0, IF(K1421=Ajustes!$B$5, J1421, J1421*F1421)))</f>
        <v/>
      </c>
      <c r="U1421" s="20">
        <f>IF(S1421&lt;&gt;1, U1420, IF(C1421=Ajustes!$B$6, U1420+H1421, U1420-H1421))</f>
        <v/>
      </c>
      <c r="V1421" s="19">
        <f>IF(S1421&lt;&gt;1, V1420, IF(C1421=Ajustes!$B$6, V1420+D1421+N(O1421)+T1421, IF(U1421&lt;=0, 0, V1420-H1421*W1420)))</f>
        <v/>
      </c>
      <c r="W1421" s="21">
        <f>IF(U1421&gt;0, V1421/U1421, 0)</f>
        <v/>
      </c>
      <c r="X1421" s="19">
        <f>IF(AND(S1421=1, C1421=Ajustes!$B$7), D1421-N(O1421)-T1421-H1421*W1420, "")</f>
        <v/>
      </c>
      <c r="Y1421" s="18">
        <f>IF(A1421="", "", TRIM(IF(COUNTIFS($N$2:$N$3000,N1421,$C$2:$C$3000,C1421,$D$2:$D$3000,D1421,$H$2:$H$3000,H1421)&gt;1, "Orden repetida. ", "")&amp;IF(AND(S1421=1, C1421=Ajustes!$B$7, U1420+0.000001&lt;H1421), "Vendes más de lo registrado. ", "")&amp;IF(Q1421="texto", "Fecha en texto. ", "")&amp;IF(OR(NOT(ISNUMBER(D1421)), NOT(ISNUMBER(H1421))), "Número en texto. ", "")&amp;IF(AND(ISNUMBER(Q1421), ISNUMBER(Q1420), Q1421&lt;Q1420), "Fuera de orden de fecha. ", "")))</f>
        <v/>
      </c>
      <c r="Z1421" s="18">
        <f>IF(AND(S1421=1, ISNUMBER(R1421)), ROW(), 0)</f>
        <v/>
      </c>
      <c r="AA1421" s="18">
        <f>IF(ISNUMBER(R1421), R1421, 0)</f>
        <v/>
      </c>
    </row>
    <row r="1422">
      <c r="A1422" s="13" t="n"/>
      <c r="B1422" s="13" t="n"/>
      <c r="C1422" s="13" t="n"/>
      <c r="D1422" s="13" t="n"/>
      <c r="E1422" s="13" t="n"/>
      <c r="F1422" s="13" t="n"/>
      <c r="G1422" s="13" t="n"/>
      <c r="H1422" s="13" t="n"/>
      <c r="I1422" s="13" t="n"/>
      <c r="J1422" s="13" t="n"/>
      <c r="K1422" s="13" t="n"/>
      <c r="L1422" s="13" t="n"/>
      <c r="M1422" s="13" t="n"/>
      <c r="N1422" s="13" t="n"/>
      <c r="O1422" s="14" t="n"/>
      <c r="P1422" s="15" t="n"/>
      <c r="Q1422" s="16">
        <f>IF(N1422="", "", IF(ISNUMBER(N1422), N1422, IFERROR(DATEVALUE(LEFT(N1422,10))+TIMEVALUE(MID(N1422,12,8)), "texto")))</f>
        <v/>
      </c>
      <c r="R1422" s="17">
        <f>IF(ISNUMBER(Q1422), DATE(YEAR(Q1422),MONTH(Q1422),1), "")</f>
        <v/>
      </c>
      <c r="S1422" s="18">
        <f>IF(A1422="", 0, IF(AND(M1422=Ajustes!$B$8, E1422=Ajustes!$B$5, I1422=Ajustes!$B$4, OR(C1422=Ajustes!$B$6, C1422=Ajustes!$B$7), ISNUMBER(D1422), ISNUMBER(H1422)), 1, 0))</f>
        <v/>
      </c>
      <c r="T1422" s="19">
        <f>IF(S1422&lt;&gt;1, 0, IF(N(J1422)=0, 0, IF(K1422=Ajustes!$B$5, J1422, J1422*F1422)))</f>
        <v/>
      </c>
      <c r="U1422" s="20">
        <f>IF(S1422&lt;&gt;1, U1421, IF(C1422=Ajustes!$B$6, U1421+H1422, U1421-H1422))</f>
        <v/>
      </c>
      <c r="V1422" s="19">
        <f>IF(S1422&lt;&gt;1, V1421, IF(C1422=Ajustes!$B$6, V1421+D1422+N(O1422)+T1422, IF(U1422&lt;=0, 0, V1421-H1422*W1421)))</f>
        <v/>
      </c>
      <c r="W1422" s="21">
        <f>IF(U1422&gt;0, V1422/U1422, 0)</f>
        <v/>
      </c>
      <c r="X1422" s="19">
        <f>IF(AND(S1422=1, C1422=Ajustes!$B$7), D1422-N(O1422)-T1422-H1422*W1421, "")</f>
        <v/>
      </c>
      <c r="Y1422" s="18">
        <f>IF(A1422="", "", TRIM(IF(COUNTIFS($N$2:$N$3000,N1422,$C$2:$C$3000,C1422,$D$2:$D$3000,D1422,$H$2:$H$3000,H1422)&gt;1, "Orden repetida. ", "")&amp;IF(AND(S1422=1, C1422=Ajustes!$B$7, U1421+0.000001&lt;H1422), "Vendes más de lo registrado. ", "")&amp;IF(Q1422="texto", "Fecha en texto. ", "")&amp;IF(OR(NOT(ISNUMBER(D1422)), NOT(ISNUMBER(H1422))), "Número en texto. ", "")&amp;IF(AND(ISNUMBER(Q1422), ISNUMBER(Q1421), Q1422&lt;Q1421), "Fuera de orden de fecha. ", "")))</f>
        <v/>
      </c>
      <c r="Z1422" s="18">
        <f>IF(AND(S1422=1, ISNUMBER(R1422)), ROW(), 0)</f>
        <v/>
      </c>
      <c r="AA1422" s="18">
        <f>IF(ISNUMBER(R1422), R1422, 0)</f>
        <v/>
      </c>
    </row>
    <row r="1423">
      <c r="A1423" s="13" t="n"/>
      <c r="B1423" s="13" t="n"/>
      <c r="C1423" s="13" t="n"/>
      <c r="D1423" s="13" t="n"/>
      <c r="E1423" s="13" t="n"/>
      <c r="F1423" s="13" t="n"/>
      <c r="G1423" s="13" t="n"/>
      <c r="H1423" s="13" t="n"/>
      <c r="I1423" s="13" t="n"/>
      <c r="J1423" s="13" t="n"/>
      <c r="K1423" s="13" t="n"/>
      <c r="L1423" s="13" t="n"/>
      <c r="M1423" s="13" t="n"/>
      <c r="N1423" s="13" t="n"/>
      <c r="O1423" s="14" t="n"/>
      <c r="P1423" s="15" t="n"/>
      <c r="Q1423" s="16">
        <f>IF(N1423="", "", IF(ISNUMBER(N1423), N1423, IFERROR(DATEVALUE(LEFT(N1423,10))+TIMEVALUE(MID(N1423,12,8)), "texto")))</f>
        <v/>
      </c>
      <c r="R1423" s="17">
        <f>IF(ISNUMBER(Q1423), DATE(YEAR(Q1423),MONTH(Q1423),1), "")</f>
        <v/>
      </c>
      <c r="S1423" s="18">
        <f>IF(A1423="", 0, IF(AND(M1423=Ajustes!$B$8, E1423=Ajustes!$B$5, I1423=Ajustes!$B$4, OR(C1423=Ajustes!$B$6, C1423=Ajustes!$B$7), ISNUMBER(D1423), ISNUMBER(H1423)), 1, 0))</f>
        <v/>
      </c>
      <c r="T1423" s="19">
        <f>IF(S1423&lt;&gt;1, 0, IF(N(J1423)=0, 0, IF(K1423=Ajustes!$B$5, J1423, J1423*F1423)))</f>
        <v/>
      </c>
      <c r="U1423" s="20">
        <f>IF(S1423&lt;&gt;1, U1422, IF(C1423=Ajustes!$B$6, U1422+H1423, U1422-H1423))</f>
        <v/>
      </c>
      <c r="V1423" s="19">
        <f>IF(S1423&lt;&gt;1, V1422, IF(C1423=Ajustes!$B$6, V1422+D1423+N(O1423)+T1423, IF(U1423&lt;=0, 0, V1422-H1423*W1422)))</f>
        <v/>
      </c>
      <c r="W1423" s="21">
        <f>IF(U1423&gt;0, V1423/U1423, 0)</f>
        <v/>
      </c>
      <c r="X1423" s="19">
        <f>IF(AND(S1423=1, C1423=Ajustes!$B$7), D1423-N(O1423)-T1423-H1423*W1422, "")</f>
        <v/>
      </c>
      <c r="Y1423" s="18">
        <f>IF(A1423="", "", TRIM(IF(COUNTIFS($N$2:$N$3000,N1423,$C$2:$C$3000,C1423,$D$2:$D$3000,D1423,$H$2:$H$3000,H1423)&gt;1, "Orden repetida. ", "")&amp;IF(AND(S1423=1, C1423=Ajustes!$B$7, U1422+0.000001&lt;H1423), "Vendes más de lo registrado. ", "")&amp;IF(Q1423="texto", "Fecha en texto. ", "")&amp;IF(OR(NOT(ISNUMBER(D1423)), NOT(ISNUMBER(H1423))), "Número en texto. ", "")&amp;IF(AND(ISNUMBER(Q1423), ISNUMBER(Q1422), Q1423&lt;Q1422), "Fuera de orden de fecha. ", "")))</f>
        <v/>
      </c>
      <c r="Z1423" s="18">
        <f>IF(AND(S1423=1, ISNUMBER(R1423)), ROW(), 0)</f>
        <v/>
      </c>
      <c r="AA1423" s="18">
        <f>IF(ISNUMBER(R1423), R1423, 0)</f>
        <v/>
      </c>
    </row>
    <row r="1424">
      <c r="A1424" s="13" t="n"/>
      <c r="B1424" s="13" t="n"/>
      <c r="C1424" s="13" t="n"/>
      <c r="D1424" s="13" t="n"/>
      <c r="E1424" s="13" t="n"/>
      <c r="F1424" s="13" t="n"/>
      <c r="G1424" s="13" t="n"/>
      <c r="H1424" s="13" t="n"/>
      <c r="I1424" s="13" t="n"/>
      <c r="J1424" s="13" t="n"/>
      <c r="K1424" s="13" t="n"/>
      <c r="L1424" s="13" t="n"/>
      <c r="M1424" s="13" t="n"/>
      <c r="N1424" s="13" t="n"/>
      <c r="O1424" s="14" t="n"/>
      <c r="P1424" s="15" t="n"/>
      <c r="Q1424" s="16">
        <f>IF(N1424="", "", IF(ISNUMBER(N1424), N1424, IFERROR(DATEVALUE(LEFT(N1424,10))+TIMEVALUE(MID(N1424,12,8)), "texto")))</f>
        <v/>
      </c>
      <c r="R1424" s="17">
        <f>IF(ISNUMBER(Q1424), DATE(YEAR(Q1424),MONTH(Q1424),1), "")</f>
        <v/>
      </c>
      <c r="S1424" s="18">
        <f>IF(A1424="", 0, IF(AND(M1424=Ajustes!$B$8, E1424=Ajustes!$B$5, I1424=Ajustes!$B$4, OR(C1424=Ajustes!$B$6, C1424=Ajustes!$B$7), ISNUMBER(D1424), ISNUMBER(H1424)), 1, 0))</f>
        <v/>
      </c>
      <c r="T1424" s="19">
        <f>IF(S1424&lt;&gt;1, 0, IF(N(J1424)=0, 0, IF(K1424=Ajustes!$B$5, J1424, J1424*F1424)))</f>
        <v/>
      </c>
      <c r="U1424" s="20">
        <f>IF(S1424&lt;&gt;1, U1423, IF(C1424=Ajustes!$B$6, U1423+H1424, U1423-H1424))</f>
        <v/>
      </c>
      <c r="V1424" s="19">
        <f>IF(S1424&lt;&gt;1, V1423, IF(C1424=Ajustes!$B$6, V1423+D1424+N(O1424)+T1424, IF(U1424&lt;=0, 0, V1423-H1424*W1423)))</f>
        <v/>
      </c>
      <c r="W1424" s="21">
        <f>IF(U1424&gt;0, V1424/U1424, 0)</f>
        <v/>
      </c>
      <c r="X1424" s="19">
        <f>IF(AND(S1424=1, C1424=Ajustes!$B$7), D1424-N(O1424)-T1424-H1424*W1423, "")</f>
        <v/>
      </c>
      <c r="Y1424" s="18">
        <f>IF(A1424="", "", TRIM(IF(COUNTIFS($N$2:$N$3000,N1424,$C$2:$C$3000,C1424,$D$2:$D$3000,D1424,$H$2:$H$3000,H1424)&gt;1, "Orden repetida. ", "")&amp;IF(AND(S1424=1, C1424=Ajustes!$B$7, U1423+0.000001&lt;H1424), "Vendes más de lo registrado. ", "")&amp;IF(Q1424="texto", "Fecha en texto. ", "")&amp;IF(OR(NOT(ISNUMBER(D1424)), NOT(ISNUMBER(H1424))), "Número en texto. ", "")&amp;IF(AND(ISNUMBER(Q1424), ISNUMBER(Q1423), Q1424&lt;Q1423), "Fuera de orden de fecha. ", "")))</f>
        <v/>
      </c>
      <c r="Z1424" s="18">
        <f>IF(AND(S1424=1, ISNUMBER(R1424)), ROW(), 0)</f>
        <v/>
      </c>
      <c r="AA1424" s="18">
        <f>IF(ISNUMBER(R1424), R1424, 0)</f>
        <v/>
      </c>
    </row>
    <row r="1425">
      <c r="A1425" s="13" t="n"/>
      <c r="B1425" s="13" t="n"/>
      <c r="C1425" s="13" t="n"/>
      <c r="D1425" s="13" t="n"/>
      <c r="E1425" s="13" t="n"/>
      <c r="F1425" s="13" t="n"/>
      <c r="G1425" s="13" t="n"/>
      <c r="H1425" s="13" t="n"/>
      <c r="I1425" s="13" t="n"/>
      <c r="J1425" s="13" t="n"/>
      <c r="K1425" s="13" t="n"/>
      <c r="L1425" s="13" t="n"/>
      <c r="M1425" s="13" t="n"/>
      <c r="N1425" s="13" t="n"/>
      <c r="O1425" s="14" t="n"/>
      <c r="P1425" s="15" t="n"/>
      <c r="Q1425" s="16">
        <f>IF(N1425="", "", IF(ISNUMBER(N1425), N1425, IFERROR(DATEVALUE(LEFT(N1425,10))+TIMEVALUE(MID(N1425,12,8)), "texto")))</f>
        <v/>
      </c>
      <c r="R1425" s="17">
        <f>IF(ISNUMBER(Q1425), DATE(YEAR(Q1425),MONTH(Q1425),1), "")</f>
        <v/>
      </c>
      <c r="S1425" s="18">
        <f>IF(A1425="", 0, IF(AND(M1425=Ajustes!$B$8, E1425=Ajustes!$B$5, I1425=Ajustes!$B$4, OR(C1425=Ajustes!$B$6, C1425=Ajustes!$B$7), ISNUMBER(D1425), ISNUMBER(H1425)), 1, 0))</f>
        <v/>
      </c>
      <c r="T1425" s="19">
        <f>IF(S1425&lt;&gt;1, 0, IF(N(J1425)=0, 0, IF(K1425=Ajustes!$B$5, J1425, J1425*F1425)))</f>
        <v/>
      </c>
      <c r="U1425" s="20">
        <f>IF(S1425&lt;&gt;1, U1424, IF(C1425=Ajustes!$B$6, U1424+H1425, U1424-H1425))</f>
        <v/>
      </c>
      <c r="V1425" s="19">
        <f>IF(S1425&lt;&gt;1, V1424, IF(C1425=Ajustes!$B$6, V1424+D1425+N(O1425)+T1425, IF(U1425&lt;=0, 0, V1424-H1425*W1424)))</f>
        <v/>
      </c>
      <c r="W1425" s="21">
        <f>IF(U1425&gt;0, V1425/U1425, 0)</f>
        <v/>
      </c>
      <c r="X1425" s="19">
        <f>IF(AND(S1425=1, C1425=Ajustes!$B$7), D1425-N(O1425)-T1425-H1425*W1424, "")</f>
        <v/>
      </c>
      <c r="Y1425" s="18">
        <f>IF(A1425="", "", TRIM(IF(COUNTIFS($N$2:$N$3000,N1425,$C$2:$C$3000,C1425,$D$2:$D$3000,D1425,$H$2:$H$3000,H1425)&gt;1, "Orden repetida. ", "")&amp;IF(AND(S1425=1, C1425=Ajustes!$B$7, U1424+0.000001&lt;H1425), "Vendes más de lo registrado. ", "")&amp;IF(Q1425="texto", "Fecha en texto. ", "")&amp;IF(OR(NOT(ISNUMBER(D1425)), NOT(ISNUMBER(H1425))), "Número en texto. ", "")&amp;IF(AND(ISNUMBER(Q1425), ISNUMBER(Q1424), Q1425&lt;Q1424), "Fuera de orden de fecha. ", "")))</f>
        <v/>
      </c>
      <c r="Z1425" s="18">
        <f>IF(AND(S1425=1, ISNUMBER(R1425)), ROW(), 0)</f>
        <v/>
      </c>
      <c r="AA1425" s="18">
        <f>IF(ISNUMBER(R1425), R1425, 0)</f>
        <v/>
      </c>
    </row>
    <row r="1426">
      <c r="A1426" s="13" t="n"/>
      <c r="B1426" s="13" t="n"/>
      <c r="C1426" s="13" t="n"/>
      <c r="D1426" s="13" t="n"/>
      <c r="E1426" s="13" t="n"/>
      <c r="F1426" s="13" t="n"/>
      <c r="G1426" s="13" t="n"/>
      <c r="H1426" s="13" t="n"/>
      <c r="I1426" s="13" t="n"/>
      <c r="J1426" s="13" t="n"/>
      <c r="K1426" s="13" t="n"/>
      <c r="L1426" s="13" t="n"/>
      <c r="M1426" s="13" t="n"/>
      <c r="N1426" s="13" t="n"/>
      <c r="O1426" s="14" t="n"/>
      <c r="P1426" s="15" t="n"/>
      <c r="Q1426" s="16">
        <f>IF(N1426="", "", IF(ISNUMBER(N1426), N1426, IFERROR(DATEVALUE(LEFT(N1426,10))+TIMEVALUE(MID(N1426,12,8)), "texto")))</f>
        <v/>
      </c>
      <c r="R1426" s="17">
        <f>IF(ISNUMBER(Q1426), DATE(YEAR(Q1426),MONTH(Q1426),1), "")</f>
        <v/>
      </c>
      <c r="S1426" s="18">
        <f>IF(A1426="", 0, IF(AND(M1426=Ajustes!$B$8, E1426=Ajustes!$B$5, I1426=Ajustes!$B$4, OR(C1426=Ajustes!$B$6, C1426=Ajustes!$B$7), ISNUMBER(D1426), ISNUMBER(H1426)), 1, 0))</f>
        <v/>
      </c>
      <c r="T1426" s="19">
        <f>IF(S1426&lt;&gt;1, 0, IF(N(J1426)=0, 0, IF(K1426=Ajustes!$B$5, J1426, J1426*F1426)))</f>
        <v/>
      </c>
      <c r="U1426" s="20">
        <f>IF(S1426&lt;&gt;1, U1425, IF(C1426=Ajustes!$B$6, U1425+H1426, U1425-H1426))</f>
        <v/>
      </c>
      <c r="V1426" s="19">
        <f>IF(S1426&lt;&gt;1, V1425, IF(C1426=Ajustes!$B$6, V1425+D1426+N(O1426)+T1426, IF(U1426&lt;=0, 0, V1425-H1426*W1425)))</f>
        <v/>
      </c>
      <c r="W1426" s="21">
        <f>IF(U1426&gt;0, V1426/U1426, 0)</f>
        <v/>
      </c>
      <c r="X1426" s="19">
        <f>IF(AND(S1426=1, C1426=Ajustes!$B$7), D1426-N(O1426)-T1426-H1426*W1425, "")</f>
        <v/>
      </c>
      <c r="Y1426" s="18">
        <f>IF(A1426="", "", TRIM(IF(COUNTIFS($N$2:$N$3000,N1426,$C$2:$C$3000,C1426,$D$2:$D$3000,D1426,$H$2:$H$3000,H1426)&gt;1, "Orden repetida. ", "")&amp;IF(AND(S1426=1, C1426=Ajustes!$B$7, U1425+0.000001&lt;H1426), "Vendes más de lo registrado. ", "")&amp;IF(Q1426="texto", "Fecha en texto. ", "")&amp;IF(OR(NOT(ISNUMBER(D1426)), NOT(ISNUMBER(H1426))), "Número en texto. ", "")&amp;IF(AND(ISNUMBER(Q1426), ISNUMBER(Q1425), Q1426&lt;Q1425), "Fuera de orden de fecha. ", "")))</f>
        <v/>
      </c>
      <c r="Z1426" s="18">
        <f>IF(AND(S1426=1, ISNUMBER(R1426)), ROW(), 0)</f>
        <v/>
      </c>
      <c r="AA1426" s="18">
        <f>IF(ISNUMBER(R1426), R1426, 0)</f>
        <v/>
      </c>
    </row>
    <row r="1427">
      <c r="A1427" s="13" t="n"/>
      <c r="B1427" s="13" t="n"/>
      <c r="C1427" s="13" t="n"/>
      <c r="D1427" s="13" t="n"/>
      <c r="E1427" s="13" t="n"/>
      <c r="F1427" s="13" t="n"/>
      <c r="G1427" s="13" t="n"/>
      <c r="H1427" s="13" t="n"/>
      <c r="I1427" s="13" t="n"/>
      <c r="J1427" s="13" t="n"/>
      <c r="K1427" s="13" t="n"/>
      <c r="L1427" s="13" t="n"/>
      <c r="M1427" s="13" t="n"/>
      <c r="N1427" s="13" t="n"/>
      <c r="O1427" s="14" t="n"/>
      <c r="P1427" s="15" t="n"/>
      <c r="Q1427" s="16">
        <f>IF(N1427="", "", IF(ISNUMBER(N1427), N1427, IFERROR(DATEVALUE(LEFT(N1427,10))+TIMEVALUE(MID(N1427,12,8)), "texto")))</f>
        <v/>
      </c>
      <c r="R1427" s="17">
        <f>IF(ISNUMBER(Q1427), DATE(YEAR(Q1427),MONTH(Q1427),1), "")</f>
        <v/>
      </c>
      <c r="S1427" s="18">
        <f>IF(A1427="", 0, IF(AND(M1427=Ajustes!$B$8, E1427=Ajustes!$B$5, I1427=Ajustes!$B$4, OR(C1427=Ajustes!$B$6, C1427=Ajustes!$B$7), ISNUMBER(D1427), ISNUMBER(H1427)), 1, 0))</f>
        <v/>
      </c>
      <c r="T1427" s="19">
        <f>IF(S1427&lt;&gt;1, 0, IF(N(J1427)=0, 0, IF(K1427=Ajustes!$B$5, J1427, J1427*F1427)))</f>
        <v/>
      </c>
      <c r="U1427" s="20">
        <f>IF(S1427&lt;&gt;1, U1426, IF(C1427=Ajustes!$B$6, U1426+H1427, U1426-H1427))</f>
        <v/>
      </c>
      <c r="V1427" s="19">
        <f>IF(S1427&lt;&gt;1, V1426, IF(C1427=Ajustes!$B$6, V1426+D1427+N(O1427)+T1427, IF(U1427&lt;=0, 0, V1426-H1427*W1426)))</f>
        <v/>
      </c>
      <c r="W1427" s="21">
        <f>IF(U1427&gt;0, V1427/U1427, 0)</f>
        <v/>
      </c>
      <c r="X1427" s="19">
        <f>IF(AND(S1427=1, C1427=Ajustes!$B$7), D1427-N(O1427)-T1427-H1427*W1426, "")</f>
        <v/>
      </c>
      <c r="Y1427" s="18">
        <f>IF(A1427="", "", TRIM(IF(COUNTIFS($N$2:$N$3000,N1427,$C$2:$C$3000,C1427,$D$2:$D$3000,D1427,$H$2:$H$3000,H1427)&gt;1, "Orden repetida. ", "")&amp;IF(AND(S1427=1, C1427=Ajustes!$B$7, U1426+0.000001&lt;H1427), "Vendes más de lo registrado. ", "")&amp;IF(Q1427="texto", "Fecha en texto. ", "")&amp;IF(OR(NOT(ISNUMBER(D1427)), NOT(ISNUMBER(H1427))), "Número en texto. ", "")&amp;IF(AND(ISNUMBER(Q1427), ISNUMBER(Q1426), Q1427&lt;Q1426), "Fuera de orden de fecha. ", "")))</f>
        <v/>
      </c>
      <c r="Z1427" s="18">
        <f>IF(AND(S1427=1, ISNUMBER(R1427)), ROW(), 0)</f>
        <v/>
      </c>
      <c r="AA1427" s="18">
        <f>IF(ISNUMBER(R1427), R1427, 0)</f>
        <v/>
      </c>
    </row>
    <row r="1428">
      <c r="A1428" s="13" t="n"/>
      <c r="B1428" s="13" t="n"/>
      <c r="C1428" s="13" t="n"/>
      <c r="D1428" s="13" t="n"/>
      <c r="E1428" s="13" t="n"/>
      <c r="F1428" s="13" t="n"/>
      <c r="G1428" s="13" t="n"/>
      <c r="H1428" s="13" t="n"/>
      <c r="I1428" s="13" t="n"/>
      <c r="J1428" s="13" t="n"/>
      <c r="K1428" s="13" t="n"/>
      <c r="L1428" s="13" t="n"/>
      <c r="M1428" s="13" t="n"/>
      <c r="N1428" s="13" t="n"/>
      <c r="O1428" s="14" t="n"/>
      <c r="P1428" s="15" t="n"/>
      <c r="Q1428" s="16">
        <f>IF(N1428="", "", IF(ISNUMBER(N1428), N1428, IFERROR(DATEVALUE(LEFT(N1428,10))+TIMEVALUE(MID(N1428,12,8)), "texto")))</f>
        <v/>
      </c>
      <c r="R1428" s="17">
        <f>IF(ISNUMBER(Q1428), DATE(YEAR(Q1428),MONTH(Q1428),1), "")</f>
        <v/>
      </c>
      <c r="S1428" s="18">
        <f>IF(A1428="", 0, IF(AND(M1428=Ajustes!$B$8, E1428=Ajustes!$B$5, I1428=Ajustes!$B$4, OR(C1428=Ajustes!$B$6, C1428=Ajustes!$B$7), ISNUMBER(D1428), ISNUMBER(H1428)), 1, 0))</f>
        <v/>
      </c>
      <c r="T1428" s="19">
        <f>IF(S1428&lt;&gt;1, 0, IF(N(J1428)=0, 0, IF(K1428=Ajustes!$B$5, J1428, J1428*F1428)))</f>
        <v/>
      </c>
      <c r="U1428" s="20">
        <f>IF(S1428&lt;&gt;1, U1427, IF(C1428=Ajustes!$B$6, U1427+H1428, U1427-H1428))</f>
        <v/>
      </c>
      <c r="V1428" s="19">
        <f>IF(S1428&lt;&gt;1, V1427, IF(C1428=Ajustes!$B$6, V1427+D1428+N(O1428)+T1428, IF(U1428&lt;=0, 0, V1427-H1428*W1427)))</f>
        <v/>
      </c>
      <c r="W1428" s="21">
        <f>IF(U1428&gt;0, V1428/U1428, 0)</f>
        <v/>
      </c>
      <c r="X1428" s="19">
        <f>IF(AND(S1428=1, C1428=Ajustes!$B$7), D1428-N(O1428)-T1428-H1428*W1427, "")</f>
        <v/>
      </c>
      <c r="Y1428" s="18">
        <f>IF(A1428="", "", TRIM(IF(COUNTIFS($N$2:$N$3000,N1428,$C$2:$C$3000,C1428,$D$2:$D$3000,D1428,$H$2:$H$3000,H1428)&gt;1, "Orden repetida. ", "")&amp;IF(AND(S1428=1, C1428=Ajustes!$B$7, U1427+0.000001&lt;H1428), "Vendes más de lo registrado. ", "")&amp;IF(Q1428="texto", "Fecha en texto. ", "")&amp;IF(OR(NOT(ISNUMBER(D1428)), NOT(ISNUMBER(H1428))), "Número en texto. ", "")&amp;IF(AND(ISNUMBER(Q1428), ISNUMBER(Q1427), Q1428&lt;Q1427), "Fuera de orden de fecha. ", "")))</f>
        <v/>
      </c>
      <c r="Z1428" s="18">
        <f>IF(AND(S1428=1, ISNUMBER(R1428)), ROW(), 0)</f>
        <v/>
      </c>
      <c r="AA1428" s="18">
        <f>IF(ISNUMBER(R1428), R1428, 0)</f>
        <v/>
      </c>
    </row>
    <row r="1429">
      <c r="A1429" s="13" t="n"/>
      <c r="B1429" s="13" t="n"/>
      <c r="C1429" s="13" t="n"/>
      <c r="D1429" s="13" t="n"/>
      <c r="E1429" s="13" t="n"/>
      <c r="F1429" s="13" t="n"/>
      <c r="G1429" s="13" t="n"/>
      <c r="H1429" s="13" t="n"/>
      <c r="I1429" s="13" t="n"/>
      <c r="J1429" s="13" t="n"/>
      <c r="K1429" s="13" t="n"/>
      <c r="L1429" s="13" t="n"/>
      <c r="M1429" s="13" t="n"/>
      <c r="N1429" s="13" t="n"/>
      <c r="O1429" s="14" t="n"/>
      <c r="P1429" s="15" t="n"/>
      <c r="Q1429" s="16">
        <f>IF(N1429="", "", IF(ISNUMBER(N1429), N1429, IFERROR(DATEVALUE(LEFT(N1429,10))+TIMEVALUE(MID(N1429,12,8)), "texto")))</f>
        <v/>
      </c>
      <c r="R1429" s="17">
        <f>IF(ISNUMBER(Q1429), DATE(YEAR(Q1429),MONTH(Q1429),1), "")</f>
        <v/>
      </c>
      <c r="S1429" s="18">
        <f>IF(A1429="", 0, IF(AND(M1429=Ajustes!$B$8, E1429=Ajustes!$B$5, I1429=Ajustes!$B$4, OR(C1429=Ajustes!$B$6, C1429=Ajustes!$B$7), ISNUMBER(D1429), ISNUMBER(H1429)), 1, 0))</f>
        <v/>
      </c>
      <c r="T1429" s="19">
        <f>IF(S1429&lt;&gt;1, 0, IF(N(J1429)=0, 0, IF(K1429=Ajustes!$B$5, J1429, J1429*F1429)))</f>
        <v/>
      </c>
      <c r="U1429" s="20">
        <f>IF(S1429&lt;&gt;1, U1428, IF(C1429=Ajustes!$B$6, U1428+H1429, U1428-H1429))</f>
        <v/>
      </c>
      <c r="V1429" s="19">
        <f>IF(S1429&lt;&gt;1, V1428, IF(C1429=Ajustes!$B$6, V1428+D1429+N(O1429)+T1429, IF(U1429&lt;=0, 0, V1428-H1429*W1428)))</f>
        <v/>
      </c>
      <c r="W1429" s="21">
        <f>IF(U1429&gt;0, V1429/U1429, 0)</f>
        <v/>
      </c>
      <c r="X1429" s="19">
        <f>IF(AND(S1429=1, C1429=Ajustes!$B$7), D1429-N(O1429)-T1429-H1429*W1428, "")</f>
        <v/>
      </c>
      <c r="Y1429" s="18">
        <f>IF(A1429="", "", TRIM(IF(COUNTIFS($N$2:$N$3000,N1429,$C$2:$C$3000,C1429,$D$2:$D$3000,D1429,$H$2:$H$3000,H1429)&gt;1, "Orden repetida. ", "")&amp;IF(AND(S1429=1, C1429=Ajustes!$B$7, U1428+0.000001&lt;H1429), "Vendes más de lo registrado. ", "")&amp;IF(Q1429="texto", "Fecha en texto. ", "")&amp;IF(OR(NOT(ISNUMBER(D1429)), NOT(ISNUMBER(H1429))), "Número en texto. ", "")&amp;IF(AND(ISNUMBER(Q1429), ISNUMBER(Q1428), Q1429&lt;Q1428), "Fuera de orden de fecha. ", "")))</f>
        <v/>
      </c>
      <c r="Z1429" s="18">
        <f>IF(AND(S1429=1, ISNUMBER(R1429)), ROW(), 0)</f>
        <v/>
      </c>
      <c r="AA1429" s="18">
        <f>IF(ISNUMBER(R1429), R1429, 0)</f>
        <v/>
      </c>
    </row>
    <row r="1430">
      <c r="A1430" s="13" t="n"/>
      <c r="B1430" s="13" t="n"/>
      <c r="C1430" s="13" t="n"/>
      <c r="D1430" s="13" t="n"/>
      <c r="E1430" s="13" t="n"/>
      <c r="F1430" s="13" t="n"/>
      <c r="G1430" s="13" t="n"/>
      <c r="H1430" s="13" t="n"/>
      <c r="I1430" s="13" t="n"/>
      <c r="J1430" s="13" t="n"/>
      <c r="K1430" s="13" t="n"/>
      <c r="L1430" s="13" t="n"/>
      <c r="M1430" s="13" t="n"/>
      <c r="N1430" s="13" t="n"/>
      <c r="O1430" s="14" t="n"/>
      <c r="P1430" s="15" t="n"/>
      <c r="Q1430" s="16">
        <f>IF(N1430="", "", IF(ISNUMBER(N1430), N1430, IFERROR(DATEVALUE(LEFT(N1430,10))+TIMEVALUE(MID(N1430,12,8)), "texto")))</f>
        <v/>
      </c>
      <c r="R1430" s="17">
        <f>IF(ISNUMBER(Q1430), DATE(YEAR(Q1430),MONTH(Q1430),1), "")</f>
        <v/>
      </c>
      <c r="S1430" s="18">
        <f>IF(A1430="", 0, IF(AND(M1430=Ajustes!$B$8, E1430=Ajustes!$B$5, I1430=Ajustes!$B$4, OR(C1430=Ajustes!$B$6, C1430=Ajustes!$B$7), ISNUMBER(D1430), ISNUMBER(H1430)), 1, 0))</f>
        <v/>
      </c>
      <c r="T1430" s="19">
        <f>IF(S1430&lt;&gt;1, 0, IF(N(J1430)=0, 0, IF(K1430=Ajustes!$B$5, J1430, J1430*F1430)))</f>
        <v/>
      </c>
      <c r="U1430" s="20">
        <f>IF(S1430&lt;&gt;1, U1429, IF(C1430=Ajustes!$B$6, U1429+H1430, U1429-H1430))</f>
        <v/>
      </c>
      <c r="V1430" s="19">
        <f>IF(S1430&lt;&gt;1, V1429, IF(C1430=Ajustes!$B$6, V1429+D1430+N(O1430)+T1430, IF(U1430&lt;=0, 0, V1429-H1430*W1429)))</f>
        <v/>
      </c>
      <c r="W1430" s="21">
        <f>IF(U1430&gt;0, V1430/U1430, 0)</f>
        <v/>
      </c>
      <c r="X1430" s="19">
        <f>IF(AND(S1430=1, C1430=Ajustes!$B$7), D1430-N(O1430)-T1430-H1430*W1429, "")</f>
        <v/>
      </c>
      <c r="Y1430" s="18">
        <f>IF(A1430="", "", TRIM(IF(COUNTIFS($N$2:$N$3000,N1430,$C$2:$C$3000,C1430,$D$2:$D$3000,D1430,$H$2:$H$3000,H1430)&gt;1, "Orden repetida. ", "")&amp;IF(AND(S1430=1, C1430=Ajustes!$B$7, U1429+0.000001&lt;H1430), "Vendes más de lo registrado. ", "")&amp;IF(Q1430="texto", "Fecha en texto. ", "")&amp;IF(OR(NOT(ISNUMBER(D1430)), NOT(ISNUMBER(H1430))), "Número en texto. ", "")&amp;IF(AND(ISNUMBER(Q1430), ISNUMBER(Q1429), Q1430&lt;Q1429), "Fuera de orden de fecha. ", "")))</f>
        <v/>
      </c>
      <c r="Z1430" s="18">
        <f>IF(AND(S1430=1, ISNUMBER(R1430)), ROW(), 0)</f>
        <v/>
      </c>
      <c r="AA1430" s="18">
        <f>IF(ISNUMBER(R1430), R1430, 0)</f>
        <v/>
      </c>
    </row>
    <row r="1431">
      <c r="A1431" s="13" t="n"/>
      <c r="B1431" s="13" t="n"/>
      <c r="C1431" s="13" t="n"/>
      <c r="D1431" s="13" t="n"/>
      <c r="E1431" s="13" t="n"/>
      <c r="F1431" s="13" t="n"/>
      <c r="G1431" s="13" t="n"/>
      <c r="H1431" s="13" t="n"/>
      <c r="I1431" s="13" t="n"/>
      <c r="J1431" s="13" t="n"/>
      <c r="K1431" s="13" t="n"/>
      <c r="L1431" s="13" t="n"/>
      <c r="M1431" s="13" t="n"/>
      <c r="N1431" s="13" t="n"/>
      <c r="O1431" s="14" t="n"/>
      <c r="P1431" s="15" t="n"/>
      <c r="Q1431" s="16">
        <f>IF(N1431="", "", IF(ISNUMBER(N1431), N1431, IFERROR(DATEVALUE(LEFT(N1431,10))+TIMEVALUE(MID(N1431,12,8)), "texto")))</f>
        <v/>
      </c>
      <c r="R1431" s="17">
        <f>IF(ISNUMBER(Q1431), DATE(YEAR(Q1431),MONTH(Q1431),1), "")</f>
        <v/>
      </c>
      <c r="S1431" s="18">
        <f>IF(A1431="", 0, IF(AND(M1431=Ajustes!$B$8, E1431=Ajustes!$B$5, I1431=Ajustes!$B$4, OR(C1431=Ajustes!$B$6, C1431=Ajustes!$B$7), ISNUMBER(D1431), ISNUMBER(H1431)), 1, 0))</f>
        <v/>
      </c>
      <c r="T1431" s="19">
        <f>IF(S1431&lt;&gt;1, 0, IF(N(J1431)=0, 0, IF(K1431=Ajustes!$B$5, J1431, J1431*F1431)))</f>
        <v/>
      </c>
      <c r="U1431" s="20">
        <f>IF(S1431&lt;&gt;1, U1430, IF(C1431=Ajustes!$B$6, U1430+H1431, U1430-H1431))</f>
        <v/>
      </c>
      <c r="V1431" s="19">
        <f>IF(S1431&lt;&gt;1, V1430, IF(C1431=Ajustes!$B$6, V1430+D1431+N(O1431)+T1431, IF(U1431&lt;=0, 0, V1430-H1431*W1430)))</f>
        <v/>
      </c>
      <c r="W1431" s="21">
        <f>IF(U1431&gt;0, V1431/U1431, 0)</f>
        <v/>
      </c>
      <c r="X1431" s="19">
        <f>IF(AND(S1431=1, C1431=Ajustes!$B$7), D1431-N(O1431)-T1431-H1431*W1430, "")</f>
        <v/>
      </c>
      <c r="Y1431" s="18">
        <f>IF(A1431="", "", TRIM(IF(COUNTIFS($N$2:$N$3000,N1431,$C$2:$C$3000,C1431,$D$2:$D$3000,D1431,$H$2:$H$3000,H1431)&gt;1, "Orden repetida. ", "")&amp;IF(AND(S1431=1, C1431=Ajustes!$B$7, U1430+0.000001&lt;H1431), "Vendes más de lo registrado. ", "")&amp;IF(Q1431="texto", "Fecha en texto. ", "")&amp;IF(OR(NOT(ISNUMBER(D1431)), NOT(ISNUMBER(H1431))), "Número en texto. ", "")&amp;IF(AND(ISNUMBER(Q1431), ISNUMBER(Q1430), Q1431&lt;Q1430), "Fuera de orden de fecha. ", "")))</f>
        <v/>
      </c>
      <c r="Z1431" s="18">
        <f>IF(AND(S1431=1, ISNUMBER(R1431)), ROW(), 0)</f>
        <v/>
      </c>
      <c r="AA1431" s="18">
        <f>IF(ISNUMBER(R1431), R1431, 0)</f>
        <v/>
      </c>
    </row>
    <row r="1432">
      <c r="A1432" s="13" t="n"/>
      <c r="B1432" s="13" t="n"/>
      <c r="C1432" s="13" t="n"/>
      <c r="D1432" s="13" t="n"/>
      <c r="E1432" s="13" t="n"/>
      <c r="F1432" s="13" t="n"/>
      <c r="G1432" s="13" t="n"/>
      <c r="H1432" s="13" t="n"/>
      <c r="I1432" s="13" t="n"/>
      <c r="J1432" s="13" t="n"/>
      <c r="K1432" s="13" t="n"/>
      <c r="L1432" s="13" t="n"/>
      <c r="M1432" s="13" t="n"/>
      <c r="N1432" s="13" t="n"/>
      <c r="O1432" s="14" t="n"/>
      <c r="P1432" s="15" t="n"/>
      <c r="Q1432" s="16">
        <f>IF(N1432="", "", IF(ISNUMBER(N1432), N1432, IFERROR(DATEVALUE(LEFT(N1432,10))+TIMEVALUE(MID(N1432,12,8)), "texto")))</f>
        <v/>
      </c>
      <c r="R1432" s="17">
        <f>IF(ISNUMBER(Q1432), DATE(YEAR(Q1432),MONTH(Q1432),1), "")</f>
        <v/>
      </c>
      <c r="S1432" s="18">
        <f>IF(A1432="", 0, IF(AND(M1432=Ajustes!$B$8, E1432=Ajustes!$B$5, I1432=Ajustes!$B$4, OR(C1432=Ajustes!$B$6, C1432=Ajustes!$B$7), ISNUMBER(D1432), ISNUMBER(H1432)), 1, 0))</f>
        <v/>
      </c>
      <c r="T1432" s="19">
        <f>IF(S1432&lt;&gt;1, 0, IF(N(J1432)=0, 0, IF(K1432=Ajustes!$B$5, J1432, J1432*F1432)))</f>
        <v/>
      </c>
      <c r="U1432" s="20">
        <f>IF(S1432&lt;&gt;1, U1431, IF(C1432=Ajustes!$B$6, U1431+H1432, U1431-H1432))</f>
        <v/>
      </c>
      <c r="V1432" s="19">
        <f>IF(S1432&lt;&gt;1, V1431, IF(C1432=Ajustes!$B$6, V1431+D1432+N(O1432)+T1432, IF(U1432&lt;=0, 0, V1431-H1432*W1431)))</f>
        <v/>
      </c>
      <c r="W1432" s="21">
        <f>IF(U1432&gt;0, V1432/U1432, 0)</f>
        <v/>
      </c>
      <c r="X1432" s="19">
        <f>IF(AND(S1432=1, C1432=Ajustes!$B$7), D1432-N(O1432)-T1432-H1432*W1431, "")</f>
        <v/>
      </c>
      <c r="Y1432" s="18">
        <f>IF(A1432="", "", TRIM(IF(COUNTIFS($N$2:$N$3000,N1432,$C$2:$C$3000,C1432,$D$2:$D$3000,D1432,$H$2:$H$3000,H1432)&gt;1, "Orden repetida. ", "")&amp;IF(AND(S1432=1, C1432=Ajustes!$B$7, U1431+0.000001&lt;H1432), "Vendes más de lo registrado. ", "")&amp;IF(Q1432="texto", "Fecha en texto. ", "")&amp;IF(OR(NOT(ISNUMBER(D1432)), NOT(ISNUMBER(H1432))), "Número en texto. ", "")&amp;IF(AND(ISNUMBER(Q1432), ISNUMBER(Q1431), Q1432&lt;Q1431), "Fuera de orden de fecha. ", "")))</f>
        <v/>
      </c>
      <c r="Z1432" s="18">
        <f>IF(AND(S1432=1, ISNUMBER(R1432)), ROW(), 0)</f>
        <v/>
      </c>
      <c r="AA1432" s="18">
        <f>IF(ISNUMBER(R1432), R1432, 0)</f>
        <v/>
      </c>
    </row>
    <row r="1433">
      <c r="A1433" s="13" t="n"/>
      <c r="B1433" s="13" t="n"/>
      <c r="C1433" s="13" t="n"/>
      <c r="D1433" s="13" t="n"/>
      <c r="E1433" s="13" t="n"/>
      <c r="F1433" s="13" t="n"/>
      <c r="G1433" s="13" t="n"/>
      <c r="H1433" s="13" t="n"/>
      <c r="I1433" s="13" t="n"/>
      <c r="J1433" s="13" t="n"/>
      <c r="K1433" s="13" t="n"/>
      <c r="L1433" s="13" t="n"/>
      <c r="M1433" s="13" t="n"/>
      <c r="N1433" s="13" t="n"/>
      <c r="O1433" s="14" t="n"/>
      <c r="P1433" s="15" t="n"/>
      <c r="Q1433" s="16">
        <f>IF(N1433="", "", IF(ISNUMBER(N1433), N1433, IFERROR(DATEVALUE(LEFT(N1433,10))+TIMEVALUE(MID(N1433,12,8)), "texto")))</f>
        <v/>
      </c>
      <c r="R1433" s="17">
        <f>IF(ISNUMBER(Q1433), DATE(YEAR(Q1433),MONTH(Q1433),1), "")</f>
        <v/>
      </c>
      <c r="S1433" s="18">
        <f>IF(A1433="", 0, IF(AND(M1433=Ajustes!$B$8, E1433=Ajustes!$B$5, I1433=Ajustes!$B$4, OR(C1433=Ajustes!$B$6, C1433=Ajustes!$B$7), ISNUMBER(D1433), ISNUMBER(H1433)), 1, 0))</f>
        <v/>
      </c>
      <c r="T1433" s="19">
        <f>IF(S1433&lt;&gt;1, 0, IF(N(J1433)=0, 0, IF(K1433=Ajustes!$B$5, J1433, J1433*F1433)))</f>
        <v/>
      </c>
      <c r="U1433" s="20">
        <f>IF(S1433&lt;&gt;1, U1432, IF(C1433=Ajustes!$B$6, U1432+H1433, U1432-H1433))</f>
        <v/>
      </c>
      <c r="V1433" s="19">
        <f>IF(S1433&lt;&gt;1, V1432, IF(C1433=Ajustes!$B$6, V1432+D1433+N(O1433)+T1433, IF(U1433&lt;=0, 0, V1432-H1433*W1432)))</f>
        <v/>
      </c>
      <c r="W1433" s="21">
        <f>IF(U1433&gt;0, V1433/U1433, 0)</f>
        <v/>
      </c>
      <c r="X1433" s="19">
        <f>IF(AND(S1433=1, C1433=Ajustes!$B$7), D1433-N(O1433)-T1433-H1433*W1432, "")</f>
        <v/>
      </c>
      <c r="Y1433" s="18">
        <f>IF(A1433="", "", TRIM(IF(COUNTIFS($N$2:$N$3000,N1433,$C$2:$C$3000,C1433,$D$2:$D$3000,D1433,$H$2:$H$3000,H1433)&gt;1, "Orden repetida. ", "")&amp;IF(AND(S1433=1, C1433=Ajustes!$B$7, U1432+0.000001&lt;H1433), "Vendes más de lo registrado. ", "")&amp;IF(Q1433="texto", "Fecha en texto. ", "")&amp;IF(OR(NOT(ISNUMBER(D1433)), NOT(ISNUMBER(H1433))), "Número en texto. ", "")&amp;IF(AND(ISNUMBER(Q1433), ISNUMBER(Q1432), Q1433&lt;Q1432), "Fuera de orden de fecha. ", "")))</f>
        <v/>
      </c>
      <c r="Z1433" s="18">
        <f>IF(AND(S1433=1, ISNUMBER(R1433)), ROW(), 0)</f>
        <v/>
      </c>
      <c r="AA1433" s="18">
        <f>IF(ISNUMBER(R1433), R1433, 0)</f>
        <v/>
      </c>
    </row>
    <row r="1434">
      <c r="A1434" s="13" t="n"/>
      <c r="B1434" s="13" t="n"/>
      <c r="C1434" s="13" t="n"/>
      <c r="D1434" s="13" t="n"/>
      <c r="E1434" s="13" t="n"/>
      <c r="F1434" s="13" t="n"/>
      <c r="G1434" s="13" t="n"/>
      <c r="H1434" s="13" t="n"/>
      <c r="I1434" s="13" t="n"/>
      <c r="J1434" s="13" t="n"/>
      <c r="K1434" s="13" t="n"/>
      <c r="L1434" s="13" t="n"/>
      <c r="M1434" s="13" t="n"/>
      <c r="N1434" s="13" t="n"/>
      <c r="O1434" s="14" t="n"/>
      <c r="P1434" s="15" t="n"/>
      <c r="Q1434" s="16">
        <f>IF(N1434="", "", IF(ISNUMBER(N1434), N1434, IFERROR(DATEVALUE(LEFT(N1434,10))+TIMEVALUE(MID(N1434,12,8)), "texto")))</f>
        <v/>
      </c>
      <c r="R1434" s="17">
        <f>IF(ISNUMBER(Q1434), DATE(YEAR(Q1434),MONTH(Q1434),1), "")</f>
        <v/>
      </c>
      <c r="S1434" s="18">
        <f>IF(A1434="", 0, IF(AND(M1434=Ajustes!$B$8, E1434=Ajustes!$B$5, I1434=Ajustes!$B$4, OR(C1434=Ajustes!$B$6, C1434=Ajustes!$B$7), ISNUMBER(D1434), ISNUMBER(H1434)), 1, 0))</f>
        <v/>
      </c>
      <c r="T1434" s="19">
        <f>IF(S1434&lt;&gt;1, 0, IF(N(J1434)=0, 0, IF(K1434=Ajustes!$B$5, J1434, J1434*F1434)))</f>
        <v/>
      </c>
      <c r="U1434" s="20">
        <f>IF(S1434&lt;&gt;1, U1433, IF(C1434=Ajustes!$B$6, U1433+H1434, U1433-H1434))</f>
        <v/>
      </c>
      <c r="V1434" s="19">
        <f>IF(S1434&lt;&gt;1, V1433, IF(C1434=Ajustes!$B$6, V1433+D1434+N(O1434)+T1434, IF(U1434&lt;=0, 0, V1433-H1434*W1433)))</f>
        <v/>
      </c>
      <c r="W1434" s="21">
        <f>IF(U1434&gt;0, V1434/U1434, 0)</f>
        <v/>
      </c>
      <c r="X1434" s="19">
        <f>IF(AND(S1434=1, C1434=Ajustes!$B$7), D1434-N(O1434)-T1434-H1434*W1433, "")</f>
        <v/>
      </c>
      <c r="Y1434" s="18">
        <f>IF(A1434="", "", TRIM(IF(COUNTIFS($N$2:$N$3000,N1434,$C$2:$C$3000,C1434,$D$2:$D$3000,D1434,$H$2:$H$3000,H1434)&gt;1, "Orden repetida. ", "")&amp;IF(AND(S1434=1, C1434=Ajustes!$B$7, U1433+0.000001&lt;H1434), "Vendes más de lo registrado. ", "")&amp;IF(Q1434="texto", "Fecha en texto. ", "")&amp;IF(OR(NOT(ISNUMBER(D1434)), NOT(ISNUMBER(H1434))), "Número en texto. ", "")&amp;IF(AND(ISNUMBER(Q1434), ISNUMBER(Q1433), Q1434&lt;Q1433), "Fuera de orden de fecha. ", "")))</f>
        <v/>
      </c>
      <c r="Z1434" s="18">
        <f>IF(AND(S1434=1, ISNUMBER(R1434)), ROW(), 0)</f>
        <v/>
      </c>
      <c r="AA1434" s="18">
        <f>IF(ISNUMBER(R1434), R1434, 0)</f>
        <v/>
      </c>
    </row>
    <row r="1435">
      <c r="A1435" s="13" t="n"/>
      <c r="B1435" s="13" t="n"/>
      <c r="C1435" s="13" t="n"/>
      <c r="D1435" s="13" t="n"/>
      <c r="E1435" s="13" t="n"/>
      <c r="F1435" s="13" t="n"/>
      <c r="G1435" s="13" t="n"/>
      <c r="H1435" s="13" t="n"/>
      <c r="I1435" s="13" t="n"/>
      <c r="J1435" s="13" t="n"/>
      <c r="K1435" s="13" t="n"/>
      <c r="L1435" s="13" t="n"/>
      <c r="M1435" s="13" t="n"/>
      <c r="N1435" s="13" t="n"/>
      <c r="O1435" s="14" t="n"/>
      <c r="P1435" s="15" t="n"/>
      <c r="Q1435" s="16">
        <f>IF(N1435="", "", IF(ISNUMBER(N1435), N1435, IFERROR(DATEVALUE(LEFT(N1435,10))+TIMEVALUE(MID(N1435,12,8)), "texto")))</f>
        <v/>
      </c>
      <c r="R1435" s="17">
        <f>IF(ISNUMBER(Q1435), DATE(YEAR(Q1435),MONTH(Q1435),1), "")</f>
        <v/>
      </c>
      <c r="S1435" s="18">
        <f>IF(A1435="", 0, IF(AND(M1435=Ajustes!$B$8, E1435=Ajustes!$B$5, I1435=Ajustes!$B$4, OR(C1435=Ajustes!$B$6, C1435=Ajustes!$B$7), ISNUMBER(D1435), ISNUMBER(H1435)), 1, 0))</f>
        <v/>
      </c>
      <c r="T1435" s="19">
        <f>IF(S1435&lt;&gt;1, 0, IF(N(J1435)=0, 0, IF(K1435=Ajustes!$B$5, J1435, J1435*F1435)))</f>
        <v/>
      </c>
      <c r="U1435" s="20">
        <f>IF(S1435&lt;&gt;1, U1434, IF(C1435=Ajustes!$B$6, U1434+H1435, U1434-H1435))</f>
        <v/>
      </c>
      <c r="V1435" s="19">
        <f>IF(S1435&lt;&gt;1, V1434, IF(C1435=Ajustes!$B$6, V1434+D1435+N(O1435)+T1435, IF(U1435&lt;=0, 0, V1434-H1435*W1434)))</f>
        <v/>
      </c>
      <c r="W1435" s="21">
        <f>IF(U1435&gt;0, V1435/U1435, 0)</f>
        <v/>
      </c>
      <c r="X1435" s="19">
        <f>IF(AND(S1435=1, C1435=Ajustes!$B$7), D1435-N(O1435)-T1435-H1435*W1434, "")</f>
        <v/>
      </c>
      <c r="Y1435" s="18">
        <f>IF(A1435="", "", TRIM(IF(COUNTIFS($N$2:$N$3000,N1435,$C$2:$C$3000,C1435,$D$2:$D$3000,D1435,$H$2:$H$3000,H1435)&gt;1, "Orden repetida. ", "")&amp;IF(AND(S1435=1, C1435=Ajustes!$B$7, U1434+0.000001&lt;H1435), "Vendes más de lo registrado. ", "")&amp;IF(Q1435="texto", "Fecha en texto. ", "")&amp;IF(OR(NOT(ISNUMBER(D1435)), NOT(ISNUMBER(H1435))), "Número en texto. ", "")&amp;IF(AND(ISNUMBER(Q1435), ISNUMBER(Q1434), Q1435&lt;Q1434), "Fuera de orden de fecha. ", "")))</f>
        <v/>
      </c>
      <c r="Z1435" s="18">
        <f>IF(AND(S1435=1, ISNUMBER(R1435)), ROW(), 0)</f>
        <v/>
      </c>
      <c r="AA1435" s="18">
        <f>IF(ISNUMBER(R1435), R1435, 0)</f>
        <v/>
      </c>
    </row>
    <row r="1436">
      <c r="A1436" s="13" t="n"/>
      <c r="B1436" s="13" t="n"/>
      <c r="C1436" s="13" t="n"/>
      <c r="D1436" s="13" t="n"/>
      <c r="E1436" s="13" t="n"/>
      <c r="F1436" s="13" t="n"/>
      <c r="G1436" s="13" t="n"/>
      <c r="H1436" s="13" t="n"/>
      <c r="I1436" s="13" t="n"/>
      <c r="J1436" s="13" t="n"/>
      <c r="K1436" s="13" t="n"/>
      <c r="L1436" s="13" t="n"/>
      <c r="M1436" s="13" t="n"/>
      <c r="N1436" s="13" t="n"/>
      <c r="O1436" s="14" t="n"/>
      <c r="P1436" s="15" t="n"/>
      <c r="Q1436" s="16">
        <f>IF(N1436="", "", IF(ISNUMBER(N1436), N1436, IFERROR(DATEVALUE(LEFT(N1436,10))+TIMEVALUE(MID(N1436,12,8)), "texto")))</f>
        <v/>
      </c>
      <c r="R1436" s="17">
        <f>IF(ISNUMBER(Q1436), DATE(YEAR(Q1436),MONTH(Q1436),1), "")</f>
        <v/>
      </c>
      <c r="S1436" s="18">
        <f>IF(A1436="", 0, IF(AND(M1436=Ajustes!$B$8, E1436=Ajustes!$B$5, I1436=Ajustes!$B$4, OR(C1436=Ajustes!$B$6, C1436=Ajustes!$B$7), ISNUMBER(D1436), ISNUMBER(H1436)), 1, 0))</f>
        <v/>
      </c>
      <c r="T1436" s="19">
        <f>IF(S1436&lt;&gt;1, 0, IF(N(J1436)=0, 0, IF(K1436=Ajustes!$B$5, J1436, J1436*F1436)))</f>
        <v/>
      </c>
      <c r="U1436" s="20">
        <f>IF(S1436&lt;&gt;1, U1435, IF(C1436=Ajustes!$B$6, U1435+H1436, U1435-H1436))</f>
        <v/>
      </c>
      <c r="V1436" s="19">
        <f>IF(S1436&lt;&gt;1, V1435, IF(C1436=Ajustes!$B$6, V1435+D1436+N(O1436)+T1436, IF(U1436&lt;=0, 0, V1435-H1436*W1435)))</f>
        <v/>
      </c>
      <c r="W1436" s="21">
        <f>IF(U1436&gt;0, V1436/U1436, 0)</f>
        <v/>
      </c>
      <c r="X1436" s="19">
        <f>IF(AND(S1436=1, C1436=Ajustes!$B$7), D1436-N(O1436)-T1436-H1436*W1435, "")</f>
        <v/>
      </c>
      <c r="Y1436" s="18">
        <f>IF(A1436="", "", TRIM(IF(COUNTIFS($N$2:$N$3000,N1436,$C$2:$C$3000,C1436,$D$2:$D$3000,D1436,$H$2:$H$3000,H1436)&gt;1, "Orden repetida. ", "")&amp;IF(AND(S1436=1, C1436=Ajustes!$B$7, U1435+0.000001&lt;H1436), "Vendes más de lo registrado. ", "")&amp;IF(Q1436="texto", "Fecha en texto. ", "")&amp;IF(OR(NOT(ISNUMBER(D1436)), NOT(ISNUMBER(H1436))), "Número en texto. ", "")&amp;IF(AND(ISNUMBER(Q1436), ISNUMBER(Q1435), Q1436&lt;Q1435), "Fuera de orden de fecha. ", "")))</f>
        <v/>
      </c>
      <c r="Z1436" s="18">
        <f>IF(AND(S1436=1, ISNUMBER(R1436)), ROW(), 0)</f>
        <v/>
      </c>
      <c r="AA1436" s="18">
        <f>IF(ISNUMBER(R1436), R1436, 0)</f>
        <v/>
      </c>
    </row>
    <row r="1437">
      <c r="A1437" s="13" t="n"/>
      <c r="B1437" s="13" t="n"/>
      <c r="C1437" s="13" t="n"/>
      <c r="D1437" s="13" t="n"/>
      <c r="E1437" s="13" t="n"/>
      <c r="F1437" s="13" t="n"/>
      <c r="G1437" s="13" t="n"/>
      <c r="H1437" s="13" t="n"/>
      <c r="I1437" s="13" t="n"/>
      <c r="J1437" s="13" t="n"/>
      <c r="K1437" s="13" t="n"/>
      <c r="L1437" s="13" t="n"/>
      <c r="M1437" s="13" t="n"/>
      <c r="N1437" s="13" t="n"/>
      <c r="O1437" s="14" t="n"/>
      <c r="P1437" s="15" t="n"/>
      <c r="Q1437" s="16">
        <f>IF(N1437="", "", IF(ISNUMBER(N1437), N1437, IFERROR(DATEVALUE(LEFT(N1437,10))+TIMEVALUE(MID(N1437,12,8)), "texto")))</f>
        <v/>
      </c>
      <c r="R1437" s="17">
        <f>IF(ISNUMBER(Q1437), DATE(YEAR(Q1437),MONTH(Q1437),1), "")</f>
        <v/>
      </c>
      <c r="S1437" s="18">
        <f>IF(A1437="", 0, IF(AND(M1437=Ajustes!$B$8, E1437=Ajustes!$B$5, I1437=Ajustes!$B$4, OR(C1437=Ajustes!$B$6, C1437=Ajustes!$B$7), ISNUMBER(D1437), ISNUMBER(H1437)), 1, 0))</f>
        <v/>
      </c>
      <c r="T1437" s="19">
        <f>IF(S1437&lt;&gt;1, 0, IF(N(J1437)=0, 0, IF(K1437=Ajustes!$B$5, J1437, J1437*F1437)))</f>
        <v/>
      </c>
      <c r="U1437" s="20">
        <f>IF(S1437&lt;&gt;1, U1436, IF(C1437=Ajustes!$B$6, U1436+H1437, U1436-H1437))</f>
        <v/>
      </c>
      <c r="V1437" s="19">
        <f>IF(S1437&lt;&gt;1, V1436, IF(C1437=Ajustes!$B$6, V1436+D1437+N(O1437)+T1437, IF(U1437&lt;=0, 0, V1436-H1437*W1436)))</f>
        <v/>
      </c>
      <c r="W1437" s="21">
        <f>IF(U1437&gt;0, V1437/U1437, 0)</f>
        <v/>
      </c>
      <c r="X1437" s="19">
        <f>IF(AND(S1437=1, C1437=Ajustes!$B$7), D1437-N(O1437)-T1437-H1437*W1436, "")</f>
        <v/>
      </c>
      <c r="Y1437" s="18">
        <f>IF(A1437="", "", TRIM(IF(COUNTIFS($N$2:$N$3000,N1437,$C$2:$C$3000,C1437,$D$2:$D$3000,D1437,$H$2:$H$3000,H1437)&gt;1, "Orden repetida. ", "")&amp;IF(AND(S1437=1, C1437=Ajustes!$B$7, U1436+0.000001&lt;H1437), "Vendes más de lo registrado. ", "")&amp;IF(Q1437="texto", "Fecha en texto. ", "")&amp;IF(OR(NOT(ISNUMBER(D1437)), NOT(ISNUMBER(H1437))), "Número en texto. ", "")&amp;IF(AND(ISNUMBER(Q1437), ISNUMBER(Q1436), Q1437&lt;Q1436), "Fuera de orden de fecha. ", "")))</f>
        <v/>
      </c>
      <c r="Z1437" s="18">
        <f>IF(AND(S1437=1, ISNUMBER(R1437)), ROW(), 0)</f>
        <v/>
      </c>
      <c r="AA1437" s="18">
        <f>IF(ISNUMBER(R1437), R1437, 0)</f>
        <v/>
      </c>
    </row>
    <row r="1438">
      <c r="A1438" s="13" t="n"/>
      <c r="B1438" s="13" t="n"/>
      <c r="C1438" s="13" t="n"/>
      <c r="D1438" s="13" t="n"/>
      <c r="E1438" s="13" t="n"/>
      <c r="F1438" s="13" t="n"/>
      <c r="G1438" s="13" t="n"/>
      <c r="H1438" s="13" t="n"/>
      <c r="I1438" s="13" t="n"/>
      <c r="J1438" s="13" t="n"/>
      <c r="K1438" s="13" t="n"/>
      <c r="L1438" s="13" t="n"/>
      <c r="M1438" s="13" t="n"/>
      <c r="N1438" s="13" t="n"/>
      <c r="O1438" s="14" t="n"/>
      <c r="P1438" s="15" t="n"/>
      <c r="Q1438" s="16">
        <f>IF(N1438="", "", IF(ISNUMBER(N1438), N1438, IFERROR(DATEVALUE(LEFT(N1438,10))+TIMEVALUE(MID(N1438,12,8)), "texto")))</f>
        <v/>
      </c>
      <c r="R1438" s="17">
        <f>IF(ISNUMBER(Q1438), DATE(YEAR(Q1438),MONTH(Q1438),1), "")</f>
        <v/>
      </c>
      <c r="S1438" s="18">
        <f>IF(A1438="", 0, IF(AND(M1438=Ajustes!$B$8, E1438=Ajustes!$B$5, I1438=Ajustes!$B$4, OR(C1438=Ajustes!$B$6, C1438=Ajustes!$B$7), ISNUMBER(D1438), ISNUMBER(H1438)), 1, 0))</f>
        <v/>
      </c>
      <c r="T1438" s="19">
        <f>IF(S1438&lt;&gt;1, 0, IF(N(J1438)=0, 0, IF(K1438=Ajustes!$B$5, J1438, J1438*F1438)))</f>
        <v/>
      </c>
      <c r="U1438" s="20">
        <f>IF(S1438&lt;&gt;1, U1437, IF(C1438=Ajustes!$B$6, U1437+H1438, U1437-H1438))</f>
        <v/>
      </c>
      <c r="V1438" s="19">
        <f>IF(S1438&lt;&gt;1, V1437, IF(C1438=Ajustes!$B$6, V1437+D1438+N(O1438)+T1438, IF(U1438&lt;=0, 0, V1437-H1438*W1437)))</f>
        <v/>
      </c>
      <c r="W1438" s="21">
        <f>IF(U1438&gt;0, V1438/U1438, 0)</f>
        <v/>
      </c>
      <c r="X1438" s="19">
        <f>IF(AND(S1438=1, C1438=Ajustes!$B$7), D1438-N(O1438)-T1438-H1438*W1437, "")</f>
        <v/>
      </c>
      <c r="Y1438" s="18">
        <f>IF(A1438="", "", TRIM(IF(COUNTIFS($N$2:$N$3000,N1438,$C$2:$C$3000,C1438,$D$2:$D$3000,D1438,$H$2:$H$3000,H1438)&gt;1, "Orden repetida. ", "")&amp;IF(AND(S1438=1, C1438=Ajustes!$B$7, U1437+0.000001&lt;H1438), "Vendes más de lo registrado. ", "")&amp;IF(Q1438="texto", "Fecha en texto. ", "")&amp;IF(OR(NOT(ISNUMBER(D1438)), NOT(ISNUMBER(H1438))), "Número en texto. ", "")&amp;IF(AND(ISNUMBER(Q1438), ISNUMBER(Q1437), Q1438&lt;Q1437), "Fuera de orden de fecha. ", "")))</f>
        <v/>
      </c>
      <c r="Z1438" s="18">
        <f>IF(AND(S1438=1, ISNUMBER(R1438)), ROW(), 0)</f>
        <v/>
      </c>
      <c r="AA1438" s="18">
        <f>IF(ISNUMBER(R1438), R1438, 0)</f>
        <v/>
      </c>
    </row>
    <row r="1439">
      <c r="A1439" s="13" t="n"/>
      <c r="B1439" s="13" t="n"/>
      <c r="C1439" s="13" t="n"/>
      <c r="D1439" s="13" t="n"/>
      <c r="E1439" s="13" t="n"/>
      <c r="F1439" s="13" t="n"/>
      <c r="G1439" s="13" t="n"/>
      <c r="H1439" s="13" t="n"/>
      <c r="I1439" s="13" t="n"/>
      <c r="J1439" s="13" t="n"/>
      <c r="K1439" s="13" t="n"/>
      <c r="L1439" s="13" t="n"/>
      <c r="M1439" s="13" t="n"/>
      <c r="N1439" s="13" t="n"/>
      <c r="O1439" s="14" t="n"/>
      <c r="P1439" s="15" t="n"/>
      <c r="Q1439" s="16">
        <f>IF(N1439="", "", IF(ISNUMBER(N1439), N1439, IFERROR(DATEVALUE(LEFT(N1439,10))+TIMEVALUE(MID(N1439,12,8)), "texto")))</f>
        <v/>
      </c>
      <c r="R1439" s="17">
        <f>IF(ISNUMBER(Q1439), DATE(YEAR(Q1439),MONTH(Q1439),1), "")</f>
        <v/>
      </c>
      <c r="S1439" s="18">
        <f>IF(A1439="", 0, IF(AND(M1439=Ajustes!$B$8, E1439=Ajustes!$B$5, I1439=Ajustes!$B$4, OR(C1439=Ajustes!$B$6, C1439=Ajustes!$B$7), ISNUMBER(D1439), ISNUMBER(H1439)), 1, 0))</f>
        <v/>
      </c>
      <c r="T1439" s="19">
        <f>IF(S1439&lt;&gt;1, 0, IF(N(J1439)=0, 0, IF(K1439=Ajustes!$B$5, J1439, J1439*F1439)))</f>
        <v/>
      </c>
      <c r="U1439" s="20">
        <f>IF(S1439&lt;&gt;1, U1438, IF(C1439=Ajustes!$B$6, U1438+H1439, U1438-H1439))</f>
        <v/>
      </c>
      <c r="V1439" s="19">
        <f>IF(S1439&lt;&gt;1, V1438, IF(C1439=Ajustes!$B$6, V1438+D1439+N(O1439)+T1439, IF(U1439&lt;=0, 0, V1438-H1439*W1438)))</f>
        <v/>
      </c>
      <c r="W1439" s="21">
        <f>IF(U1439&gt;0, V1439/U1439, 0)</f>
        <v/>
      </c>
      <c r="X1439" s="19">
        <f>IF(AND(S1439=1, C1439=Ajustes!$B$7), D1439-N(O1439)-T1439-H1439*W1438, "")</f>
        <v/>
      </c>
      <c r="Y1439" s="18">
        <f>IF(A1439="", "", TRIM(IF(COUNTIFS($N$2:$N$3000,N1439,$C$2:$C$3000,C1439,$D$2:$D$3000,D1439,$H$2:$H$3000,H1439)&gt;1, "Orden repetida. ", "")&amp;IF(AND(S1439=1, C1439=Ajustes!$B$7, U1438+0.000001&lt;H1439), "Vendes más de lo registrado. ", "")&amp;IF(Q1439="texto", "Fecha en texto. ", "")&amp;IF(OR(NOT(ISNUMBER(D1439)), NOT(ISNUMBER(H1439))), "Número en texto. ", "")&amp;IF(AND(ISNUMBER(Q1439), ISNUMBER(Q1438), Q1439&lt;Q1438), "Fuera de orden de fecha. ", "")))</f>
        <v/>
      </c>
      <c r="Z1439" s="18">
        <f>IF(AND(S1439=1, ISNUMBER(R1439)), ROW(), 0)</f>
        <v/>
      </c>
      <c r="AA1439" s="18">
        <f>IF(ISNUMBER(R1439), R1439, 0)</f>
        <v/>
      </c>
    </row>
    <row r="1440">
      <c r="A1440" s="13" t="n"/>
      <c r="B1440" s="13" t="n"/>
      <c r="C1440" s="13" t="n"/>
      <c r="D1440" s="13" t="n"/>
      <c r="E1440" s="13" t="n"/>
      <c r="F1440" s="13" t="n"/>
      <c r="G1440" s="13" t="n"/>
      <c r="H1440" s="13" t="n"/>
      <c r="I1440" s="13" t="n"/>
      <c r="J1440" s="13" t="n"/>
      <c r="K1440" s="13" t="n"/>
      <c r="L1440" s="13" t="n"/>
      <c r="M1440" s="13" t="n"/>
      <c r="N1440" s="13" t="n"/>
      <c r="O1440" s="14" t="n"/>
      <c r="P1440" s="15" t="n"/>
      <c r="Q1440" s="16">
        <f>IF(N1440="", "", IF(ISNUMBER(N1440), N1440, IFERROR(DATEVALUE(LEFT(N1440,10))+TIMEVALUE(MID(N1440,12,8)), "texto")))</f>
        <v/>
      </c>
      <c r="R1440" s="17">
        <f>IF(ISNUMBER(Q1440), DATE(YEAR(Q1440),MONTH(Q1440),1), "")</f>
        <v/>
      </c>
      <c r="S1440" s="18">
        <f>IF(A1440="", 0, IF(AND(M1440=Ajustes!$B$8, E1440=Ajustes!$B$5, I1440=Ajustes!$B$4, OR(C1440=Ajustes!$B$6, C1440=Ajustes!$B$7), ISNUMBER(D1440), ISNUMBER(H1440)), 1, 0))</f>
        <v/>
      </c>
      <c r="T1440" s="19">
        <f>IF(S1440&lt;&gt;1, 0, IF(N(J1440)=0, 0, IF(K1440=Ajustes!$B$5, J1440, J1440*F1440)))</f>
        <v/>
      </c>
      <c r="U1440" s="20">
        <f>IF(S1440&lt;&gt;1, U1439, IF(C1440=Ajustes!$B$6, U1439+H1440, U1439-H1440))</f>
        <v/>
      </c>
      <c r="V1440" s="19">
        <f>IF(S1440&lt;&gt;1, V1439, IF(C1440=Ajustes!$B$6, V1439+D1440+N(O1440)+T1440, IF(U1440&lt;=0, 0, V1439-H1440*W1439)))</f>
        <v/>
      </c>
      <c r="W1440" s="21">
        <f>IF(U1440&gt;0, V1440/U1440, 0)</f>
        <v/>
      </c>
      <c r="X1440" s="19">
        <f>IF(AND(S1440=1, C1440=Ajustes!$B$7), D1440-N(O1440)-T1440-H1440*W1439, "")</f>
        <v/>
      </c>
      <c r="Y1440" s="18">
        <f>IF(A1440="", "", TRIM(IF(COUNTIFS($N$2:$N$3000,N1440,$C$2:$C$3000,C1440,$D$2:$D$3000,D1440,$H$2:$H$3000,H1440)&gt;1, "Orden repetida. ", "")&amp;IF(AND(S1440=1, C1440=Ajustes!$B$7, U1439+0.000001&lt;H1440), "Vendes más de lo registrado. ", "")&amp;IF(Q1440="texto", "Fecha en texto. ", "")&amp;IF(OR(NOT(ISNUMBER(D1440)), NOT(ISNUMBER(H1440))), "Número en texto. ", "")&amp;IF(AND(ISNUMBER(Q1440), ISNUMBER(Q1439), Q1440&lt;Q1439), "Fuera de orden de fecha. ", "")))</f>
        <v/>
      </c>
      <c r="Z1440" s="18">
        <f>IF(AND(S1440=1, ISNUMBER(R1440)), ROW(), 0)</f>
        <v/>
      </c>
      <c r="AA1440" s="18">
        <f>IF(ISNUMBER(R1440), R1440, 0)</f>
        <v/>
      </c>
    </row>
    <row r="1441">
      <c r="A1441" s="13" t="n"/>
      <c r="B1441" s="13" t="n"/>
      <c r="C1441" s="13" t="n"/>
      <c r="D1441" s="13" t="n"/>
      <c r="E1441" s="13" t="n"/>
      <c r="F1441" s="13" t="n"/>
      <c r="G1441" s="13" t="n"/>
      <c r="H1441" s="13" t="n"/>
      <c r="I1441" s="13" t="n"/>
      <c r="J1441" s="13" t="n"/>
      <c r="K1441" s="13" t="n"/>
      <c r="L1441" s="13" t="n"/>
      <c r="M1441" s="13" t="n"/>
      <c r="N1441" s="13" t="n"/>
      <c r="O1441" s="14" t="n"/>
      <c r="P1441" s="15" t="n"/>
      <c r="Q1441" s="16">
        <f>IF(N1441="", "", IF(ISNUMBER(N1441), N1441, IFERROR(DATEVALUE(LEFT(N1441,10))+TIMEVALUE(MID(N1441,12,8)), "texto")))</f>
        <v/>
      </c>
      <c r="R1441" s="17">
        <f>IF(ISNUMBER(Q1441), DATE(YEAR(Q1441),MONTH(Q1441),1), "")</f>
        <v/>
      </c>
      <c r="S1441" s="18">
        <f>IF(A1441="", 0, IF(AND(M1441=Ajustes!$B$8, E1441=Ajustes!$B$5, I1441=Ajustes!$B$4, OR(C1441=Ajustes!$B$6, C1441=Ajustes!$B$7), ISNUMBER(D1441), ISNUMBER(H1441)), 1, 0))</f>
        <v/>
      </c>
      <c r="T1441" s="19">
        <f>IF(S1441&lt;&gt;1, 0, IF(N(J1441)=0, 0, IF(K1441=Ajustes!$B$5, J1441, J1441*F1441)))</f>
        <v/>
      </c>
      <c r="U1441" s="20">
        <f>IF(S1441&lt;&gt;1, U1440, IF(C1441=Ajustes!$B$6, U1440+H1441, U1440-H1441))</f>
        <v/>
      </c>
      <c r="V1441" s="19">
        <f>IF(S1441&lt;&gt;1, V1440, IF(C1441=Ajustes!$B$6, V1440+D1441+N(O1441)+T1441, IF(U1441&lt;=0, 0, V1440-H1441*W1440)))</f>
        <v/>
      </c>
      <c r="W1441" s="21">
        <f>IF(U1441&gt;0, V1441/U1441, 0)</f>
        <v/>
      </c>
      <c r="X1441" s="19">
        <f>IF(AND(S1441=1, C1441=Ajustes!$B$7), D1441-N(O1441)-T1441-H1441*W1440, "")</f>
        <v/>
      </c>
      <c r="Y1441" s="18">
        <f>IF(A1441="", "", TRIM(IF(COUNTIFS($N$2:$N$3000,N1441,$C$2:$C$3000,C1441,$D$2:$D$3000,D1441,$H$2:$H$3000,H1441)&gt;1, "Orden repetida. ", "")&amp;IF(AND(S1441=1, C1441=Ajustes!$B$7, U1440+0.000001&lt;H1441), "Vendes más de lo registrado. ", "")&amp;IF(Q1441="texto", "Fecha en texto. ", "")&amp;IF(OR(NOT(ISNUMBER(D1441)), NOT(ISNUMBER(H1441))), "Número en texto. ", "")&amp;IF(AND(ISNUMBER(Q1441), ISNUMBER(Q1440), Q1441&lt;Q1440), "Fuera de orden de fecha. ", "")))</f>
        <v/>
      </c>
      <c r="Z1441" s="18">
        <f>IF(AND(S1441=1, ISNUMBER(R1441)), ROW(), 0)</f>
        <v/>
      </c>
      <c r="AA1441" s="18">
        <f>IF(ISNUMBER(R1441), R1441, 0)</f>
        <v/>
      </c>
    </row>
    <row r="1442">
      <c r="A1442" s="13" t="n"/>
      <c r="B1442" s="13" t="n"/>
      <c r="C1442" s="13" t="n"/>
      <c r="D1442" s="13" t="n"/>
      <c r="E1442" s="13" t="n"/>
      <c r="F1442" s="13" t="n"/>
      <c r="G1442" s="13" t="n"/>
      <c r="H1442" s="13" t="n"/>
      <c r="I1442" s="13" t="n"/>
      <c r="J1442" s="13" t="n"/>
      <c r="K1442" s="13" t="n"/>
      <c r="L1442" s="13" t="n"/>
      <c r="M1442" s="13" t="n"/>
      <c r="N1442" s="13" t="n"/>
      <c r="O1442" s="14" t="n"/>
      <c r="P1442" s="15" t="n"/>
      <c r="Q1442" s="16">
        <f>IF(N1442="", "", IF(ISNUMBER(N1442), N1442, IFERROR(DATEVALUE(LEFT(N1442,10))+TIMEVALUE(MID(N1442,12,8)), "texto")))</f>
        <v/>
      </c>
      <c r="R1442" s="17">
        <f>IF(ISNUMBER(Q1442), DATE(YEAR(Q1442),MONTH(Q1442),1), "")</f>
        <v/>
      </c>
      <c r="S1442" s="18">
        <f>IF(A1442="", 0, IF(AND(M1442=Ajustes!$B$8, E1442=Ajustes!$B$5, I1442=Ajustes!$B$4, OR(C1442=Ajustes!$B$6, C1442=Ajustes!$B$7), ISNUMBER(D1442), ISNUMBER(H1442)), 1, 0))</f>
        <v/>
      </c>
      <c r="T1442" s="19">
        <f>IF(S1442&lt;&gt;1, 0, IF(N(J1442)=0, 0, IF(K1442=Ajustes!$B$5, J1442, J1442*F1442)))</f>
        <v/>
      </c>
      <c r="U1442" s="20">
        <f>IF(S1442&lt;&gt;1, U1441, IF(C1442=Ajustes!$B$6, U1441+H1442, U1441-H1442))</f>
        <v/>
      </c>
      <c r="V1442" s="19">
        <f>IF(S1442&lt;&gt;1, V1441, IF(C1442=Ajustes!$B$6, V1441+D1442+N(O1442)+T1442, IF(U1442&lt;=0, 0, V1441-H1442*W1441)))</f>
        <v/>
      </c>
      <c r="W1442" s="21">
        <f>IF(U1442&gt;0, V1442/U1442, 0)</f>
        <v/>
      </c>
      <c r="X1442" s="19">
        <f>IF(AND(S1442=1, C1442=Ajustes!$B$7), D1442-N(O1442)-T1442-H1442*W1441, "")</f>
        <v/>
      </c>
      <c r="Y1442" s="18">
        <f>IF(A1442="", "", TRIM(IF(COUNTIFS($N$2:$N$3000,N1442,$C$2:$C$3000,C1442,$D$2:$D$3000,D1442,$H$2:$H$3000,H1442)&gt;1, "Orden repetida. ", "")&amp;IF(AND(S1442=1, C1442=Ajustes!$B$7, U1441+0.000001&lt;H1442), "Vendes más de lo registrado. ", "")&amp;IF(Q1442="texto", "Fecha en texto. ", "")&amp;IF(OR(NOT(ISNUMBER(D1442)), NOT(ISNUMBER(H1442))), "Número en texto. ", "")&amp;IF(AND(ISNUMBER(Q1442), ISNUMBER(Q1441), Q1442&lt;Q1441), "Fuera de orden de fecha. ", "")))</f>
        <v/>
      </c>
      <c r="Z1442" s="18">
        <f>IF(AND(S1442=1, ISNUMBER(R1442)), ROW(), 0)</f>
        <v/>
      </c>
      <c r="AA1442" s="18">
        <f>IF(ISNUMBER(R1442), R1442, 0)</f>
        <v/>
      </c>
    </row>
    <row r="1443">
      <c r="A1443" s="13" t="n"/>
      <c r="B1443" s="13" t="n"/>
      <c r="C1443" s="13" t="n"/>
      <c r="D1443" s="13" t="n"/>
      <c r="E1443" s="13" t="n"/>
      <c r="F1443" s="13" t="n"/>
      <c r="G1443" s="13" t="n"/>
      <c r="H1443" s="13" t="n"/>
      <c r="I1443" s="13" t="n"/>
      <c r="J1443" s="13" t="n"/>
      <c r="K1443" s="13" t="n"/>
      <c r="L1443" s="13" t="n"/>
      <c r="M1443" s="13" t="n"/>
      <c r="N1443" s="13" t="n"/>
      <c r="O1443" s="14" t="n"/>
      <c r="P1443" s="15" t="n"/>
      <c r="Q1443" s="16">
        <f>IF(N1443="", "", IF(ISNUMBER(N1443), N1443, IFERROR(DATEVALUE(LEFT(N1443,10))+TIMEVALUE(MID(N1443,12,8)), "texto")))</f>
        <v/>
      </c>
      <c r="R1443" s="17">
        <f>IF(ISNUMBER(Q1443), DATE(YEAR(Q1443),MONTH(Q1443),1), "")</f>
        <v/>
      </c>
      <c r="S1443" s="18">
        <f>IF(A1443="", 0, IF(AND(M1443=Ajustes!$B$8, E1443=Ajustes!$B$5, I1443=Ajustes!$B$4, OR(C1443=Ajustes!$B$6, C1443=Ajustes!$B$7), ISNUMBER(D1443), ISNUMBER(H1443)), 1, 0))</f>
        <v/>
      </c>
      <c r="T1443" s="19">
        <f>IF(S1443&lt;&gt;1, 0, IF(N(J1443)=0, 0, IF(K1443=Ajustes!$B$5, J1443, J1443*F1443)))</f>
        <v/>
      </c>
      <c r="U1443" s="20">
        <f>IF(S1443&lt;&gt;1, U1442, IF(C1443=Ajustes!$B$6, U1442+H1443, U1442-H1443))</f>
        <v/>
      </c>
      <c r="V1443" s="19">
        <f>IF(S1443&lt;&gt;1, V1442, IF(C1443=Ajustes!$B$6, V1442+D1443+N(O1443)+T1443, IF(U1443&lt;=0, 0, V1442-H1443*W1442)))</f>
        <v/>
      </c>
      <c r="W1443" s="21">
        <f>IF(U1443&gt;0, V1443/U1443, 0)</f>
        <v/>
      </c>
      <c r="X1443" s="19">
        <f>IF(AND(S1443=1, C1443=Ajustes!$B$7), D1443-N(O1443)-T1443-H1443*W1442, "")</f>
        <v/>
      </c>
      <c r="Y1443" s="18">
        <f>IF(A1443="", "", TRIM(IF(COUNTIFS($N$2:$N$3000,N1443,$C$2:$C$3000,C1443,$D$2:$D$3000,D1443,$H$2:$H$3000,H1443)&gt;1, "Orden repetida. ", "")&amp;IF(AND(S1443=1, C1443=Ajustes!$B$7, U1442+0.000001&lt;H1443), "Vendes más de lo registrado. ", "")&amp;IF(Q1443="texto", "Fecha en texto. ", "")&amp;IF(OR(NOT(ISNUMBER(D1443)), NOT(ISNUMBER(H1443))), "Número en texto. ", "")&amp;IF(AND(ISNUMBER(Q1443), ISNUMBER(Q1442), Q1443&lt;Q1442), "Fuera de orden de fecha. ", "")))</f>
        <v/>
      </c>
      <c r="Z1443" s="18">
        <f>IF(AND(S1443=1, ISNUMBER(R1443)), ROW(), 0)</f>
        <v/>
      </c>
      <c r="AA1443" s="18">
        <f>IF(ISNUMBER(R1443), R1443, 0)</f>
        <v/>
      </c>
    </row>
    <row r="1444">
      <c r="A1444" s="13" t="n"/>
      <c r="B1444" s="13" t="n"/>
      <c r="C1444" s="13" t="n"/>
      <c r="D1444" s="13" t="n"/>
      <c r="E1444" s="13" t="n"/>
      <c r="F1444" s="13" t="n"/>
      <c r="G1444" s="13" t="n"/>
      <c r="H1444" s="13" t="n"/>
      <c r="I1444" s="13" t="n"/>
      <c r="J1444" s="13" t="n"/>
      <c r="K1444" s="13" t="n"/>
      <c r="L1444" s="13" t="n"/>
      <c r="M1444" s="13" t="n"/>
      <c r="N1444" s="13" t="n"/>
      <c r="O1444" s="14" t="n"/>
      <c r="P1444" s="15" t="n"/>
      <c r="Q1444" s="16">
        <f>IF(N1444="", "", IF(ISNUMBER(N1444), N1444, IFERROR(DATEVALUE(LEFT(N1444,10))+TIMEVALUE(MID(N1444,12,8)), "texto")))</f>
        <v/>
      </c>
      <c r="R1444" s="17">
        <f>IF(ISNUMBER(Q1444), DATE(YEAR(Q1444),MONTH(Q1444),1), "")</f>
        <v/>
      </c>
      <c r="S1444" s="18">
        <f>IF(A1444="", 0, IF(AND(M1444=Ajustes!$B$8, E1444=Ajustes!$B$5, I1444=Ajustes!$B$4, OR(C1444=Ajustes!$B$6, C1444=Ajustes!$B$7), ISNUMBER(D1444), ISNUMBER(H1444)), 1, 0))</f>
        <v/>
      </c>
      <c r="T1444" s="19">
        <f>IF(S1444&lt;&gt;1, 0, IF(N(J1444)=0, 0, IF(K1444=Ajustes!$B$5, J1444, J1444*F1444)))</f>
        <v/>
      </c>
      <c r="U1444" s="20">
        <f>IF(S1444&lt;&gt;1, U1443, IF(C1444=Ajustes!$B$6, U1443+H1444, U1443-H1444))</f>
        <v/>
      </c>
      <c r="V1444" s="19">
        <f>IF(S1444&lt;&gt;1, V1443, IF(C1444=Ajustes!$B$6, V1443+D1444+N(O1444)+T1444, IF(U1444&lt;=0, 0, V1443-H1444*W1443)))</f>
        <v/>
      </c>
      <c r="W1444" s="21">
        <f>IF(U1444&gt;0, V1444/U1444, 0)</f>
        <v/>
      </c>
      <c r="X1444" s="19">
        <f>IF(AND(S1444=1, C1444=Ajustes!$B$7), D1444-N(O1444)-T1444-H1444*W1443, "")</f>
        <v/>
      </c>
      <c r="Y1444" s="18">
        <f>IF(A1444="", "", TRIM(IF(COUNTIFS($N$2:$N$3000,N1444,$C$2:$C$3000,C1444,$D$2:$D$3000,D1444,$H$2:$H$3000,H1444)&gt;1, "Orden repetida. ", "")&amp;IF(AND(S1444=1, C1444=Ajustes!$B$7, U1443+0.000001&lt;H1444), "Vendes más de lo registrado. ", "")&amp;IF(Q1444="texto", "Fecha en texto. ", "")&amp;IF(OR(NOT(ISNUMBER(D1444)), NOT(ISNUMBER(H1444))), "Número en texto. ", "")&amp;IF(AND(ISNUMBER(Q1444), ISNUMBER(Q1443), Q1444&lt;Q1443), "Fuera de orden de fecha. ", "")))</f>
        <v/>
      </c>
      <c r="Z1444" s="18">
        <f>IF(AND(S1444=1, ISNUMBER(R1444)), ROW(), 0)</f>
        <v/>
      </c>
      <c r="AA1444" s="18">
        <f>IF(ISNUMBER(R1444), R1444, 0)</f>
        <v/>
      </c>
    </row>
    <row r="1445">
      <c r="A1445" s="13" t="n"/>
      <c r="B1445" s="13" t="n"/>
      <c r="C1445" s="13" t="n"/>
      <c r="D1445" s="13" t="n"/>
      <c r="E1445" s="13" t="n"/>
      <c r="F1445" s="13" t="n"/>
      <c r="G1445" s="13" t="n"/>
      <c r="H1445" s="13" t="n"/>
      <c r="I1445" s="13" t="n"/>
      <c r="J1445" s="13" t="n"/>
      <c r="K1445" s="13" t="n"/>
      <c r="L1445" s="13" t="n"/>
      <c r="M1445" s="13" t="n"/>
      <c r="N1445" s="13" t="n"/>
      <c r="O1445" s="14" t="n"/>
      <c r="P1445" s="15" t="n"/>
      <c r="Q1445" s="16">
        <f>IF(N1445="", "", IF(ISNUMBER(N1445), N1445, IFERROR(DATEVALUE(LEFT(N1445,10))+TIMEVALUE(MID(N1445,12,8)), "texto")))</f>
        <v/>
      </c>
      <c r="R1445" s="17">
        <f>IF(ISNUMBER(Q1445), DATE(YEAR(Q1445),MONTH(Q1445),1), "")</f>
        <v/>
      </c>
      <c r="S1445" s="18">
        <f>IF(A1445="", 0, IF(AND(M1445=Ajustes!$B$8, E1445=Ajustes!$B$5, I1445=Ajustes!$B$4, OR(C1445=Ajustes!$B$6, C1445=Ajustes!$B$7), ISNUMBER(D1445), ISNUMBER(H1445)), 1, 0))</f>
        <v/>
      </c>
      <c r="T1445" s="19">
        <f>IF(S1445&lt;&gt;1, 0, IF(N(J1445)=0, 0, IF(K1445=Ajustes!$B$5, J1445, J1445*F1445)))</f>
        <v/>
      </c>
      <c r="U1445" s="20">
        <f>IF(S1445&lt;&gt;1, U1444, IF(C1445=Ajustes!$B$6, U1444+H1445, U1444-H1445))</f>
        <v/>
      </c>
      <c r="V1445" s="19">
        <f>IF(S1445&lt;&gt;1, V1444, IF(C1445=Ajustes!$B$6, V1444+D1445+N(O1445)+T1445, IF(U1445&lt;=0, 0, V1444-H1445*W1444)))</f>
        <v/>
      </c>
      <c r="W1445" s="21">
        <f>IF(U1445&gt;0, V1445/U1445, 0)</f>
        <v/>
      </c>
      <c r="X1445" s="19">
        <f>IF(AND(S1445=1, C1445=Ajustes!$B$7), D1445-N(O1445)-T1445-H1445*W1444, "")</f>
        <v/>
      </c>
      <c r="Y1445" s="18">
        <f>IF(A1445="", "", TRIM(IF(COUNTIFS($N$2:$N$3000,N1445,$C$2:$C$3000,C1445,$D$2:$D$3000,D1445,$H$2:$H$3000,H1445)&gt;1, "Orden repetida. ", "")&amp;IF(AND(S1445=1, C1445=Ajustes!$B$7, U1444+0.000001&lt;H1445), "Vendes más de lo registrado. ", "")&amp;IF(Q1445="texto", "Fecha en texto. ", "")&amp;IF(OR(NOT(ISNUMBER(D1445)), NOT(ISNUMBER(H1445))), "Número en texto. ", "")&amp;IF(AND(ISNUMBER(Q1445), ISNUMBER(Q1444), Q1445&lt;Q1444), "Fuera de orden de fecha. ", "")))</f>
        <v/>
      </c>
      <c r="Z1445" s="18">
        <f>IF(AND(S1445=1, ISNUMBER(R1445)), ROW(), 0)</f>
        <v/>
      </c>
      <c r="AA1445" s="18">
        <f>IF(ISNUMBER(R1445), R1445, 0)</f>
        <v/>
      </c>
    </row>
    <row r="1446">
      <c r="A1446" s="13" t="n"/>
      <c r="B1446" s="13" t="n"/>
      <c r="C1446" s="13" t="n"/>
      <c r="D1446" s="13" t="n"/>
      <c r="E1446" s="13" t="n"/>
      <c r="F1446" s="13" t="n"/>
      <c r="G1446" s="13" t="n"/>
      <c r="H1446" s="13" t="n"/>
      <c r="I1446" s="13" t="n"/>
      <c r="J1446" s="13" t="n"/>
      <c r="K1446" s="13" t="n"/>
      <c r="L1446" s="13" t="n"/>
      <c r="M1446" s="13" t="n"/>
      <c r="N1446" s="13" t="n"/>
      <c r="O1446" s="14" t="n"/>
      <c r="P1446" s="15" t="n"/>
      <c r="Q1446" s="16">
        <f>IF(N1446="", "", IF(ISNUMBER(N1446), N1446, IFERROR(DATEVALUE(LEFT(N1446,10))+TIMEVALUE(MID(N1446,12,8)), "texto")))</f>
        <v/>
      </c>
      <c r="R1446" s="17">
        <f>IF(ISNUMBER(Q1446), DATE(YEAR(Q1446),MONTH(Q1446),1), "")</f>
        <v/>
      </c>
      <c r="S1446" s="18">
        <f>IF(A1446="", 0, IF(AND(M1446=Ajustes!$B$8, E1446=Ajustes!$B$5, I1446=Ajustes!$B$4, OR(C1446=Ajustes!$B$6, C1446=Ajustes!$B$7), ISNUMBER(D1446), ISNUMBER(H1446)), 1, 0))</f>
        <v/>
      </c>
      <c r="T1446" s="19">
        <f>IF(S1446&lt;&gt;1, 0, IF(N(J1446)=0, 0, IF(K1446=Ajustes!$B$5, J1446, J1446*F1446)))</f>
        <v/>
      </c>
      <c r="U1446" s="20">
        <f>IF(S1446&lt;&gt;1, U1445, IF(C1446=Ajustes!$B$6, U1445+H1446, U1445-H1446))</f>
        <v/>
      </c>
      <c r="V1446" s="19">
        <f>IF(S1446&lt;&gt;1, V1445, IF(C1446=Ajustes!$B$6, V1445+D1446+N(O1446)+T1446, IF(U1446&lt;=0, 0, V1445-H1446*W1445)))</f>
        <v/>
      </c>
      <c r="W1446" s="21">
        <f>IF(U1446&gt;0, V1446/U1446, 0)</f>
        <v/>
      </c>
      <c r="X1446" s="19">
        <f>IF(AND(S1446=1, C1446=Ajustes!$B$7), D1446-N(O1446)-T1446-H1446*W1445, "")</f>
        <v/>
      </c>
      <c r="Y1446" s="18">
        <f>IF(A1446="", "", TRIM(IF(COUNTIFS($N$2:$N$3000,N1446,$C$2:$C$3000,C1446,$D$2:$D$3000,D1446,$H$2:$H$3000,H1446)&gt;1, "Orden repetida. ", "")&amp;IF(AND(S1446=1, C1446=Ajustes!$B$7, U1445+0.000001&lt;H1446), "Vendes más de lo registrado. ", "")&amp;IF(Q1446="texto", "Fecha en texto. ", "")&amp;IF(OR(NOT(ISNUMBER(D1446)), NOT(ISNUMBER(H1446))), "Número en texto. ", "")&amp;IF(AND(ISNUMBER(Q1446), ISNUMBER(Q1445), Q1446&lt;Q1445), "Fuera de orden de fecha. ", "")))</f>
        <v/>
      </c>
      <c r="Z1446" s="18">
        <f>IF(AND(S1446=1, ISNUMBER(R1446)), ROW(), 0)</f>
        <v/>
      </c>
      <c r="AA1446" s="18">
        <f>IF(ISNUMBER(R1446), R1446, 0)</f>
        <v/>
      </c>
    </row>
    <row r="1447">
      <c r="A1447" s="13" t="n"/>
      <c r="B1447" s="13" t="n"/>
      <c r="C1447" s="13" t="n"/>
      <c r="D1447" s="13" t="n"/>
      <c r="E1447" s="13" t="n"/>
      <c r="F1447" s="13" t="n"/>
      <c r="G1447" s="13" t="n"/>
      <c r="H1447" s="13" t="n"/>
      <c r="I1447" s="13" t="n"/>
      <c r="J1447" s="13" t="n"/>
      <c r="K1447" s="13" t="n"/>
      <c r="L1447" s="13" t="n"/>
      <c r="M1447" s="13" t="n"/>
      <c r="N1447" s="13" t="n"/>
      <c r="O1447" s="14" t="n"/>
      <c r="P1447" s="15" t="n"/>
      <c r="Q1447" s="16">
        <f>IF(N1447="", "", IF(ISNUMBER(N1447), N1447, IFERROR(DATEVALUE(LEFT(N1447,10))+TIMEVALUE(MID(N1447,12,8)), "texto")))</f>
        <v/>
      </c>
      <c r="R1447" s="17">
        <f>IF(ISNUMBER(Q1447), DATE(YEAR(Q1447),MONTH(Q1447),1), "")</f>
        <v/>
      </c>
      <c r="S1447" s="18">
        <f>IF(A1447="", 0, IF(AND(M1447=Ajustes!$B$8, E1447=Ajustes!$B$5, I1447=Ajustes!$B$4, OR(C1447=Ajustes!$B$6, C1447=Ajustes!$B$7), ISNUMBER(D1447), ISNUMBER(H1447)), 1, 0))</f>
        <v/>
      </c>
      <c r="T1447" s="19">
        <f>IF(S1447&lt;&gt;1, 0, IF(N(J1447)=0, 0, IF(K1447=Ajustes!$B$5, J1447, J1447*F1447)))</f>
        <v/>
      </c>
      <c r="U1447" s="20">
        <f>IF(S1447&lt;&gt;1, U1446, IF(C1447=Ajustes!$B$6, U1446+H1447, U1446-H1447))</f>
        <v/>
      </c>
      <c r="V1447" s="19">
        <f>IF(S1447&lt;&gt;1, V1446, IF(C1447=Ajustes!$B$6, V1446+D1447+N(O1447)+T1447, IF(U1447&lt;=0, 0, V1446-H1447*W1446)))</f>
        <v/>
      </c>
      <c r="W1447" s="21">
        <f>IF(U1447&gt;0, V1447/U1447, 0)</f>
        <v/>
      </c>
      <c r="X1447" s="19">
        <f>IF(AND(S1447=1, C1447=Ajustes!$B$7), D1447-N(O1447)-T1447-H1447*W1446, "")</f>
        <v/>
      </c>
      <c r="Y1447" s="18">
        <f>IF(A1447="", "", TRIM(IF(COUNTIFS($N$2:$N$3000,N1447,$C$2:$C$3000,C1447,$D$2:$D$3000,D1447,$H$2:$H$3000,H1447)&gt;1, "Orden repetida. ", "")&amp;IF(AND(S1447=1, C1447=Ajustes!$B$7, U1446+0.000001&lt;H1447), "Vendes más de lo registrado. ", "")&amp;IF(Q1447="texto", "Fecha en texto. ", "")&amp;IF(OR(NOT(ISNUMBER(D1447)), NOT(ISNUMBER(H1447))), "Número en texto. ", "")&amp;IF(AND(ISNUMBER(Q1447), ISNUMBER(Q1446), Q1447&lt;Q1446), "Fuera de orden de fecha. ", "")))</f>
        <v/>
      </c>
      <c r="Z1447" s="18">
        <f>IF(AND(S1447=1, ISNUMBER(R1447)), ROW(), 0)</f>
        <v/>
      </c>
      <c r="AA1447" s="18">
        <f>IF(ISNUMBER(R1447), R1447, 0)</f>
        <v/>
      </c>
    </row>
    <row r="1448">
      <c r="A1448" s="13" t="n"/>
      <c r="B1448" s="13" t="n"/>
      <c r="C1448" s="13" t="n"/>
      <c r="D1448" s="13" t="n"/>
      <c r="E1448" s="13" t="n"/>
      <c r="F1448" s="13" t="n"/>
      <c r="G1448" s="13" t="n"/>
      <c r="H1448" s="13" t="n"/>
      <c r="I1448" s="13" t="n"/>
      <c r="J1448" s="13" t="n"/>
      <c r="K1448" s="13" t="n"/>
      <c r="L1448" s="13" t="n"/>
      <c r="M1448" s="13" t="n"/>
      <c r="N1448" s="13" t="n"/>
      <c r="O1448" s="14" t="n"/>
      <c r="P1448" s="15" t="n"/>
      <c r="Q1448" s="16">
        <f>IF(N1448="", "", IF(ISNUMBER(N1448), N1448, IFERROR(DATEVALUE(LEFT(N1448,10))+TIMEVALUE(MID(N1448,12,8)), "texto")))</f>
        <v/>
      </c>
      <c r="R1448" s="17">
        <f>IF(ISNUMBER(Q1448), DATE(YEAR(Q1448),MONTH(Q1448),1), "")</f>
        <v/>
      </c>
      <c r="S1448" s="18">
        <f>IF(A1448="", 0, IF(AND(M1448=Ajustes!$B$8, E1448=Ajustes!$B$5, I1448=Ajustes!$B$4, OR(C1448=Ajustes!$B$6, C1448=Ajustes!$B$7), ISNUMBER(D1448), ISNUMBER(H1448)), 1, 0))</f>
        <v/>
      </c>
      <c r="T1448" s="19">
        <f>IF(S1448&lt;&gt;1, 0, IF(N(J1448)=0, 0, IF(K1448=Ajustes!$B$5, J1448, J1448*F1448)))</f>
        <v/>
      </c>
      <c r="U1448" s="20">
        <f>IF(S1448&lt;&gt;1, U1447, IF(C1448=Ajustes!$B$6, U1447+H1448, U1447-H1448))</f>
        <v/>
      </c>
      <c r="V1448" s="19">
        <f>IF(S1448&lt;&gt;1, V1447, IF(C1448=Ajustes!$B$6, V1447+D1448+N(O1448)+T1448, IF(U1448&lt;=0, 0, V1447-H1448*W1447)))</f>
        <v/>
      </c>
      <c r="W1448" s="21">
        <f>IF(U1448&gt;0, V1448/U1448, 0)</f>
        <v/>
      </c>
      <c r="X1448" s="19">
        <f>IF(AND(S1448=1, C1448=Ajustes!$B$7), D1448-N(O1448)-T1448-H1448*W1447, "")</f>
        <v/>
      </c>
      <c r="Y1448" s="18">
        <f>IF(A1448="", "", TRIM(IF(COUNTIFS($N$2:$N$3000,N1448,$C$2:$C$3000,C1448,$D$2:$D$3000,D1448,$H$2:$H$3000,H1448)&gt;1, "Orden repetida. ", "")&amp;IF(AND(S1448=1, C1448=Ajustes!$B$7, U1447+0.000001&lt;H1448), "Vendes más de lo registrado. ", "")&amp;IF(Q1448="texto", "Fecha en texto. ", "")&amp;IF(OR(NOT(ISNUMBER(D1448)), NOT(ISNUMBER(H1448))), "Número en texto. ", "")&amp;IF(AND(ISNUMBER(Q1448), ISNUMBER(Q1447), Q1448&lt;Q1447), "Fuera de orden de fecha. ", "")))</f>
        <v/>
      </c>
      <c r="Z1448" s="18">
        <f>IF(AND(S1448=1, ISNUMBER(R1448)), ROW(), 0)</f>
        <v/>
      </c>
      <c r="AA1448" s="18">
        <f>IF(ISNUMBER(R1448), R1448, 0)</f>
        <v/>
      </c>
    </row>
    <row r="1449">
      <c r="A1449" s="13" t="n"/>
      <c r="B1449" s="13" t="n"/>
      <c r="C1449" s="13" t="n"/>
      <c r="D1449" s="13" t="n"/>
      <c r="E1449" s="13" t="n"/>
      <c r="F1449" s="13" t="n"/>
      <c r="G1449" s="13" t="n"/>
      <c r="H1449" s="13" t="n"/>
      <c r="I1449" s="13" t="n"/>
      <c r="J1449" s="13" t="n"/>
      <c r="K1449" s="13" t="n"/>
      <c r="L1449" s="13" t="n"/>
      <c r="M1449" s="13" t="n"/>
      <c r="N1449" s="13" t="n"/>
      <c r="O1449" s="14" t="n"/>
      <c r="P1449" s="15" t="n"/>
      <c r="Q1449" s="16">
        <f>IF(N1449="", "", IF(ISNUMBER(N1449), N1449, IFERROR(DATEVALUE(LEFT(N1449,10))+TIMEVALUE(MID(N1449,12,8)), "texto")))</f>
        <v/>
      </c>
      <c r="R1449" s="17">
        <f>IF(ISNUMBER(Q1449), DATE(YEAR(Q1449),MONTH(Q1449),1), "")</f>
        <v/>
      </c>
      <c r="S1449" s="18">
        <f>IF(A1449="", 0, IF(AND(M1449=Ajustes!$B$8, E1449=Ajustes!$B$5, I1449=Ajustes!$B$4, OR(C1449=Ajustes!$B$6, C1449=Ajustes!$B$7), ISNUMBER(D1449), ISNUMBER(H1449)), 1, 0))</f>
        <v/>
      </c>
      <c r="T1449" s="19">
        <f>IF(S1449&lt;&gt;1, 0, IF(N(J1449)=0, 0, IF(K1449=Ajustes!$B$5, J1449, J1449*F1449)))</f>
        <v/>
      </c>
      <c r="U1449" s="20">
        <f>IF(S1449&lt;&gt;1, U1448, IF(C1449=Ajustes!$B$6, U1448+H1449, U1448-H1449))</f>
        <v/>
      </c>
      <c r="V1449" s="19">
        <f>IF(S1449&lt;&gt;1, V1448, IF(C1449=Ajustes!$B$6, V1448+D1449+N(O1449)+T1449, IF(U1449&lt;=0, 0, V1448-H1449*W1448)))</f>
        <v/>
      </c>
      <c r="W1449" s="21">
        <f>IF(U1449&gt;0, V1449/U1449, 0)</f>
        <v/>
      </c>
      <c r="X1449" s="19">
        <f>IF(AND(S1449=1, C1449=Ajustes!$B$7), D1449-N(O1449)-T1449-H1449*W1448, "")</f>
        <v/>
      </c>
      <c r="Y1449" s="18">
        <f>IF(A1449="", "", TRIM(IF(COUNTIFS($N$2:$N$3000,N1449,$C$2:$C$3000,C1449,$D$2:$D$3000,D1449,$H$2:$H$3000,H1449)&gt;1, "Orden repetida. ", "")&amp;IF(AND(S1449=1, C1449=Ajustes!$B$7, U1448+0.000001&lt;H1449), "Vendes más de lo registrado. ", "")&amp;IF(Q1449="texto", "Fecha en texto. ", "")&amp;IF(OR(NOT(ISNUMBER(D1449)), NOT(ISNUMBER(H1449))), "Número en texto. ", "")&amp;IF(AND(ISNUMBER(Q1449), ISNUMBER(Q1448), Q1449&lt;Q1448), "Fuera de orden de fecha. ", "")))</f>
        <v/>
      </c>
      <c r="Z1449" s="18">
        <f>IF(AND(S1449=1, ISNUMBER(R1449)), ROW(), 0)</f>
        <v/>
      </c>
      <c r="AA1449" s="18">
        <f>IF(ISNUMBER(R1449), R1449, 0)</f>
        <v/>
      </c>
    </row>
    <row r="1450">
      <c r="A1450" s="13" t="n"/>
      <c r="B1450" s="13" t="n"/>
      <c r="C1450" s="13" t="n"/>
      <c r="D1450" s="13" t="n"/>
      <c r="E1450" s="13" t="n"/>
      <c r="F1450" s="13" t="n"/>
      <c r="G1450" s="13" t="n"/>
      <c r="H1450" s="13" t="n"/>
      <c r="I1450" s="13" t="n"/>
      <c r="J1450" s="13" t="n"/>
      <c r="K1450" s="13" t="n"/>
      <c r="L1450" s="13" t="n"/>
      <c r="M1450" s="13" t="n"/>
      <c r="N1450" s="13" t="n"/>
      <c r="O1450" s="14" t="n"/>
      <c r="P1450" s="15" t="n"/>
      <c r="Q1450" s="16">
        <f>IF(N1450="", "", IF(ISNUMBER(N1450), N1450, IFERROR(DATEVALUE(LEFT(N1450,10))+TIMEVALUE(MID(N1450,12,8)), "texto")))</f>
        <v/>
      </c>
      <c r="R1450" s="17">
        <f>IF(ISNUMBER(Q1450), DATE(YEAR(Q1450),MONTH(Q1450),1), "")</f>
        <v/>
      </c>
      <c r="S1450" s="18">
        <f>IF(A1450="", 0, IF(AND(M1450=Ajustes!$B$8, E1450=Ajustes!$B$5, I1450=Ajustes!$B$4, OR(C1450=Ajustes!$B$6, C1450=Ajustes!$B$7), ISNUMBER(D1450), ISNUMBER(H1450)), 1, 0))</f>
        <v/>
      </c>
      <c r="T1450" s="19">
        <f>IF(S1450&lt;&gt;1, 0, IF(N(J1450)=0, 0, IF(K1450=Ajustes!$B$5, J1450, J1450*F1450)))</f>
        <v/>
      </c>
      <c r="U1450" s="20">
        <f>IF(S1450&lt;&gt;1, U1449, IF(C1450=Ajustes!$B$6, U1449+H1450, U1449-H1450))</f>
        <v/>
      </c>
      <c r="V1450" s="19">
        <f>IF(S1450&lt;&gt;1, V1449, IF(C1450=Ajustes!$B$6, V1449+D1450+N(O1450)+T1450, IF(U1450&lt;=0, 0, V1449-H1450*W1449)))</f>
        <v/>
      </c>
      <c r="W1450" s="21">
        <f>IF(U1450&gt;0, V1450/U1450, 0)</f>
        <v/>
      </c>
      <c r="X1450" s="19">
        <f>IF(AND(S1450=1, C1450=Ajustes!$B$7), D1450-N(O1450)-T1450-H1450*W1449, "")</f>
        <v/>
      </c>
      <c r="Y1450" s="18">
        <f>IF(A1450="", "", TRIM(IF(COUNTIFS($N$2:$N$3000,N1450,$C$2:$C$3000,C1450,$D$2:$D$3000,D1450,$H$2:$H$3000,H1450)&gt;1, "Orden repetida. ", "")&amp;IF(AND(S1450=1, C1450=Ajustes!$B$7, U1449+0.000001&lt;H1450), "Vendes más de lo registrado. ", "")&amp;IF(Q1450="texto", "Fecha en texto. ", "")&amp;IF(OR(NOT(ISNUMBER(D1450)), NOT(ISNUMBER(H1450))), "Número en texto. ", "")&amp;IF(AND(ISNUMBER(Q1450), ISNUMBER(Q1449), Q1450&lt;Q1449), "Fuera de orden de fecha. ", "")))</f>
        <v/>
      </c>
      <c r="Z1450" s="18">
        <f>IF(AND(S1450=1, ISNUMBER(R1450)), ROW(), 0)</f>
        <v/>
      </c>
      <c r="AA1450" s="18">
        <f>IF(ISNUMBER(R1450), R1450, 0)</f>
        <v/>
      </c>
    </row>
    <row r="1451">
      <c r="A1451" s="13" t="n"/>
      <c r="B1451" s="13" t="n"/>
      <c r="C1451" s="13" t="n"/>
      <c r="D1451" s="13" t="n"/>
      <c r="E1451" s="13" t="n"/>
      <c r="F1451" s="13" t="n"/>
      <c r="G1451" s="13" t="n"/>
      <c r="H1451" s="13" t="n"/>
      <c r="I1451" s="13" t="n"/>
      <c r="J1451" s="13" t="n"/>
      <c r="K1451" s="13" t="n"/>
      <c r="L1451" s="13" t="n"/>
      <c r="M1451" s="13" t="n"/>
      <c r="N1451" s="13" t="n"/>
      <c r="O1451" s="14" t="n"/>
      <c r="P1451" s="15" t="n"/>
      <c r="Q1451" s="16">
        <f>IF(N1451="", "", IF(ISNUMBER(N1451), N1451, IFERROR(DATEVALUE(LEFT(N1451,10))+TIMEVALUE(MID(N1451,12,8)), "texto")))</f>
        <v/>
      </c>
      <c r="R1451" s="17">
        <f>IF(ISNUMBER(Q1451), DATE(YEAR(Q1451),MONTH(Q1451),1), "")</f>
        <v/>
      </c>
      <c r="S1451" s="18">
        <f>IF(A1451="", 0, IF(AND(M1451=Ajustes!$B$8, E1451=Ajustes!$B$5, I1451=Ajustes!$B$4, OR(C1451=Ajustes!$B$6, C1451=Ajustes!$B$7), ISNUMBER(D1451), ISNUMBER(H1451)), 1, 0))</f>
        <v/>
      </c>
      <c r="T1451" s="19">
        <f>IF(S1451&lt;&gt;1, 0, IF(N(J1451)=0, 0, IF(K1451=Ajustes!$B$5, J1451, J1451*F1451)))</f>
        <v/>
      </c>
      <c r="U1451" s="20">
        <f>IF(S1451&lt;&gt;1, U1450, IF(C1451=Ajustes!$B$6, U1450+H1451, U1450-H1451))</f>
        <v/>
      </c>
      <c r="V1451" s="19">
        <f>IF(S1451&lt;&gt;1, V1450, IF(C1451=Ajustes!$B$6, V1450+D1451+N(O1451)+T1451, IF(U1451&lt;=0, 0, V1450-H1451*W1450)))</f>
        <v/>
      </c>
      <c r="W1451" s="21">
        <f>IF(U1451&gt;0, V1451/U1451, 0)</f>
        <v/>
      </c>
      <c r="X1451" s="19">
        <f>IF(AND(S1451=1, C1451=Ajustes!$B$7), D1451-N(O1451)-T1451-H1451*W1450, "")</f>
        <v/>
      </c>
      <c r="Y1451" s="18">
        <f>IF(A1451="", "", TRIM(IF(COUNTIFS($N$2:$N$3000,N1451,$C$2:$C$3000,C1451,$D$2:$D$3000,D1451,$H$2:$H$3000,H1451)&gt;1, "Orden repetida. ", "")&amp;IF(AND(S1451=1, C1451=Ajustes!$B$7, U1450+0.000001&lt;H1451), "Vendes más de lo registrado. ", "")&amp;IF(Q1451="texto", "Fecha en texto. ", "")&amp;IF(OR(NOT(ISNUMBER(D1451)), NOT(ISNUMBER(H1451))), "Número en texto. ", "")&amp;IF(AND(ISNUMBER(Q1451), ISNUMBER(Q1450), Q1451&lt;Q1450), "Fuera de orden de fecha. ", "")))</f>
        <v/>
      </c>
      <c r="Z1451" s="18">
        <f>IF(AND(S1451=1, ISNUMBER(R1451)), ROW(), 0)</f>
        <v/>
      </c>
      <c r="AA1451" s="18">
        <f>IF(ISNUMBER(R1451), R1451, 0)</f>
        <v/>
      </c>
    </row>
    <row r="1452">
      <c r="A1452" s="13" t="n"/>
      <c r="B1452" s="13" t="n"/>
      <c r="C1452" s="13" t="n"/>
      <c r="D1452" s="13" t="n"/>
      <c r="E1452" s="13" t="n"/>
      <c r="F1452" s="13" t="n"/>
      <c r="G1452" s="13" t="n"/>
      <c r="H1452" s="13" t="n"/>
      <c r="I1452" s="13" t="n"/>
      <c r="J1452" s="13" t="n"/>
      <c r="K1452" s="13" t="n"/>
      <c r="L1452" s="13" t="n"/>
      <c r="M1452" s="13" t="n"/>
      <c r="N1452" s="13" t="n"/>
      <c r="O1452" s="14" t="n"/>
      <c r="P1452" s="15" t="n"/>
      <c r="Q1452" s="16">
        <f>IF(N1452="", "", IF(ISNUMBER(N1452), N1452, IFERROR(DATEVALUE(LEFT(N1452,10))+TIMEVALUE(MID(N1452,12,8)), "texto")))</f>
        <v/>
      </c>
      <c r="R1452" s="17">
        <f>IF(ISNUMBER(Q1452), DATE(YEAR(Q1452),MONTH(Q1452),1), "")</f>
        <v/>
      </c>
      <c r="S1452" s="18">
        <f>IF(A1452="", 0, IF(AND(M1452=Ajustes!$B$8, E1452=Ajustes!$B$5, I1452=Ajustes!$B$4, OR(C1452=Ajustes!$B$6, C1452=Ajustes!$B$7), ISNUMBER(D1452), ISNUMBER(H1452)), 1, 0))</f>
        <v/>
      </c>
      <c r="T1452" s="19">
        <f>IF(S1452&lt;&gt;1, 0, IF(N(J1452)=0, 0, IF(K1452=Ajustes!$B$5, J1452, J1452*F1452)))</f>
        <v/>
      </c>
      <c r="U1452" s="20">
        <f>IF(S1452&lt;&gt;1, U1451, IF(C1452=Ajustes!$B$6, U1451+H1452, U1451-H1452))</f>
        <v/>
      </c>
      <c r="V1452" s="19">
        <f>IF(S1452&lt;&gt;1, V1451, IF(C1452=Ajustes!$B$6, V1451+D1452+N(O1452)+T1452, IF(U1452&lt;=0, 0, V1451-H1452*W1451)))</f>
        <v/>
      </c>
      <c r="W1452" s="21">
        <f>IF(U1452&gt;0, V1452/U1452, 0)</f>
        <v/>
      </c>
      <c r="X1452" s="19">
        <f>IF(AND(S1452=1, C1452=Ajustes!$B$7), D1452-N(O1452)-T1452-H1452*W1451, "")</f>
        <v/>
      </c>
      <c r="Y1452" s="18">
        <f>IF(A1452="", "", TRIM(IF(COUNTIFS($N$2:$N$3000,N1452,$C$2:$C$3000,C1452,$D$2:$D$3000,D1452,$H$2:$H$3000,H1452)&gt;1, "Orden repetida. ", "")&amp;IF(AND(S1452=1, C1452=Ajustes!$B$7, U1451+0.000001&lt;H1452), "Vendes más de lo registrado. ", "")&amp;IF(Q1452="texto", "Fecha en texto. ", "")&amp;IF(OR(NOT(ISNUMBER(D1452)), NOT(ISNUMBER(H1452))), "Número en texto. ", "")&amp;IF(AND(ISNUMBER(Q1452), ISNUMBER(Q1451), Q1452&lt;Q1451), "Fuera de orden de fecha. ", "")))</f>
        <v/>
      </c>
      <c r="Z1452" s="18">
        <f>IF(AND(S1452=1, ISNUMBER(R1452)), ROW(), 0)</f>
        <v/>
      </c>
      <c r="AA1452" s="18">
        <f>IF(ISNUMBER(R1452), R1452, 0)</f>
        <v/>
      </c>
    </row>
    <row r="1453">
      <c r="A1453" s="13" t="n"/>
      <c r="B1453" s="13" t="n"/>
      <c r="C1453" s="13" t="n"/>
      <c r="D1453" s="13" t="n"/>
      <c r="E1453" s="13" t="n"/>
      <c r="F1453" s="13" t="n"/>
      <c r="G1453" s="13" t="n"/>
      <c r="H1453" s="13" t="n"/>
      <c r="I1453" s="13" t="n"/>
      <c r="J1453" s="13" t="n"/>
      <c r="K1453" s="13" t="n"/>
      <c r="L1453" s="13" t="n"/>
      <c r="M1453" s="13" t="n"/>
      <c r="N1453" s="13" t="n"/>
      <c r="O1453" s="14" t="n"/>
      <c r="P1453" s="15" t="n"/>
      <c r="Q1453" s="16">
        <f>IF(N1453="", "", IF(ISNUMBER(N1453), N1453, IFERROR(DATEVALUE(LEFT(N1453,10))+TIMEVALUE(MID(N1453,12,8)), "texto")))</f>
        <v/>
      </c>
      <c r="R1453" s="17">
        <f>IF(ISNUMBER(Q1453), DATE(YEAR(Q1453),MONTH(Q1453),1), "")</f>
        <v/>
      </c>
      <c r="S1453" s="18">
        <f>IF(A1453="", 0, IF(AND(M1453=Ajustes!$B$8, E1453=Ajustes!$B$5, I1453=Ajustes!$B$4, OR(C1453=Ajustes!$B$6, C1453=Ajustes!$B$7), ISNUMBER(D1453), ISNUMBER(H1453)), 1, 0))</f>
        <v/>
      </c>
      <c r="T1453" s="19">
        <f>IF(S1453&lt;&gt;1, 0, IF(N(J1453)=0, 0, IF(K1453=Ajustes!$B$5, J1453, J1453*F1453)))</f>
        <v/>
      </c>
      <c r="U1453" s="20">
        <f>IF(S1453&lt;&gt;1, U1452, IF(C1453=Ajustes!$B$6, U1452+H1453, U1452-H1453))</f>
        <v/>
      </c>
      <c r="V1453" s="19">
        <f>IF(S1453&lt;&gt;1, V1452, IF(C1453=Ajustes!$B$6, V1452+D1453+N(O1453)+T1453, IF(U1453&lt;=0, 0, V1452-H1453*W1452)))</f>
        <v/>
      </c>
      <c r="W1453" s="21">
        <f>IF(U1453&gt;0, V1453/U1453, 0)</f>
        <v/>
      </c>
      <c r="X1453" s="19">
        <f>IF(AND(S1453=1, C1453=Ajustes!$B$7), D1453-N(O1453)-T1453-H1453*W1452, "")</f>
        <v/>
      </c>
      <c r="Y1453" s="18">
        <f>IF(A1453="", "", TRIM(IF(COUNTIFS($N$2:$N$3000,N1453,$C$2:$C$3000,C1453,$D$2:$D$3000,D1453,$H$2:$H$3000,H1453)&gt;1, "Orden repetida. ", "")&amp;IF(AND(S1453=1, C1453=Ajustes!$B$7, U1452+0.000001&lt;H1453), "Vendes más de lo registrado. ", "")&amp;IF(Q1453="texto", "Fecha en texto. ", "")&amp;IF(OR(NOT(ISNUMBER(D1453)), NOT(ISNUMBER(H1453))), "Número en texto. ", "")&amp;IF(AND(ISNUMBER(Q1453), ISNUMBER(Q1452), Q1453&lt;Q1452), "Fuera de orden de fecha. ", "")))</f>
        <v/>
      </c>
      <c r="Z1453" s="18">
        <f>IF(AND(S1453=1, ISNUMBER(R1453)), ROW(), 0)</f>
        <v/>
      </c>
      <c r="AA1453" s="18">
        <f>IF(ISNUMBER(R1453), R1453, 0)</f>
        <v/>
      </c>
    </row>
    <row r="1454">
      <c r="A1454" s="13" t="n"/>
      <c r="B1454" s="13" t="n"/>
      <c r="C1454" s="13" t="n"/>
      <c r="D1454" s="13" t="n"/>
      <c r="E1454" s="13" t="n"/>
      <c r="F1454" s="13" t="n"/>
      <c r="G1454" s="13" t="n"/>
      <c r="H1454" s="13" t="n"/>
      <c r="I1454" s="13" t="n"/>
      <c r="J1454" s="13" t="n"/>
      <c r="K1454" s="13" t="n"/>
      <c r="L1454" s="13" t="n"/>
      <c r="M1454" s="13" t="n"/>
      <c r="N1454" s="13" t="n"/>
      <c r="O1454" s="14" t="n"/>
      <c r="P1454" s="15" t="n"/>
      <c r="Q1454" s="16">
        <f>IF(N1454="", "", IF(ISNUMBER(N1454), N1454, IFERROR(DATEVALUE(LEFT(N1454,10))+TIMEVALUE(MID(N1454,12,8)), "texto")))</f>
        <v/>
      </c>
      <c r="R1454" s="17">
        <f>IF(ISNUMBER(Q1454), DATE(YEAR(Q1454),MONTH(Q1454),1), "")</f>
        <v/>
      </c>
      <c r="S1454" s="18">
        <f>IF(A1454="", 0, IF(AND(M1454=Ajustes!$B$8, E1454=Ajustes!$B$5, I1454=Ajustes!$B$4, OR(C1454=Ajustes!$B$6, C1454=Ajustes!$B$7), ISNUMBER(D1454), ISNUMBER(H1454)), 1, 0))</f>
        <v/>
      </c>
      <c r="T1454" s="19">
        <f>IF(S1454&lt;&gt;1, 0, IF(N(J1454)=0, 0, IF(K1454=Ajustes!$B$5, J1454, J1454*F1454)))</f>
        <v/>
      </c>
      <c r="U1454" s="20">
        <f>IF(S1454&lt;&gt;1, U1453, IF(C1454=Ajustes!$B$6, U1453+H1454, U1453-H1454))</f>
        <v/>
      </c>
      <c r="V1454" s="19">
        <f>IF(S1454&lt;&gt;1, V1453, IF(C1454=Ajustes!$B$6, V1453+D1454+N(O1454)+T1454, IF(U1454&lt;=0, 0, V1453-H1454*W1453)))</f>
        <v/>
      </c>
      <c r="W1454" s="21">
        <f>IF(U1454&gt;0, V1454/U1454, 0)</f>
        <v/>
      </c>
      <c r="X1454" s="19">
        <f>IF(AND(S1454=1, C1454=Ajustes!$B$7), D1454-N(O1454)-T1454-H1454*W1453, "")</f>
        <v/>
      </c>
      <c r="Y1454" s="18">
        <f>IF(A1454="", "", TRIM(IF(COUNTIFS($N$2:$N$3000,N1454,$C$2:$C$3000,C1454,$D$2:$D$3000,D1454,$H$2:$H$3000,H1454)&gt;1, "Orden repetida. ", "")&amp;IF(AND(S1454=1, C1454=Ajustes!$B$7, U1453+0.000001&lt;H1454), "Vendes más de lo registrado. ", "")&amp;IF(Q1454="texto", "Fecha en texto. ", "")&amp;IF(OR(NOT(ISNUMBER(D1454)), NOT(ISNUMBER(H1454))), "Número en texto. ", "")&amp;IF(AND(ISNUMBER(Q1454), ISNUMBER(Q1453), Q1454&lt;Q1453), "Fuera de orden de fecha. ", "")))</f>
        <v/>
      </c>
      <c r="Z1454" s="18">
        <f>IF(AND(S1454=1, ISNUMBER(R1454)), ROW(), 0)</f>
        <v/>
      </c>
      <c r="AA1454" s="18">
        <f>IF(ISNUMBER(R1454), R1454, 0)</f>
        <v/>
      </c>
    </row>
    <row r="1455">
      <c r="A1455" s="13" t="n"/>
      <c r="B1455" s="13" t="n"/>
      <c r="C1455" s="13" t="n"/>
      <c r="D1455" s="13" t="n"/>
      <c r="E1455" s="13" t="n"/>
      <c r="F1455" s="13" t="n"/>
      <c r="G1455" s="13" t="n"/>
      <c r="H1455" s="13" t="n"/>
      <c r="I1455" s="13" t="n"/>
      <c r="J1455" s="13" t="n"/>
      <c r="K1455" s="13" t="n"/>
      <c r="L1455" s="13" t="n"/>
      <c r="M1455" s="13" t="n"/>
      <c r="N1455" s="13" t="n"/>
      <c r="O1455" s="14" t="n"/>
      <c r="P1455" s="15" t="n"/>
      <c r="Q1455" s="16">
        <f>IF(N1455="", "", IF(ISNUMBER(N1455), N1455, IFERROR(DATEVALUE(LEFT(N1455,10))+TIMEVALUE(MID(N1455,12,8)), "texto")))</f>
        <v/>
      </c>
      <c r="R1455" s="17">
        <f>IF(ISNUMBER(Q1455), DATE(YEAR(Q1455),MONTH(Q1455),1), "")</f>
        <v/>
      </c>
      <c r="S1455" s="18">
        <f>IF(A1455="", 0, IF(AND(M1455=Ajustes!$B$8, E1455=Ajustes!$B$5, I1455=Ajustes!$B$4, OR(C1455=Ajustes!$B$6, C1455=Ajustes!$B$7), ISNUMBER(D1455), ISNUMBER(H1455)), 1, 0))</f>
        <v/>
      </c>
      <c r="T1455" s="19">
        <f>IF(S1455&lt;&gt;1, 0, IF(N(J1455)=0, 0, IF(K1455=Ajustes!$B$5, J1455, J1455*F1455)))</f>
        <v/>
      </c>
      <c r="U1455" s="20">
        <f>IF(S1455&lt;&gt;1, U1454, IF(C1455=Ajustes!$B$6, U1454+H1455, U1454-H1455))</f>
        <v/>
      </c>
      <c r="V1455" s="19">
        <f>IF(S1455&lt;&gt;1, V1454, IF(C1455=Ajustes!$B$6, V1454+D1455+N(O1455)+T1455, IF(U1455&lt;=0, 0, V1454-H1455*W1454)))</f>
        <v/>
      </c>
      <c r="W1455" s="21">
        <f>IF(U1455&gt;0, V1455/U1455, 0)</f>
        <v/>
      </c>
      <c r="X1455" s="19">
        <f>IF(AND(S1455=1, C1455=Ajustes!$B$7), D1455-N(O1455)-T1455-H1455*W1454, "")</f>
        <v/>
      </c>
      <c r="Y1455" s="18">
        <f>IF(A1455="", "", TRIM(IF(COUNTIFS($N$2:$N$3000,N1455,$C$2:$C$3000,C1455,$D$2:$D$3000,D1455,$H$2:$H$3000,H1455)&gt;1, "Orden repetida. ", "")&amp;IF(AND(S1455=1, C1455=Ajustes!$B$7, U1454+0.000001&lt;H1455), "Vendes más de lo registrado. ", "")&amp;IF(Q1455="texto", "Fecha en texto. ", "")&amp;IF(OR(NOT(ISNUMBER(D1455)), NOT(ISNUMBER(H1455))), "Número en texto. ", "")&amp;IF(AND(ISNUMBER(Q1455), ISNUMBER(Q1454), Q1455&lt;Q1454), "Fuera de orden de fecha. ", "")))</f>
        <v/>
      </c>
      <c r="Z1455" s="18">
        <f>IF(AND(S1455=1, ISNUMBER(R1455)), ROW(), 0)</f>
        <v/>
      </c>
      <c r="AA1455" s="18">
        <f>IF(ISNUMBER(R1455), R1455, 0)</f>
        <v/>
      </c>
    </row>
    <row r="1456">
      <c r="A1456" s="13" t="n"/>
      <c r="B1456" s="13" t="n"/>
      <c r="C1456" s="13" t="n"/>
      <c r="D1456" s="13" t="n"/>
      <c r="E1456" s="13" t="n"/>
      <c r="F1456" s="13" t="n"/>
      <c r="G1456" s="13" t="n"/>
      <c r="H1456" s="13" t="n"/>
      <c r="I1456" s="13" t="n"/>
      <c r="J1456" s="13" t="n"/>
      <c r="K1456" s="13" t="n"/>
      <c r="L1456" s="13" t="n"/>
      <c r="M1456" s="13" t="n"/>
      <c r="N1456" s="13" t="n"/>
      <c r="O1456" s="14" t="n"/>
      <c r="P1456" s="15" t="n"/>
      <c r="Q1456" s="16">
        <f>IF(N1456="", "", IF(ISNUMBER(N1456), N1456, IFERROR(DATEVALUE(LEFT(N1456,10))+TIMEVALUE(MID(N1456,12,8)), "texto")))</f>
        <v/>
      </c>
      <c r="R1456" s="17">
        <f>IF(ISNUMBER(Q1456), DATE(YEAR(Q1456),MONTH(Q1456),1), "")</f>
        <v/>
      </c>
      <c r="S1456" s="18">
        <f>IF(A1456="", 0, IF(AND(M1456=Ajustes!$B$8, E1456=Ajustes!$B$5, I1456=Ajustes!$B$4, OR(C1456=Ajustes!$B$6, C1456=Ajustes!$B$7), ISNUMBER(D1456), ISNUMBER(H1456)), 1, 0))</f>
        <v/>
      </c>
      <c r="T1456" s="19">
        <f>IF(S1456&lt;&gt;1, 0, IF(N(J1456)=0, 0, IF(K1456=Ajustes!$B$5, J1456, J1456*F1456)))</f>
        <v/>
      </c>
      <c r="U1456" s="20">
        <f>IF(S1456&lt;&gt;1, U1455, IF(C1456=Ajustes!$B$6, U1455+H1456, U1455-H1456))</f>
        <v/>
      </c>
      <c r="V1456" s="19">
        <f>IF(S1456&lt;&gt;1, V1455, IF(C1456=Ajustes!$B$6, V1455+D1456+N(O1456)+T1456, IF(U1456&lt;=0, 0, V1455-H1456*W1455)))</f>
        <v/>
      </c>
      <c r="W1456" s="21">
        <f>IF(U1456&gt;0, V1456/U1456, 0)</f>
        <v/>
      </c>
      <c r="X1456" s="19">
        <f>IF(AND(S1456=1, C1456=Ajustes!$B$7), D1456-N(O1456)-T1456-H1456*W1455, "")</f>
        <v/>
      </c>
      <c r="Y1456" s="18">
        <f>IF(A1456="", "", TRIM(IF(COUNTIFS($N$2:$N$3000,N1456,$C$2:$C$3000,C1456,$D$2:$D$3000,D1456,$H$2:$H$3000,H1456)&gt;1, "Orden repetida. ", "")&amp;IF(AND(S1456=1, C1456=Ajustes!$B$7, U1455+0.000001&lt;H1456), "Vendes más de lo registrado. ", "")&amp;IF(Q1456="texto", "Fecha en texto. ", "")&amp;IF(OR(NOT(ISNUMBER(D1456)), NOT(ISNUMBER(H1456))), "Número en texto. ", "")&amp;IF(AND(ISNUMBER(Q1456), ISNUMBER(Q1455), Q1456&lt;Q1455), "Fuera de orden de fecha. ", "")))</f>
        <v/>
      </c>
      <c r="Z1456" s="18">
        <f>IF(AND(S1456=1, ISNUMBER(R1456)), ROW(), 0)</f>
        <v/>
      </c>
      <c r="AA1456" s="18">
        <f>IF(ISNUMBER(R1456), R1456, 0)</f>
        <v/>
      </c>
    </row>
    <row r="1457">
      <c r="A1457" s="13" t="n"/>
      <c r="B1457" s="13" t="n"/>
      <c r="C1457" s="13" t="n"/>
      <c r="D1457" s="13" t="n"/>
      <c r="E1457" s="13" t="n"/>
      <c r="F1457" s="13" t="n"/>
      <c r="G1457" s="13" t="n"/>
      <c r="H1457" s="13" t="n"/>
      <c r="I1457" s="13" t="n"/>
      <c r="J1457" s="13" t="n"/>
      <c r="K1457" s="13" t="n"/>
      <c r="L1457" s="13" t="n"/>
      <c r="M1457" s="13" t="n"/>
      <c r="N1457" s="13" t="n"/>
      <c r="O1457" s="14" t="n"/>
      <c r="P1457" s="15" t="n"/>
      <c r="Q1457" s="16">
        <f>IF(N1457="", "", IF(ISNUMBER(N1457), N1457, IFERROR(DATEVALUE(LEFT(N1457,10))+TIMEVALUE(MID(N1457,12,8)), "texto")))</f>
        <v/>
      </c>
      <c r="R1457" s="17">
        <f>IF(ISNUMBER(Q1457), DATE(YEAR(Q1457),MONTH(Q1457),1), "")</f>
        <v/>
      </c>
      <c r="S1457" s="18">
        <f>IF(A1457="", 0, IF(AND(M1457=Ajustes!$B$8, E1457=Ajustes!$B$5, I1457=Ajustes!$B$4, OR(C1457=Ajustes!$B$6, C1457=Ajustes!$B$7), ISNUMBER(D1457), ISNUMBER(H1457)), 1, 0))</f>
        <v/>
      </c>
      <c r="T1457" s="19">
        <f>IF(S1457&lt;&gt;1, 0, IF(N(J1457)=0, 0, IF(K1457=Ajustes!$B$5, J1457, J1457*F1457)))</f>
        <v/>
      </c>
      <c r="U1457" s="20">
        <f>IF(S1457&lt;&gt;1, U1456, IF(C1457=Ajustes!$B$6, U1456+H1457, U1456-H1457))</f>
        <v/>
      </c>
      <c r="V1457" s="19">
        <f>IF(S1457&lt;&gt;1, V1456, IF(C1457=Ajustes!$B$6, V1456+D1457+N(O1457)+T1457, IF(U1457&lt;=0, 0, V1456-H1457*W1456)))</f>
        <v/>
      </c>
      <c r="W1457" s="21">
        <f>IF(U1457&gt;0, V1457/U1457, 0)</f>
        <v/>
      </c>
      <c r="X1457" s="19">
        <f>IF(AND(S1457=1, C1457=Ajustes!$B$7), D1457-N(O1457)-T1457-H1457*W1456, "")</f>
        <v/>
      </c>
      <c r="Y1457" s="18">
        <f>IF(A1457="", "", TRIM(IF(COUNTIFS($N$2:$N$3000,N1457,$C$2:$C$3000,C1457,$D$2:$D$3000,D1457,$H$2:$H$3000,H1457)&gt;1, "Orden repetida. ", "")&amp;IF(AND(S1457=1, C1457=Ajustes!$B$7, U1456+0.000001&lt;H1457), "Vendes más de lo registrado. ", "")&amp;IF(Q1457="texto", "Fecha en texto. ", "")&amp;IF(OR(NOT(ISNUMBER(D1457)), NOT(ISNUMBER(H1457))), "Número en texto. ", "")&amp;IF(AND(ISNUMBER(Q1457), ISNUMBER(Q1456), Q1457&lt;Q1456), "Fuera de orden de fecha. ", "")))</f>
        <v/>
      </c>
      <c r="Z1457" s="18">
        <f>IF(AND(S1457=1, ISNUMBER(R1457)), ROW(), 0)</f>
        <v/>
      </c>
      <c r="AA1457" s="18">
        <f>IF(ISNUMBER(R1457), R1457, 0)</f>
        <v/>
      </c>
    </row>
    <row r="1458">
      <c r="A1458" s="13" t="n"/>
      <c r="B1458" s="13" t="n"/>
      <c r="C1458" s="13" t="n"/>
      <c r="D1458" s="13" t="n"/>
      <c r="E1458" s="13" t="n"/>
      <c r="F1458" s="13" t="n"/>
      <c r="G1458" s="13" t="n"/>
      <c r="H1458" s="13" t="n"/>
      <c r="I1458" s="13" t="n"/>
      <c r="J1458" s="13" t="n"/>
      <c r="K1458" s="13" t="n"/>
      <c r="L1458" s="13" t="n"/>
      <c r="M1458" s="13" t="n"/>
      <c r="N1458" s="13" t="n"/>
      <c r="O1458" s="14" t="n"/>
      <c r="P1458" s="15" t="n"/>
      <c r="Q1458" s="16">
        <f>IF(N1458="", "", IF(ISNUMBER(N1458), N1458, IFERROR(DATEVALUE(LEFT(N1458,10))+TIMEVALUE(MID(N1458,12,8)), "texto")))</f>
        <v/>
      </c>
      <c r="R1458" s="17">
        <f>IF(ISNUMBER(Q1458), DATE(YEAR(Q1458),MONTH(Q1458),1), "")</f>
        <v/>
      </c>
      <c r="S1458" s="18">
        <f>IF(A1458="", 0, IF(AND(M1458=Ajustes!$B$8, E1458=Ajustes!$B$5, I1458=Ajustes!$B$4, OR(C1458=Ajustes!$B$6, C1458=Ajustes!$B$7), ISNUMBER(D1458), ISNUMBER(H1458)), 1, 0))</f>
        <v/>
      </c>
      <c r="T1458" s="19">
        <f>IF(S1458&lt;&gt;1, 0, IF(N(J1458)=0, 0, IF(K1458=Ajustes!$B$5, J1458, J1458*F1458)))</f>
        <v/>
      </c>
      <c r="U1458" s="20">
        <f>IF(S1458&lt;&gt;1, U1457, IF(C1458=Ajustes!$B$6, U1457+H1458, U1457-H1458))</f>
        <v/>
      </c>
      <c r="V1458" s="19">
        <f>IF(S1458&lt;&gt;1, V1457, IF(C1458=Ajustes!$B$6, V1457+D1458+N(O1458)+T1458, IF(U1458&lt;=0, 0, V1457-H1458*W1457)))</f>
        <v/>
      </c>
      <c r="W1458" s="21">
        <f>IF(U1458&gt;0, V1458/U1458, 0)</f>
        <v/>
      </c>
      <c r="X1458" s="19">
        <f>IF(AND(S1458=1, C1458=Ajustes!$B$7), D1458-N(O1458)-T1458-H1458*W1457, "")</f>
        <v/>
      </c>
      <c r="Y1458" s="18">
        <f>IF(A1458="", "", TRIM(IF(COUNTIFS($N$2:$N$3000,N1458,$C$2:$C$3000,C1458,$D$2:$D$3000,D1458,$H$2:$H$3000,H1458)&gt;1, "Orden repetida. ", "")&amp;IF(AND(S1458=1, C1458=Ajustes!$B$7, U1457+0.000001&lt;H1458), "Vendes más de lo registrado. ", "")&amp;IF(Q1458="texto", "Fecha en texto. ", "")&amp;IF(OR(NOT(ISNUMBER(D1458)), NOT(ISNUMBER(H1458))), "Número en texto. ", "")&amp;IF(AND(ISNUMBER(Q1458), ISNUMBER(Q1457), Q1458&lt;Q1457), "Fuera de orden de fecha. ", "")))</f>
        <v/>
      </c>
      <c r="Z1458" s="18">
        <f>IF(AND(S1458=1, ISNUMBER(R1458)), ROW(), 0)</f>
        <v/>
      </c>
      <c r="AA1458" s="18">
        <f>IF(ISNUMBER(R1458), R1458, 0)</f>
        <v/>
      </c>
    </row>
    <row r="1459">
      <c r="A1459" s="13" t="n"/>
      <c r="B1459" s="13" t="n"/>
      <c r="C1459" s="13" t="n"/>
      <c r="D1459" s="13" t="n"/>
      <c r="E1459" s="13" t="n"/>
      <c r="F1459" s="13" t="n"/>
      <c r="G1459" s="13" t="n"/>
      <c r="H1459" s="13" t="n"/>
      <c r="I1459" s="13" t="n"/>
      <c r="J1459" s="13" t="n"/>
      <c r="K1459" s="13" t="n"/>
      <c r="L1459" s="13" t="n"/>
      <c r="M1459" s="13" t="n"/>
      <c r="N1459" s="13" t="n"/>
      <c r="O1459" s="14" t="n"/>
      <c r="P1459" s="15" t="n"/>
      <c r="Q1459" s="16">
        <f>IF(N1459="", "", IF(ISNUMBER(N1459), N1459, IFERROR(DATEVALUE(LEFT(N1459,10))+TIMEVALUE(MID(N1459,12,8)), "texto")))</f>
        <v/>
      </c>
      <c r="R1459" s="17">
        <f>IF(ISNUMBER(Q1459), DATE(YEAR(Q1459),MONTH(Q1459),1), "")</f>
        <v/>
      </c>
      <c r="S1459" s="18">
        <f>IF(A1459="", 0, IF(AND(M1459=Ajustes!$B$8, E1459=Ajustes!$B$5, I1459=Ajustes!$B$4, OR(C1459=Ajustes!$B$6, C1459=Ajustes!$B$7), ISNUMBER(D1459), ISNUMBER(H1459)), 1, 0))</f>
        <v/>
      </c>
      <c r="T1459" s="19">
        <f>IF(S1459&lt;&gt;1, 0, IF(N(J1459)=0, 0, IF(K1459=Ajustes!$B$5, J1459, J1459*F1459)))</f>
        <v/>
      </c>
      <c r="U1459" s="20">
        <f>IF(S1459&lt;&gt;1, U1458, IF(C1459=Ajustes!$B$6, U1458+H1459, U1458-H1459))</f>
        <v/>
      </c>
      <c r="V1459" s="19">
        <f>IF(S1459&lt;&gt;1, V1458, IF(C1459=Ajustes!$B$6, V1458+D1459+N(O1459)+T1459, IF(U1459&lt;=0, 0, V1458-H1459*W1458)))</f>
        <v/>
      </c>
      <c r="W1459" s="21">
        <f>IF(U1459&gt;0, V1459/U1459, 0)</f>
        <v/>
      </c>
      <c r="X1459" s="19">
        <f>IF(AND(S1459=1, C1459=Ajustes!$B$7), D1459-N(O1459)-T1459-H1459*W1458, "")</f>
        <v/>
      </c>
      <c r="Y1459" s="18">
        <f>IF(A1459="", "", TRIM(IF(COUNTIFS($N$2:$N$3000,N1459,$C$2:$C$3000,C1459,$D$2:$D$3000,D1459,$H$2:$H$3000,H1459)&gt;1, "Orden repetida. ", "")&amp;IF(AND(S1459=1, C1459=Ajustes!$B$7, U1458+0.000001&lt;H1459), "Vendes más de lo registrado. ", "")&amp;IF(Q1459="texto", "Fecha en texto. ", "")&amp;IF(OR(NOT(ISNUMBER(D1459)), NOT(ISNUMBER(H1459))), "Número en texto. ", "")&amp;IF(AND(ISNUMBER(Q1459), ISNUMBER(Q1458), Q1459&lt;Q1458), "Fuera de orden de fecha. ", "")))</f>
        <v/>
      </c>
      <c r="Z1459" s="18">
        <f>IF(AND(S1459=1, ISNUMBER(R1459)), ROW(), 0)</f>
        <v/>
      </c>
      <c r="AA1459" s="18">
        <f>IF(ISNUMBER(R1459), R1459, 0)</f>
        <v/>
      </c>
    </row>
    <row r="1460">
      <c r="A1460" s="13" t="n"/>
      <c r="B1460" s="13" t="n"/>
      <c r="C1460" s="13" t="n"/>
      <c r="D1460" s="13" t="n"/>
      <c r="E1460" s="13" t="n"/>
      <c r="F1460" s="13" t="n"/>
      <c r="G1460" s="13" t="n"/>
      <c r="H1460" s="13" t="n"/>
      <c r="I1460" s="13" t="n"/>
      <c r="J1460" s="13" t="n"/>
      <c r="K1460" s="13" t="n"/>
      <c r="L1460" s="13" t="n"/>
      <c r="M1460" s="13" t="n"/>
      <c r="N1460" s="13" t="n"/>
      <c r="O1460" s="14" t="n"/>
      <c r="P1460" s="15" t="n"/>
      <c r="Q1460" s="16">
        <f>IF(N1460="", "", IF(ISNUMBER(N1460), N1460, IFERROR(DATEVALUE(LEFT(N1460,10))+TIMEVALUE(MID(N1460,12,8)), "texto")))</f>
        <v/>
      </c>
      <c r="R1460" s="17">
        <f>IF(ISNUMBER(Q1460), DATE(YEAR(Q1460),MONTH(Q1460),1), "")</f>
        <v/>
      </c>
      <c r="S1460" s="18">
        <f>IF(A1460="", 0, IF(AND(M1460=Ajustes!$B$8, E1460=Ajustes!$B$5, I1460=Ajustes!$B$4, OR(C1460=Ajustes!$B$6, C1460=Ajustes!$B$7), ISNUMBER(D1460), ISNUMBER(H1460)), 1, 0))</f>
        <v/>
      </c>
      <c r="T1460" s="19">
        <f>IF(S1460&lt;&gt;1, 0, IF(N(J1460)=0, 0, IF(K1460=Ajustes!$B$5, J1460, J1460*F1460)))</f>
        <v/>
      </c>
      <c r="U1460" s="20">
        <f>IF(S1460&lt;&gt;1, U1459, IF(C1460=Ajustes!$B$6, U1459+H1460, U1459-H1460))</f>
        <v/>
      </c>
      <c r="V1460" s="19">
        <f>IF(S1460&lt;&gt;1, V1459, IF(C1460=Ajustes!$B$6, V1459+D1460+N(O1460)+T1460, IF(U1460&lt;=0, 0, V1459-H1460*W1459)))</f>
        <v/>
      </c>
      <c r="W1460" s="21">
        <f>IF(U1460&gt;0, V1460/U1460, 0)</f>
        <v/>
      </c>
      <c r="X1460" s="19">
        <f>IF(AND(S1460=1, C1460=Ajustes!$B$7), D1460-N(O1460)-T1460-H1460*W1459, "")</f>
        <v/>
      </c>
      <c r="Y1460" s="18">
        <f>IF(A1460="", "", TRIM(IF(COUNTIFS($N$2:$N$3000,N1460,$C$2:$C$3000,C1460,$D$2:$D$3000,D1460,$H$2:$H$3000,H1460)&gt;1, "Orden repetida. ", "")&amp;IF(AND(S1460=1, C1460=Ajustes!$B$7, U1459+0.000001&lt;H1460), "Vendes más de lo registrado. ", "")&amp;IF(Q1460="texto", "Fecha en texto. ", "")&amp;IF(OR(NOT(ISNUMBER(D1460)), NOT(ISNUMBER(H1460))), "Número en texto. ", "")&amp;IF(AND(ISNUMBER(Q1460), ISNUMBER(Q1459), Q1460&lt;Q1459), "Fuera de orden de fecha. ", "")))</f>
        <v/>
      </c>
      <c r="Z1460" s="18">
        <f>IF(AND(S1460=1, ISNUMBER(R1460)), ROW(), 0)</f>
        <v/>
      </c>
      <c r="AA1460" s="18">
        <f>IF(ISNUMBER(R1460), R1460, 0)</f>
        <v/>
      </c>
    </row>
    <row r="1461">
      <c r="A1461" s="13" t="n"/>
      <c r="B1461" s="13" t="n"/>
      <c r="C1461" s="13" t="n"/>
      <c r="D1461" s="13" t="n"/>
      <c r="E1461" s="13" t="n"/>
      <c r="F1461" s="13" t="n"/>
      <c r="G1461" s="13" t="n"/>
      <c r="H1461" s="13" t="n"/>
      <c r="I1461" s="13" t="n"/>
      <c r="J1461" s="13" t="n"/>
      <c r="K1461" s="13" t="n"/>
      <c r="L1461" s="13" t="n"/>
      <c r="M1461" s="13" t="n"/>
      <c r="N1461" s="13" t="n"/>
      <c r="O1461" s="14" t="n"/>
      <c r="P1461" s="15" t="n"/>
      <c r="Q1461" s="16">
        <f>IF(N1461="", "", IF(ISNUMBER(N1461), N1461, IFERROR(DATEVALUE(LEFT(N1461,10))+TIMEVALUE(MID(N1461,12,8)), "texto")))</f>
        <v/>
      </c>
      <c r="R1461" s="17">
        <f>IF(ISNUMBER(Q1461), DATE(YEAR(Q1461),MONTH(Q1461),1), "")</f>
        <v/>
      </c>
      <c r="S1461" s="18">
        <f>IF(A1461="", 0, IF(AND(M1461=Ajustes!$B$8, E1461=Ajustes!$B$5, I1461=Ajustes!$B$4, OR(C1461=Ajustes!$B$6, C1461=Ajustes!$B$7), ISNUMBER(D1461), ISNUMBER(H1461)), 1, 0))</f>
        <v/>
      </c>
      <c r="T1461" s="19">
        <f>IF(S1461&lt;&gt;1, 0, IF(N(J1461)=0, 0, IF(K1461=Ajustes!$B$5, J1461, J1461*F1461)))</f>
        <v/>
      </c>
      <c r="U1461" s="20">
        <f>IF(S1461&lt;&gt;1, U1460, IF(C1461=Ajustes!$B$6, U1460+H1461, U1460-H1461))</f>
        <v/>
      </c>
      <c r="V1461" s="19">
        <f>IF(S1461&lt;&gt;1, V1460, IF(C1461=Ajustes!$B$6, V1460+D1461+N(O1461)+T1461, IF(U1461&lt;=0, 0, V1460-H1461*W1460)))</f>
        <v/>
      </c>
      <c r="W1461" s="21">
        <f>IF(U1461&gt;0, V1461/U1461, 0)</f>
        <v/>
      </c>
      <c r="X1461" s="19">
        <f>IF(AND(S1461=1, C1461=Ajustes!$B$7), D1461-N(O1461)-T1461-H1461*W1460, "")</f>
        <v/>
      </c>
      <c r="Y1461" s="18">
        <f>IF(A1461="", "", TRIM(IF(COUNTIFS($N$2:$N$3000,N1461,$C$2:$C$3000,C1461,$D$2:$D$3000,D1461,$H$2:$H$3000,H1461)&gt;1, "Orden repetida. ", "")&amp;IF(AND(S1461=1, C1461=Ajustes!$B$7, U1460+0.000001&lt;H1461), "Vendes más de lo registrado. ", "")&amp;IF(Q1461="texto", "Fecha en texto. ", "")&amp;IF(OR(NOT(ISNUMBER(D1461)), NOT(ISNUMBER(H1461))), "Número en texto. ", "")&amp;IF(AND(ISNUMBER(Q1461), ISNUMBER(Q1460), Q1461&lt;Q1460), "Fuera de orden de fecha. ", "")))</f>
        <v/>
      </c>
      <c r="Z1461" s="18">
        <f>IF(AND(S1461=1, ISNUMBER(R1461)), ROW(), 0)</f>
        <v/>
      </c>
      <c r="AA1461" s="18">
        <f>IF(ISNUMBER(R1461), R1461, 0)</f>
        <v/>
      </c>
    </row>
    <row r="1462">
      <c r="A1462" s="13" t="n"/>
      <c r="B1462" s="13" t="n"/>
      <c r="C1462" s="13" t="n"/>
      <c r="D1462" s="13" t="n"/>
      <c r="E1462" s="13" t="n"/>
      <c r="F1462" s="13" t="n"/>
      <c r="G1462" s="13" t="n"/>
      <c r="H1462" s="13" t="n"/>
      <c r="I1462" s="13" t="n"/>
      <c r="J1462" s="13" t="n"/>
      <c r="K1462" s="13" t="n"/>
      <c r="L1462" s="13" t="n"/>
      <c r="M1462" s="13" t="n"/>
      <c r="N1462" s="13" t="n"/>
      <c r="O1462" s="14" t="n"/>
      <c r="P1462" s="15" t="n"/>
      <c r="Q1462" s="16">
        <f>IF(N1462="", "", IF(ISNUMBER(N1462), N1462, IFERROR(DATEVALUE(LEFT(N1462,10))+TIMEVALUE(MID(N1462,12,8)), "texto")))</f>
        <v/>
      </c>
      <c r="R1462" s="17">
        <f>IF(ISNUMBER(Q1462), DATE(YEAR(Q1462),MONTH(Q1462),1), "")</f>
        <v/>
      </c>
      <c r="S1462" s="18">
        <f>IF(A1462="", 0, IF(AND(M1462=Ajustes!$B$8, E1462=Ajustes!$B$5, I1462=Ajustes!$B$4, OR(C1462=Ajustes!$B$6, C1462=Ajustes!$B$7), ISNUMBER(D1462), ISNUMBER(H1462)), 1, 0))</f>
        <v/>
      </c>
      <c r="T1462" s="19">
        <f>IF(S1462&lt;&gt;1, 0, IF(N(J1462)=0, 0, IF(K1462=Ajustes!$B$5, J1462, J1462*F1462)))</f>
        <v/>
      </c>
      <c r="U1462" s="20">
        <f>IF(S1462&lt;&gt;1, U1461, IF(C1462=Ajustes!$B$6, U1461+H1462, U1461-H1462))</f>
        <v/>
      </c>
      <c r="V1462" s="19">
        <f>IF(S1462&lt;&gt;1, V1461, IF(C1462=Ajustes!$B$6, V1461+D1462+N(O1462)+T1462, IF(U1462&lt;=0, 0, V1461-H1462*W1461)))</f>
        <v/>
      </c>
      <c r="W1462" s="21">
        <f>IF(U1462&gt;0, V1462/U1462, 0)</f>
        <v/>
      </c>
      <c r="X1462" s="19">
        <f>IF(AND(S1462=1, C1462=Ajustes!$B$7), D1462-N(O1462)-T1462-H1462*W1461, "")</f>
        <v/>
      </c>
      <c r="Y1462" s="18">
        <f>IF(A1462="", "", TRIM(IF(COUNTIFS($N$2:$N$3000,N1462,$C$2:$C$3000,C1462,$D$2:$D$3000,D1462,$H$2:$H$3000,H1462)&gt;1, "Orden repetida. ", "")&amp;IF(AND(S1462=1, C1462=Ajustes!$B$7, U1461+0.000001&lt;H1462), "Vendes más de lo registrado. ", "")&amp;IF(Q1462="texto", "Fecha en texto. ", "")&amp;IF(OR(NOT(ISNUMBER(D1462)), NOT(ISNUMBER(H1462))), "Número en texto. ", "")&amp;IF(AND(ISNUMBER(Q1462), ISNUMBER(Q1461), Q1462&lt;Q1461), "Fuera de orden de fecha. ", "")))</f>
        <v/>
      </c>
      <c r="Z1462" s="18">
        <f>IF(AND(S1462=1, ISNUMBER(R1462)), ROW(), 0)</f>
        <v/>
      </c>
      <c r="AA1462" s="18">
        <f>IF(ISNUMBER(R1462), R1462, 0)</f>
        <v/>
      </c>
    </row>
    <row r="1463">
      <c r="A1463" s="13" t="n"/>
      <c r="B1463" s="13" t="n"/>
      <c r="C1463" s="13" t="n"/>
      <c r="D1463" s="13" t="n"/>
      <c r="E1463" s="13" t="n"/>
      <c r="F1463" s="13" t="n"/>
      <c r="G1463" s="13" t="n"/>
      <c r="H1463" s="13" t="n"/>
      <c r="I1463" s="13" t="n"/>
      <c r="J1463" s="13" t="n"/>
      <c r="K1463" s="13" t="n"/>
      <c r="L1463" s="13" t="n"/>
      <c r="M1463" s="13" t="n"/>
      <c r="N1463" s="13" t="n"/>
      <c r="O1463" s="14" t="n"/>
      <c r="P1463" s="15" t="n"/>
      <c r="Q1463" s="16">
        <f>IF(N1463="", "", IF(ISNUMBER(N1463), N1463, IFERROR(DATEVALUE(LEFT(N1463,10))+TIMEVALUE(MID(N1463,12,8)), "texto")))</f>
        <v/>
      </c>
      <c r="R1463" s="17">
        <f>IF(ISNUMBER(Q1463), DATE(YEAR(Q1463),MONTH(Q1463),1), "")</f>
        <v/>
      </c>
      <c r="S1463" s="18">
        <f>IF(A1463="", 0, IF(AND(M1463=Ajustes!$B$8, E1463=Ajustes!$B$5, I1463=Ajustes!$B$4, OR(C1463=Ajustes!$B$6, C1463=Ajustes!$B$7), ISNUMBER(D1463), ISNUMBER(H1463)), 1, 0))</f>
        <v/>
      </c>
      <c r="T1463" s="19">
        <f>IF(S1463&lt;&gt;1, 0, IF(N(J1463)=0, 0, IF(K1463=Ajustes!$B$5, J1463, J1463*F1463)))</f>
        <v/>
      </c>
      <c r="U1463" s="20">
        <f>IF(S1463&lt;&gt;1, U1462, IF(C1463=Ajustes!$B$6, U1462+H1463, U1462-H1463))</f>
        <v/>
      </c>
      <c r="V1463" s="19">
        <f>IF(S1463&lt;&gt;1, V1462, IF(C1463=Ajustes!$B$6, V1462+D1463+N(O1463)+T1463, IF(U1463&lt;=0, 0, V1462-H1463*W1462)))</f>
        <v/>
      </c>
      <c r="W1463" s="21">
        <f>IF(U1463&gt;0, V1463/U1463, 0)</f>
        <v/>
      </c>
      <c r="X1463" s="19">
        <f>IF(AND(S1463=1, C1463=Ajustes!$B$7), D1463-N(O1463)-T1463-H1463*W1462, "")</f>
        <v/>
      </c>
      <c r="Y1463" s="18">
        <f>IF(A1463="", "", TRIM(IF(COUNTIFS($N$2:$N$3000,N1463,$C$2:$C$3000,C1463,$D$2:$D$3000,D1463,$H$2:$H$3000,H1463)&gt;1, "Orden repetida. ", "")&amp;IF(AND(S1463=1, C1463=Ajustes!$B$7, U1462+0.000001&lt;H1463), "Vendes más de lo registrado. ", "")&amp;IF(Q1463="texto", "Fecha en texto. ", "")&amp;IF(OR(NOT(ISNUMBER(D1463)), NOT(ISNUMBER(H1463))), "Número en texto. ", "")&amp;IF(AND(ISNUMBER(Q1463), ISNUMBER(Q1462), Q1463&lt;Q1462), "Fuera de orden de fecha. ", "")))</f>
        <v/>
      </c>
      <c r="Z1463" s="18">
        <f>IF(AND(S1463=1, ISNUMBER(R1463)), ROW(), 0)</f>
        <v/>
      </c>
      <c r="AA1463" s="18">
        <f>IF(ISNUMBER(R1463), R1463, 0)</f>
        <v/>
      </c>
    </row>
    <row r="1464">
      <c r="A1464" s="13" t="n"/>
      <c r="B1464" s="13" t="n"/>
      <c r="C1464" s="13" t="n"/>
      <c r="D1464" s="13" t="n"/>
      <c r="E1464" s="13" t="n"/>
      <c r="F1464" s="13" t="n"/>
      <c r="G1464" s="13" t="n"/>
      <c r="H1464" s="13" t="n"/>
      <c r="I1464" s="13" t="n"/>
      <c r="J1464" s="13" t="n"/>
      <c r="K1464" s="13" t="n"/>
      <c r="L1464" s="13" t="n"/>
      <c r="M1464" s="13" t="n"/>
      <c r="N1464" s="13" t="n"/>
      <c r="O1464" s="14" t="n"/>
      <c r="P1464" s="15" t="n"/>
      <c r="Q1464" s="16">
        <f>IF(N1464="", "", IF(ISNUMBER(N1464), N1464, IFERROR(DATEVALUE(LEFT(N1464,10))+TIMEVALUE(MID(N1464,12,8)), "texto")))</f>
        <v/>
      </c>
      <c r="R1464" s="17">
        <f>IF(ISNUMBER(Q1464), DATE(YEAR(Q1464),MONTH(Q1464),1), "")</f>
        <v/>
      </c>
      <c r="S1464" s="18">
        <f>IF(A1464="", 0, IF(AND(M1464=Ajustes!$B$8, E1464=Ajustes!$B$5, I1464=Ajustes!$B$4, OR(C1464=Ajustes!$B$6, C1464=Ajustes!$B$7), ISNUMBER(D1464), ISNUMBER(H1464)), 1, 0))</f>
        <v/>
      </c>
      <c r="T1464" s="19">
        <f>IF(S1464&lt;&gt;1, 0, IF(N(J1464)=0, 0, IF(K1464=Ajustes!$B$5, J1464, J1464*F1464)))</f>
        <v/>
      </c>
      <c r="U1464" s="20">
        <f>IF(S1464&lt;&gt;1, U1463, IF(C1464=Ajustes!$B$6, U1463+H1464, U1463-H1464))</f>
        <v/>
      </c>
      <c r="V1464" s="19">
        <f>IF(S1464&lt;&gt;1, V1463, IF(C1464=Ajustes!$B$6, V1463+D1464+N(O1464)+T1464, IF(U1464&lt;=0, 0, V1463-H1464*W1463)))</f>
        <v/>
      </c>
      <c r="W1464" s="21">
        <f>IF(U1464&gt;0, V1464/U1464, 0)</f>
        <v/>
      </c>
      <c r="X1464" s="19">
        <f>IF(AND(S1464=1, C1464=Ajustes!$B$7), D1464-N(O1464)-T1464-H1464*W1463, "")</f>
        <v/>
      </c>
      <c r="Y1464" s="18">
        <f>IF(A1464="", "", TRIM(IF(COUNTIFS($N$2:$N$3000,N1464,$C$2:$C$3000,C1464,$D$2:$D$3000,D1464,$H$2:$H$3000,H1464)&gt;1, "Orden repetida. ", "")&amp;IF(AND(S1464=1, C1464=Ajustes!$B$7, U1463+0.000001&lt;H1464), "Vendes más de lo registrado. ", "")&amp;IF(Q1464="texto", "Fecha en texto. ", "")&amp;IF(OR(NOT(ISNUMBER(D1464)), NOT(ISNUMBER(H1464))), "Número en texto. ", "")&amp;IF(AND(ISNUMBER(Q1464), ISNUMBER(Q1463), Q1464&lt;Q1463), "Fuera de orden de fecha. ", "")))</f>
        <v/>
      </c>
      <c r="Z1464" s="18">
        <f>IF(AND(S1464=1, ISNUMBER(R1464)), ROW(), 0)</f>
        <v/>
      </c>
      <c r="AA1464" s="18">
        <f>IF(ISNUMBER(R1464), R1464, 0)</f>
        <v/>
      </c>
    </row>
    <row r="1465">
      <c r="A1465" s="13" t="n"/>
      <c r="B1465" s="13" t="n"/>
      <c r="C1465" s="13" t="n"/>
      <c r="D1465" s="13" t="n"/>
      <c r="E1465" s="13" t="n"/>
      <c r="F1465" s="13" t="n"/>
      <c r="G1465" s="13" t="n"/>
      <c r="H1465" s="13" t="n"/>
      <c r="I1465" s="13" t="n"/>
      <c r="J1465" s="13" t="n"/>
      <c r="K1465" s="13" t="n"/>
      <c r="L1465" s="13" t="n"/>
      <c r="M1465" s="13" t="n"/>
      <c r="N1465" s="13" t="n"/>
      <c r="O1465" s="14" t="n"/>
      <c r="P1465" s="15" t="n"/>
      <c r="Q1465" s="16">
        <f>IF(N1465="", "", IF(ISNUMBER(N1465), N1465, IFERROR(DATEVALUE(LEFT(N1465,10))+TIMEVALUE(MID(N1465,12,8)), "texto")))</f>
        <v/>
      </c>
      <c r="R1465" s="17">
        <f>IF(ISNUMBER(Q1465), DATE(YEAR(Q1465),MONTH(Q1465),1), "")</f>
        <v/>
      </c>
      <c r="S1465" s="18">
        <f>IF(A1465="", 0, IF(AND(M1465=Ajustes!$B$8, E1465=Ajustes!$B$5, I1465=Ajustes!$B$4, OR(C1465=Ajustes!$B$6, C1465=Ajustes!$B$7), ISNUMBER(D1465), ISNUMBER(H1465)), 1, 0))</f>
        <v/>
      </c>
      <c r="T1465" s="19">
        <f>IF(S1465&lt;&gt;1, 0, IF(N(J1465)=0, 0, IF(K1465=Ajustes!$B$5, J1465, J1465*F1465)))</f>
        <v/>
      </c>
      <c r="U1465" s="20">
        <f>IF(S1465&lt;&gt;1, U1464, IF(C1465=Ajustes!$B$6, U1464+H1465, U1464-H1465))</f>
        <v/>
      </c>
      <c r="V1465" s="19">
        <f>IF(S1465&lt;&gt;1, V1464, IF(C1465=Ajustes!$B$6, V1464+D1465+N(O1465)+T1465, IF(U1465&lt;=0, 0, V1464-H1465*W1464)))</f>
        <v/>
      </c>
      <c r="W1465" s="21">
        <f>IF(U1465&gt;0, V1465/U1465, 0)</f>
        <v/>
      </c>
      <c r="X1465" s="19">
        <f>IF(AND(S1465=1, C1465=Ajustes!$B$7), D1465-N(O1465)-T1465-H1465*W1464, "")</f>
        <v/>
      </c>
      <c r="Y1465" s="18">
        <f>IF(A1465="", "", TRIM(IF(COUNTIFS($N$2:$N$3000,N1465,$C$2:$C$3000,C1465,$D$2:$D$3000,D1465,$H$2:$H$3000,H1465)&gt;1, "Orden repetida. ", "")&amp;IF(AND(S1465=1, C1465=Ajustes!$B$7, U1464+0.000001&lt;H1465), "Vendes más de lo registrado. ", "")&amp;IF(Q1465="texto", "Fecha en texto. ", "")&amp;IF(OR(NOT(ISNUMBER(D1465)), NOT(ISNUMBER(H1465))), "Número en texto. ", "")&amp;IF(AND(ISNUMBER(Q1465), ISNUMBER(Q1464), Q1465&lt;Q1464), "Fuera de orden de fecha. ", "")))</f>
        <v/>
      </c>
      <c r="Z1465" s="18">
        <f>IF(AND(S1465=1, ISNUMBER(R1465)), ROW(), 0)</f>
        <v/>
      </c>
      <c r="AA1465" s="18">
        <f>IF(ISNUMBER(R1465), R1465, 0)</f>
        <v/>
      </c>
    </row>
    <row r="1466">
      <c r="A1466" s="13" t="n"/>
      <c r="B1466" s="13" t="n"/>
      <c r="C1466" s="13" t="n"/>
      <c r="D1466" s="13" t="n"/>
      <c r="E1466" s="13" t="n"/>
      <c r="F1466" s="13" t="n"/>
      <c r="G1466" s="13" t="n"/>
      <c r="H1466" s="13" t="n"/>
      <c r="I1466" s="13" t="n"/>
      <c r="J1466" s="13" t="n"/>
      <c r="K1466" s="13" t="n"/>
      <c r="L1466" s="13" t="n"/>
      <c r="M1466" s="13" t="n"/>
      <c r="N1466" s="13" t="n"/>
      <c r="O1466" s="14" t="n"/>
      <c r="P1466" s="15" t="n"/>
      <c r="Q1466" s="16">
        <f>IF(N1466="", "", IF(ISNUMBER(N1466), N1466, IFERROR(DATEVALUE(LEFT(N1466,10))+TIMEVALUE(MID(N1466,12,8)), "texto")))</f>
        <v/>
      </c>
      <c r="R1466" s="17">
        <f>IF(ISNUMBER(Q1466), DATE(YEAR(Q1466),MONTH(Q1466),1), "")</f>
        <v/>
      </c>
      <c r="S1466" s="18">
        <f>IF(A1466="", 0, IF(AND(M1466=Ajustes!$B$8, E1466=Ajustes!$B$5, I1466=Ajustes!$B$4, OR(C1466=Ajustes!$B$6, C1466=Ajustes!$B$7), ISNUMBER(D1466), ISNUMBER(H1466)), 1, 0))</f>
        <v/>
      </c>
      <c r="T1466" s="19">
        <f>IF(S1466&lt;&gt;1, 0, IF(N(J1466)=0, 0, IF(K1466=Ajustes!$B$5, J1466, J1466*F1466)))</f>
        <v/>
      </c>
      <c r="U1466" s="20">
        <f>IF(S1466&lt;&gt;1, U1465, IF(C1466=Ajustes!$B$6, U1465+H1466, U1465-H1466))</f>
        <v/>
      </c>
      <c r="V1466" s="19">
        <f>IF(S1466&lt;&gt;1, V1465, IF(C1466=Ajustes!$B$6, V1465+D1466+N(O1466)+T1466, IF(U1466&lt;=0, 0, V1465-H1466*W1465)))</f>
        <v/>
      </c>
      <c r="W1466" s="21">
        <f>IF(U1466&gt;0, V1466/U1466, 0)</f>
        <v/>
      </c>
      <c r="X1466" s="19">
        <f>IF(AND(S1466=1, C1466=Ajustes!$B$7), D1466-N(O1466)-T1466-H1466*W1465, "")</f>
        <v/>
      </c>
      <c r="Y1466" s="18">
        <f>IF(A1466="", "", TRIM(IF(COUNTIFS($N$2:$N$3000,N1466,$C$2:$C$3000,C1466,$D$2:$D$3000,D1466,$H$2:$H$3000,H1466)&gt;1, "Orden repetida. ", "")&amp;IF(AND(S1466=1, C1466=Ajustes!$B$7, U1465+0.000001&lt;H1466), "Vendes más de lo registrado. ", "")&amp;IF(Q1466="texto", "Fecha en texto. ", "")&amp;IF(OR(NOT(ISNUMBER(D1466)), NOT(ISNUMBER(H1466))), "Número en texto. ", "")&amp;IF(AND(ISNUMBER(Q1466), ISNUMBER(Q1465), Q1466&lt;Q1465), "Fuera de orden de fecha. ", "")))</f>
        <v/>
      </c>
      <c r="Z1466" s="18">
        <f>IF(AND(S1466=1, ISNUMBER(R1466)), ROW(), 0)</f>
        <v/>
      </c>
      <c r="AA1466" s="18">
        <f>IF(ISNUMBER(R1466), R1466, 0)</f>
        <v/>
      </c>
    </row>
    <row r="1467">
      <c r="A1467" s="13" t="n"/>
      <c r="B1467" s="13" t="n"/>
      <c r="C1467" s="13" t="n"/>
      <c r="D1467" s="13" t="n"/>
      <c r="E1467" s="13" t="n"/>
      <c r="F1467" s="13" t="n"/>
      <c r="G1467" s="13" t="n"/>
      <c r="H1467" s="13" t="n"/>
      <c r="I1467" s="13" t="n"/>
      <c r="J1467" s="13" t="n"/>
      <c r="K1467" s="13" t="n"/>
      <c r="L1467" s="13" t="n"/>
      <c r="M1467" s="13" t="n"/>
      <c r="N1467" s="13" t="n"/>
      <c r="O1467" s="14" t="n"/>
      <c r="P1467" s="15" t="n"/>
      <c r="Q1467" s="16">
        <f>IF(N1467="", "", IF(ISNUMBER(N1467), N1467, IFERROR(DATEVALUE(LEFT(N1467,10))+TIMEVALUE(MID(N1467,12,8)), "texto")))</f>
        <v/>
      </c>
      <c r="R1467" s="17">
        <f>IF(ISNUMBER(Q1467), DATE(YEAR(Q1467),MONTH(Q1467),1), "")</f>
        <v/>
      </c>
      <c r="S1467" s="18">
        <f>IF(A1467="", 0, IF(AND(M1467=Ajustes!$B$8, E1467=Ajustes!$B$5, I1467=Ajustes!$B$4, OR(C1467=Ajustes!$B$6, C1467=Ajustes!$B$7), ISNUMBER(D1467), ISNUMBER(H1467)), 1, 0))</f>
        <v/>
      </c>
      <c r="T1467" s="19">
        <f>IF(S1467&lt;&gt;1, 0, IF(N(J1467)=0, 0, IF(K1467=Ajustes!$B$5, J1467, J1467*F1467)))</f>
        <v/>
      </c>
      <c r="U1467" s="20">
        <f>IF(S1467&lt;&gt;1, U1466, IF(C1467=Ajustes!$B$6, U1466+H1467, U1466-H1467))</f>
        <v/>
      </c>
      <c r="V1467" s="19">
        <f>IF(S1467&lt;&gt;1, V1466, IF(C1467=Ajustes!$B$6, V1466+D1467+N(O1467)+T1467, IF(U1467&lt;=0, 0, V1466-H1467*W1466)))</f>
        <v/>
      </c>
      <c r="W1467" s="21">
        <f>IF(U1467&gt;0, V1467/U1467, 0)</f>
        <v/>
      </c>
      <c r="X1467" s="19">
        <f>IF(AND(S1467=1, C1467=Ajustes!$B$7), D1467-N(O1467)-T1467-H1467*W1466, "")</f>
        <v/>
      </c>
      <c r="Y1467" s="18">
        <f>IF(A1467="", "", TRIM(IF(COUNTIFS($N$2:$N$3000,N1467,$C$2:$C$3000,C1467,$D$2:$D$3000,D1467,$H$2:$H$3000,H1467)&gt;1, "Orden repetida. ", "")&amp;IF(AND(S1467=1, C1467=Ajustes!$B$7, U1466+0.000001&lt;H1467), "Vendes más de lo registrado. ", "")&amp;IF(Q1467="texto", "Fecha en texto. ", "")&amp;IF(OR(NOT(ISNUMBER(D1467)), NOT(ISNUMBER(H1467))), "Número en texto. ", "")&amp;IF(AND(ISNUMBER(Q1467), ISNUMBER(Q1466), Q1467&lt;Q1466), "Fuera de orden de fecha. ", "")))</f>
        <v/>
      </c>
      <c r="Z1467" s="18">
        <f>IF(AND(S1467=1, ISNUMBER(R1467)), ROW(), 0)</f>
        <v/>
      </c>
      <c r="AA1467" s="18">
        <f>IF(ISNUMBER(R1467), R1467, 0)</f>
        <v/>
      </c>
    </row>
    <row r="1468">
      <c r="A1468" s="13" t="n"/>
      <c r="B1468" s="13" t="n"/>
      <c r="C1468" s="13" t="n"/>
      <c r="D1468" s="13" t="n"/>
      <c r="E1468" s="13" t="n"/>
      <c r="F1468" s="13" t="n"/>
      <c r="G1468" s="13" t="n"/>
      <c r="H1468" s="13" t="n"/>
      <c r="I1468" s="13" t="n"/>
      <c r="J1468" s="13" t="n"/>
      <c r="K1468" s="13" t="n"/>
      <c r="L1468" s="13" t="n"/>
      <c r="M1468" s="13" t="n"/>
      <c r="N1468" s="13" t="n"/>
      <c r="O1468" s="14" t="n"/>
      <c r="P1468" s="15" t="n"/>
      <c r="Q1468" s="16">
        <f>IF(N1468="", "", IF(ISNUMBER(N1468), N1468, IFERROR(DATEVALUE(LEFT(N1468,10))+TIMEVALUE(MID(N1468,12,8)), "texto")))</f>
        <v/>
      </c>
      <c r="R1468" s="17">
        <f>IF(ISNUMBER(Q1468), DATE(YEAR(Q1468),MONTH(Q1468),1), "")</f>
        <v/>
      </c>
      <c r="S1468" s="18">
        <f>IF(A1468="", 0, IF(AND(M1468=Ajustes!$B$8, E1468=Ajustes!$B$5, I1468=Ajustes!$B$4, OR(C1468=Ajustes!$B$6, C1468=Ajustes!$B$7), ISNUMBER(D1468), ISNUMBER(H1468)), 1, 0))</f>
        <v/>
      </c>
      <c r="T1468" s="19">
        <f>IF(S1468&lt;&gt;1, 0, IF(N(J1468)=0, 0, IF(K1468=Ajustes!$B$5, J1468, J1468*F1468)))</f>
        <v/>
      </c>
      <c r="U1468" s="20">
        <f>IF(S1468&lt;&gt;1, U1467, IF(C1468=Ajustes!$B$6, U1467+H1468, U1467-H1468))</f>
        <v/>
      </c>
      <c r="V1468" s="19">
        <f>IF(S1468&lt;&gt;1, V1467, IF(C1468=Ajustes!$B$6, V1467+D1468+N(O1468)+T1468, IF(U1468&lt;=0, 0, V1467-H1468*W1467)))</f>
        <v/>
      </c>
      <c r="W1468" s="21">
        <f>IF(U1468&gt;0, V1468/U1468, 0)</f>
        <v/>
      </c>
      <c r="X1468" s="19">
        <f>IF(AND(S1468=1, C1468=Ajustes!$B$7), D1468-N(O1468)-T1468-H1468*W1467, "")</f>
        <v/>
      </c>
      <c r="Y1468" s="18">
        <f>IF(A1468="", "", TRIM(IF(COUNTIFS($N$2:$N$3000,N1468,$C$2:$C$3000,C1468,$D$2:$D$3000,D1468,$H$2:$H$3000,H1468)&gt;1, "Orden repetida. ", "")&amp;IF(AND(S1468=1, C1468=Ajustes!$B$7, U1467+0.000001&lt;H1468), "Vendes más de lo registrado. ", "")&amp;IF(Q1468="texto", "Fecha en texto. ", "")&amp;IF(OR(NOT(ISNUMBER(D1468)), NOT(ISNUMBER(H1468))), "Número en texto. ", "")&amp;IF(AND(ISNUMBER(Q1468), ISNUMBER(Q1467), Q1468&lt;Q1467), "Fuera de orden de fecha. ", "")))</f>
        <v/>
      </c>
      <c r="Z1468" s="18">
        <f>IF(AND(S1468=1, ISNUMBER(R1468)), ROW(), 0)</f>
        <v/>
      </c>
      <c r="AA1468" s="18">
        <f>IF(ISNUMBER(R1468), R1468, 0)</f>
        <v/>
      </c>
    </row>
    <row r="1469">
      <c r="A1469" s="13" t="n"/>
      <c r="B1469" s="13" t="n"/>
      <c r="C1469" s="13" t="n"/>
      <c r="D1469" s="13" t="n"/>
      <c r="E1469" s="13" t="n"/>
      <c r="F1469" s="13" t="n"/>
      <c r="G1469" s="13" t="n"/>
      <c r="H1469" s="13" t="n"/>
      <c r="I1469" s="13" t="n"/>
      <c r="J1469" s="13" t="n"/>
      <c r="K1469" s="13" t="n"/>
      <c r="L1469" s="13" t="n"/>
      <c r="M1469" s="13" t="n"/>
      <c r="N1469" s="13" t="n"/>
      <c r="O1469" s="14" t="n"/>
      <c r="P1469" s="15" t="n"/>
      <c r="Q1469" s="16">
        <f>IF(N1469="", "", IF(ISNUMBER(N1469), N1469, IFERROR(DATEVALUE(LEFT(N1469,10))+TIMEVALUE(MID(N1469,12,8)), "texto")))</f>
        <v/>
      </c>
      <c r="R1469" s="17">
        <f>IF(ISNUMBER(Q1469), DATE(YEAR(Q1469),MONTH(Q1469),1), "")</f>
        <v/>
      </c>
      <c r="S1469" s="18">
        <f>IF(A1469="", 0, IF(AND(M1469=Ajustes!$B$8, E1469=Ajustes!$B$5, I1469=Ajustes!$B$4, OR(C1469=Ajustes!$B$6, C1469=Ajustes!$B$7), ISNUMBER(D1469), ISNUMBER(H1469)), 1, 0))</f>
        <v/>
      </c>
      <c r="T1469" s="19">
        <f>IF(S1469&lt;&gt;1, 0, IF(N(J1469)=0, 0, IF(K1469=Ajustes!$B$5, J1469, J1469*F1469)))</f>
        <v/>
      </c>
      <c r="U1469" s="20">
        <f>IF(S1469&lt;&gt;1, U1468, IF(C1469=Ajustes!$B$6, U1468+H1469, U1468-H1469))</f>
        <v/>
      </c>
      <c r="V1469" s="19">
        <f>IF(S1469&lt;&gt;1, V1468, IF(C1469=Ajustes!$B$6, V1468+D1469+N(O1469)+T1469, IF(U1469&lt;=0, 0, V1468-H1469*W1468)))</f>
        <v/>
      </c>
      <c r="W1469" s="21">
        <f>IF(U1469&gt;0, V1469/U1469, 0)</f>
        <v/>
      </c>
      <c r="X1469" s="19">
        <f>IF(AND(S1469=1, C1469=Ajustes!$B$7), D1469-N(O1469)-T1469-H1469*W1468, "")</f>
        <v/>
      </c>
      <c r="Y1469" s="18">
        <f>IF(A1469="", "", TRIM(IF(COUNTIFS($N$2:$N$3000,N1469,$C$2:$C$3000,C1469,$D$2:$D$3000,D1469,$H$2:$H$3000,H1469)&gt;1, "Orden repetida. ", "")&amp;IF(AND(S1469=1, C1469=Ajustes!$B$7, U1468+0.000001&lt;H1469), "Vendes más de lo registrado. ", "")&amp;IF(Q1469="texto", "Fecha en texto. ", "")&amp;IF(OR(NOT(ISNUMBER(D1469)), NOT(ISNUMBER(H1469))), "Número en texto. ", "")&amp;IF(AND(ISNUMBER(Q1469), ISNUMBER(Q1468), Q1469&lt;Q1468), "Fuera de orden de fecha. ", "")))</f>
        <v/>
      </c>
      <c r="Z1469" s="18">
        <f>IF(AND(S1469=1, ISNUMBER(R1469)), ROW(), 0)</f>
        <v/>
      </c>
      <c r="AA1469" s="18">
        <f>IF(ISNUMBER(R1469), R1469, 0)</f>
        <v/>
      </c>
    </row>
    <row r="1470">
      <c r="A1470" s="13" t="n"/>
      <c r="B1470" s="13" t="n"/>
      <c r="C1470" s="13" t="n"/>
      <c r="D1470" s="13" t="n"/>
      <c r="E1470" s="13" t="n"/>
      <c r="F1470" s="13" t="n"/>
      <c r="G1470" s="13" t="n"/>
      <c r="H1470" s="13" t="n"/>
      <c r="I1470" s="13" t="n"/>
      <c r="J1470" s="13" t="n"/>
      <c r="K1470" s="13" t="n"/>
      <c r="L1470" s="13" t="n"/>
      <c r="M1470" s="13" t="n"/>
      <c r="N1470" s="13" t="n"/>
      <c r="O1470" s="14" t="n"/>
      <c r="P1470" s="15" t="n"/>
      <c r="Q1470" s="16">
        <f>IF(N1470="", "", IF(ISNUMBER(N1470), N1470, IFERROR(DATEVALUE(LEFT(N1470,10))+TIMEVALUE(MID(N1470,12,8)), "texto")))</f>
        <v/>
      </c>
      <c r="R1470" s="17">
        <f>IF(ISNUMBER(Q1470), DATE(YEAR(Q1470),MONTH(Q1470),1), "")</f>
        <v/>
      </c>
      <c r="S1470" s="18">
        <f>IF(A1470="", 0, IF(AND(M1470=Ajustes!$B$8, E1470=Ajustes!$B$5, I1470=Ajustes!$B$4, OR(C1470=Ajustes!$B$6, C1470=Ajustes!$B$7), ISNUMBER(D1470), ISNUMBER(H1470)), 1, 0))</f>
        <v/>
      </c>
      <c r="T1470" s="19">
        <f>IF(S1470&lt;&gt;1, 0, IF(N(J1470)=0, 0, IF(K1470=Ajustes!$B$5, J1470, J1470*F1470)))</f>
        <v/>
      </c>
      <c r="U1470" s="20">
        <f>IF(S1470&lt;&gt;1, U1469, IF(C1470=Ajustes!$B$6, U1469+H1470, U1469-H1470))</f>
        <v/>
      </c>
      <c r="V1470" s="19">
        <f>IF(S1470&lt;&gt;1, V1469, IF(C1470=Ajustes!$B$6, V1469+D1470+N(O1470)+T1470, IF(U1470&lt;=0, 0, V1469-H1470*W1469)))</f>
        <v/>
      </c>
      <c r="W1470" s="21">
        <f>IF(U1470&gt;0, V1470/U1470, 0)</f>
        <v/>
      </c>
      <c r="X1470" s="19">
        <f>IF(AND(S1470=1, C1470=Ajustes!$B$7), D1470-N(O1470)-T1470-H1470*W1469, "")</f>
        <v/>
      </c>
      <c r="Y1470" s="18">
        <f>IF(A1470="", "", TRIM(IF(COUNTIFS($N$2:$N$3000,N1470,$C$2:$C$3000,C1470,$D$2:$D$3000,D1470,$H$2:$H$3000,H1470)&gt;1, "Orden repetida. ", "")&amp;IF(AND(S1470=1, C1470=Ajustes!$B$7, U1469+0.000001&lt;H1470), "Vendes más de lo registrado. ", "")&amp;IF(Q1470="texto", "Fecha en texto. ", "")&amp;IF(OR(NOT(ISNUMBER(D1470)), NOT(ISNUMBER(H1470))), "Número en texto. ", "")&amp;IF(AND(ISNUMBER(Q1470), ISNUMBER(Q1469), Q1470&lt;Q1469), "Fuera de orden de fecha. ", "")))</f>
        <v/>
      </c>
      <c r="Z1470" s="18">
        <f>IF(AND(S1470=1, ISNUMBER(R1470)), ROW(), 0)</f>
        <v/>
      </c>
      <c r="AA1470" s="18">
        <f>IF(ISNUMBER(R1470), R1470, 0)</f>
        <v/>
      </c>
    </row>
    <row r="1471">
      <c r="A1471" s="13" t="n"/>
      <c r="B1471" s="13" t="n"/>
      <c r="C1471" s="13" t="n"/>
      <c r="D1471" s="13" t="n"/>
      <c r="E1471" s="13" t="n"/>
      <c r="F1471" s="13" t="n"/>
      <c r="G1471" s="13" t="n"/>
      <c r="H1471" s="13" t="n"/>
      <c r="I1471" s="13" t="n"/>
      <c r="J1471" s="13" t="n"/>
      <c r="K1471" s="13" t="n"/>
      <c r="L1471" s="13" t="n"/>
      <c r="M1471" s="13" t="n"/>
      <c r="N1471" s="13" t="n"/>
      <c r="O1471" s="14" t="n"/>
      <c r="P1471" s="15" t="n"/>
      <c r="Q1471" s="16">
        <f>IF(N1471="", "", IF(ISNUMBER(N1471), N1471, IFERROR(DATEVALUE(LEFT(N1471,10))+TIMEVALUE(MID(N1471,12,8)), "texto")))</f>
        <v/>
      </c>
      <c r="R1471" s="17">
        <f>IF(ISNUMBER(Q1471), DATE(YEAR(Q1471),MONTH(Q1471),1), "")</f>
        <v/>
      </c>
      <c r="S1471" s="18">
        <f>IF(A1471="", 0, IF(AND(M1471=Ajustes!$B$8, E1471=Ajustes!$B$5, I1471=Ajustes!$B$4, OR(C1471=Ajustes!$B$6, C1471=Ajustes!$B$7), ISNUMBER(D1471), ISNUMBER(H1471)), 1, 0))</f>
        <v/>
      </c>
      <c r="T1471" s="19">
        <f>IF(S1471&lt;&gt;1, 0, IF(N(J1471)=0, 0, IF(K1471=Ajustes!$B$5, J1471, J1471*F1471)))</f>
        <v/>
      </c>
      <c r="U1471" s="20">
        <f>IF(S1471&lt;&gt;1, U1470, IF(C1471=Ajustes!$B$6, U1470+H1471, U1470-H1471))</f>
        <v/>
      </c>
      <c r="V1471" s="19">
        <f>IF(S1471&lt;&gt;1, V1470, IF(C1471=Ajustes!$B$6, V1470+D1471+N(O1471)+T1471, IF(U1471&lt;=0, 0, V1470-H1471*W1470)))</f>
        <v/>
      </c>
      <c r="W1471" s="21">
        <f>IF(U1471&gt;0, V1471/U1471, 0)</f>
        <v/>
      </c>
      <c r="X1471" s="19">
        <f>IF(AND(S1471=1, C1471=Ajustes!$B$7), D1471-N(O1471)-T1471-H1471*W1470, "")</f>
        <v/>
      </c>
      <c r="Y1471" s="18">
        <f>IF(A1471="", "", TRIM(IF(COUNTIFS($N$2:$N$3000,N1471,$C$2:$C$3000,C1471,$D$2:$D$3000,D1471,$H$2:$H$3000,H1471)&gt;1, "Orden repetida. ", "")&amp;IF(AND(S1471=1, C1471=Ajustes!$B$7, U1470+0.000001&lt;H1471), "Vendes más de lo registrado. ", "")&amp;IF(Q1471="texto", "Fecha en texto. ", "")&amp;IF(OR(NOT(ISNUMBER(D1471)), NOT(ISNUMBER(H1471))), "Número en texto. ", "")&amp;IF(AND(ISNUMBER(Q1471), ISNUMBER(Q1470), Q1471&lt;Q1470), "Fuera de orden de fecha. ", "")))</f>
        <v/>
      </c>
      <c r="Z1471" s="18">
        <f>IF(AND(S1471=1, ISNUMBER(R1471)), ROW(), 0)</f>
        <v/>
      </c>
      <c r="AA1471" s="18">
        <f>IF(ISNUMBER(R1471), R1471, 0)</f>
        <v/>
      </c>
    </row>
    <row r="1472">
      <c r="A1472" s="13" t="n"/>
      <c r="B1472" s="13" t="n"/>
      <c r="C1472" s="13" t="n"/>
      <c r="D1472" s="13" t="n"/>
      <c r="E1472" s="13" t="n"/>
      <c r="F1472" s="13" t="n"/>
      <c r="G1472" s="13" t="n"/>
      <c r="H1472" s="13" t="n"/>
      <c r="I1472" s="13" t="n"/>
      <c r="J1472" s="13" t="n"/>
      <c r="K1472" s="13" t="n"/>
      <c r="L1472" s="13" t="n"/>
      <c r="M1472" s="13" t="n"/>
      <c r="N1472" s="13" t="n"/>
      <c r="O1472" s="14" t="n"/>
      <c r="P1472" s="15" t="n"/>
      <c r="Q1472" s="16">
        <f>IF(N1472="", "", IF(ISNUMBER(N1472), N1472, IFERROR(DATEVALUE(LEFT(N1472,10))+TIMEVALUE(MID(N1472,12,8)), "texto")))</f>
        <v/>
      </c>
      <c r="R1472" s="17">
        <f>IF(ISNUMBER(Q1472), DATE(YEAR(Q1472),MONTH(Q1472),1), "")</f>
        <v/>
      </c>
      <c r="S1472" s="18">
        <f>IF(A1472="", 0, IF(AND(M1472=Ajustes!$B$8, E1472=Ajustes!$B$5, I1472=Ajustes!$B$4, OR(C1472=Ajustes!$B$6, C1472=Ajustes!$B$7), ISNUMBER(D1472), ISNUMBER(H1472)), 1, 0))</f>
        <v/>
      </c>
      <c r="T1472" s="19">
        <f>IF(S1472&lt;&gt;1, 0, IF(N(J1472)=0, 0, IF(K1472=Ajustes!$B$5, J1472, J1472*F1472)))</f>
        <v/>
      </c>
      <c r="U1472" s="20">
        <f>IF(S1472&lt;&gt;1, U1471, IF(C1472=Ajustes!$B$6, U1471+H1472, U1471-H1472))</f>
        <v/>
      </c>
      <c r="V1472" s="19">
        <f>IF(S1472&lt;&gt;1, V1471, IF(C1472=Ajustes!$B$6, V1471+D1472+N(O1472)+T1472, IF(U1472&lt;=0, 0, V1471-H1472*W1471)))</f>
        <v/>
      </c>
      <c r="W1472" s="21">
        <f>IF(U1472&gt;0, V1472/U1472, 0)</f>
        <v/>
      </c>
      <c r="X1472" s="19">
        <f>IF(AND(S1472=1, C1472=Ajustes!$B$7), D1472-N(O1472)-T1472-H1472*W1471, "")</f>
        <v/>
      </c>
      <c r="Y1472" s="18">
        <f>IF(A1472="", "", TRIM(IF(COUNTIFS($N$2:$N$3000,N1472,$C$2:$C$3000,C1472,$D$2:$D$3000,D1472,$H$2:$H$3000,H1472)&gt;1, "Orden repetida. ", "")&amp;IF(AND(S1472=1, C1472=Ajustes!$B$7, U1471+0.000001&lt;H1472), "Vendes más de lo registrado. ", "")&amp;IF(Q1472="texto", "Fecha en texto. ", "")&amp;IF(OR(NOT(ISNUMBER(D1472)), NOT(ISNUMBER(H1472))), "Número en texto. ", "")&amp;IF(AND(ISNUMBER(Q1472), ISNUMBER(Q1471), Q1472&lt;Q1471), "Fuera de orden de fecha. ", "")))</f>
        <v/>
      </c>
      <c r="Z1472" s="18">
        <f>IF(AND(S1472=1, ISNUMBER(R1472)), ROW(), 0)</f>
        <v/>
      </c>
      <c r="AA1472" s="18">
        <f>IF(ISNUMBER(R1472), R1472, 0)</f>
        <v/>
      </c>
    </row>
    <row r="1473">
      <c r="A1473" s="13" t="n"/>
      <c r="B1473" s="13" t="n"/>
      <c r="C1473" s="13" t="n"/>
      <c r="D1473" s="13" t="n"/>
      <c r="E1473" s="13" t="n"/>
      <c r="F1473" s="13" t="n"/>
      <c r="G1473" s="13" t="n"/>
      <c r="H1473" s="13" t="n"/>
      <c r="I1473" s="13" t="n"/>
      <c r="J1473" s="13" t="n"/>
      <c r="K1473" s="13" t="n"/>
      <c r="L1473" s="13" t="n"/>
      <c r="M1473" s="13" t="n"/>
      <c r="N1473" s="13" t="n"/>
      <c r="O1473" s="14" t="n"/>
      <c r="P1473" s="15" t="n"/>
      <c r="Q1473" s="16">
        <f>IF(N1473="", "", IF(ISNUMBER(N1473), N1473, IFERROR(DATEVALUE(LEFT(N1473,10))+TIMEVALUE(MID(N1473,12,8)), "texto")))</f>
        <v/>
      </c>
      <c r="R1473" s="17">
        <f>IF(ISNUMBER(Q1473), DATE(YEAR(Q1473),MONTH(Q1473),1), "")</f>
        <v/>
      </c>
      <c r="S1473" s="18">
        <f>IF(A1473="", 0, IF(AND(M1473=Ajustes!$B$8, E1473=Ajustes!$B$5, I1473=Ajustes!$B$4, OR(C1473=Ajustes!$B$6, C1473=Ajustes!$B$7), ISNUMBER(D1473), ISNUMBER(H1473)), 1, 0))</f>
        <v/>
      </c>
      <c r="T1473" s="19">
        <f>IF(S1473&lt;&gt;1, 0, IF(N(J1473)=0, 0, IF(K1473=Ajustes!$B$5, J1473, J1473*F1473)))</f>
        <v/>
      </c>
      <c r="U1473" s="20">
        <f>IF(S1473&lt;&gt;1, U1472, IF(C1473=Ajustes!$B$6, U1472+H1473, U1472-H1473))</f>
        <v/>
      </c>
      <c r="V1473" s="19">
        <f>IF(S1473&lt;&gt;1, V1472, IF(C1473=Ajustes!$B$6, V1472+D1473+N(O1473)+T1473, IF(U1473&lt;=0, 0, V1472-H1473*W1472)))</f>
        <v/>
      </c>
      <c r="W1473" s="21">
        <f>IF(U1473&gt;0, V1473/U1473, 0)</f>
        <v/>
      </c>
      <c r="X1473" s="19">
        <f>IF(AND(S1473=1, C1473=Ajustes!$B$7), D1473-N(O1473)-T1473-H1473*W1472, "")</f>
        <v/>
      </c>
      <c r="Y1473" s="18">
        <f>IF(A1473="", "", TRIM(IF(COUNTIFS($N$2:$N$3000,N1473,$C$2:$C$3000,C1473,$D$2:$D$3000,D1473,$H$2:$H$3000,H1473)&gt;1, "Orden repetida. ", "")&amp;IF(AND(S1473=1, C1473=Ajustes!$B$7, U1472+0.000001&lt;H1473), "Vendes más de lo registrado. ", "")&amp;IF(Q1473="texto", "Fecha en texto. ", "")&amp;IF(OR(NOT(ISNUMBER(D1473)), NOT(ISNUMBER(H1473))), "Número en texto. ", "")&amp;IF(AND(ISNUMBER(Q1473), ISNUMBER(Q1472), Q1473&lt;Q1472), "Fuera de orden de fecha. ", "")))</f>
        <v/>
      </c>
      <c r="Z1473" s="18">
        <f>IF(AND(S1473=1, ISNUMBER(R1473)), ROW(), 0)</f>
        <v/>
      </c>
      <c r="AA1473" s="18">
        <f>IF(ISNUMBER(R1473), R1473, 0)</f>
        <v/>
      </c>
    </row>
    <row r="1474">
      <c r="A1474" s="13" t="n"/>
      <c r="B1474" s="13" t="n"/>
      <c r="C1474" s="13" t="n"/>
      <c r="D1474" s="13" t="n"/>
      <c r="E1474" s="13" t="n"/>
      <c r="F1474" s="13" t="n"/>
      <c r="G1474" s="13" t="n"/>
      <c r="H1474" s="13" t="n"/>
      <c r="I1474" s="13" t="n"/>
      <c r="J1474" s="13" t="n"/>
      <c r="K1474" s="13" t="n"/>
      <c r="L1474" s="13" t="n"/>
      <c r="M1474" s="13" t="n"/>
      <c r="N1474" s="13" t="n"/>
      <c r="O1474" s="14" t="n"/>
      <c r="P1474" s="15" t="n"/>
      <c r="Q1474" s="16">
        <f>IF(N1474="", "", IF(ISNUMBER(N1474), N1474, IFERROR(DATEVALUE(LEFT(N1474,10))+TIMEVALUE(MID(N1474,12,8)), "texto")))</f>
        <v/>
      </c>
      <c r="R1474" s="17">
        <f>IF(ISNUMBER(Q1474), DATE(YEAR(Q1474),MONTH(Q1474),1), "")</f>
        <v/>
      </c>
      <c r="S1474" s="18">
        <f>IF(A1474="", 0, IF(AND(M1474=Ajustes!$B$8, E1474=Ajustes!$B$5, I1474=Ajustes!$B$4, OR(C1474=Ajustes!$B$6, C1474=Ajustes!$B$7), ISNUMBER(D1474), ISNUMBER(H1474)), 1, 0))</f>
        <v/>
      </c>
      <c r="T1474" s="19">
        <f>IF(S1474&lt;&gt;1, 0, IF(N(J1474)=0, 0, IF(K1474=Ajustes!$B$5, J1474, J1474*F1474)))</f>
        <v/>
      </c>
      <c r="U1474" s="20">
        <f>IF(S1474&lt;&gt;1, U1473, IF(C1474=Ajustes!$B$6, U1473+H1474, U1473-H1474))</f>
        <v/>
      </c>
      <c r="V1474" s="19">
        <f>IF(S1474&lt;&gt;1, V1473, IF(C1474=Ajustes!$B$6, V1473+D1474+N(O1474)+T1474, IF(U1474&lt;=0, 0, V1473-H1474*W1473)))</f>
        <v/>
      </c>
      <c r="W1474" s="21">
        <f>IF(U1474&gt;0, V1474/U1474, 0)</f>
        <v/>
      </c>
      <c r="X1474" s="19">
        <f>IF(AND(S1474=1, C1474=Ajustes!$B$7), D1474-N(O1474)-T1474-H1474*W1473, "")</f>
        <v/>
      </c>
      <c r="Y1474" s="18">
        <f>IF(A1474="", "", TRIM(IF(COUNTIFS($N$2:$N$3000,N1474,$C$2:$C$3000,C1474,$D$2:$D$3000,D1474,$H$2:$H$3000,H1474)&gt;1, "Orden repetida. ", "")&amp;IF(AND(S1474=1, C1474=Ajustes!$B$7, U1473+0.000001&lt;H1474), "Vendes más de lo registrado. ", "")&amp;IF(Q1474="texto", "Fecha en texto. ", "")&amp;IF(OR(NOT(ISNUMBER(D1474)), NOT(ISNUMBER(H1474))), "Número en texto. ", "")&amp;IF(AND(ISNUMBER(Q1474), ISNUMBER(Q1473), Q1474&lt;Q1473), "Fuera de orden de fecha. ", "")))</f>
        <v/>
      </c>
      <c r="Z1474" s="18">
        <f>IF(AND(S1474=1, ISNUMBER(R1474)), ROW(), 0)</f>
        <v/>
      </c>
      <c r="AA1474" s="18">
        <f>IF(ISNUMBER(R1474), R1474, 0)</f>
        <v/>
      </c>
    </row>
    <row r="1475">
      <c r="A1475" s="13" t="n"/>
      <c r="B1475" s="13" t="n"/>
      <c r="C1475" s="13" t="n"/>
      <c r="D1475" s="13" t="n"/>
      <c r="E1475" s="13" t="n"/>
      <c r="F1475" s="13" t="n"/>
      <c r="G1475" s="13" t="n"/>
      <c r="H1475" s="13" t="n"/>
      <c r="I1475" s="13" t="n"/>
      <c r="J1475" s="13" t="n"/>
      <c r="K1475" s="13" t="n"/>
      <c r="L1475" s="13" t="n"/>
      <c r="M1475" s="13" t="n"/>
      <c r="N1475" s="13" t="n"/>
      <c r="O1475" s="14" t="n"/>
      <c r="P1475" s="15" t="n"/>
      <c r="Q1475" s="16">
        <f>IF(N1475="", "", IF(ISNUMBER(N1475), N1475, IFERROR(DATEVALUE(LEFT(N1475,10))+TIMEVALUE(MID(N1475,12,8)), "texto")))</f>
        <v/>
      </c>
      <c r="R1475" s="17">
        <f>IF(ISNUMBER(Q1475), DATE(YEAR(Q1475),MONTH(Q1475),1), "")</f>
        <v/>
      </c>
      <c r="S1475" s="18">
        <f>IF(A1475="", 0, IF(AND(M1475=Ajustes!$B$8, E1475=Ajustes!$B$5, I1475=Ajustes!$B$4, OR(C1475=Ajustes!$B$6, C1475=Ajustes!$B$7), ISNUMBER(D1475), ISNUMBER(H1475)), 1, 0))</f>
        <v/>
      </c>
      <c r="T1475" s="19">
        <f>IF(S1475&lt;&gt;1, 0, IF(N(J1475)=0, 0, IF(K1475=Ajustes!$B$5, J1475, J1475*F1475)))</f>
        <v/>
      </c>
      <c r="U1475" s="20">
        <f>IF(S1475&lt;&gt;1, U1474, IF(C1475=Ajustes!$B$6, U1474+H1475, U1474-H1475))</f>
        <v/>
      </c>
      <c r="V1475" s="19">
        <f>IF(S1475&lt;&gt;1, V1474, IF(C1475=Ajustes!$B$6, V1474+D1475+N(O1475)+T1475, IF(U1475&lt;=0, 0, V1474-H1475*W1474)))</f>
        <v/>
      </c>
      <c r="W1475" s="21">
        <f>IF(U1475&gt;0, V1475/U1475, 0)</f>
        <v/>
      </c>
      <c r="X1475" s="19">
        <f>IF(AND(S1475=1, C1475=Ajustes!$B$7), D1475-N(O1475)-T1475-H1475*W1474, "")</f>
        <v/>
      </c>
      <c r="Y1475" s="18">
        <f>IF(A1475="", "", TRIM(IF(COUNTIFS($N$2:$N$3000,N1475,$C$2:$C$3000,C1475,$D$2:$D$3000,D1475,$H$2:$H$3000,H1475)&gt;1, "Orden repetida. ", "")&amp;IF(AND(S1475=1, C1475=Ajustes!$B$7, U1474+0.000001&lt;H1475), "Vendes más de lo registrado. ", "")&amp;IF(Q1475="texto", "Fecha en texto. ", "")&amp;IF(OR(NOT(ISNUMBER(D1475)), NOT(ISNUMBER(H1475))), "Número en texto. ", "")&amp;IF(AND(ISNUMBER(Q1475), ISNUMBER(Q1474), Q1475&lt;Q1474), "Fuera de orden de fecha. ", "")))</f>
        <v/>
      </c>
      <c r="Z1475" s="18">
        <f>IF(AND(S1475=1, ISNUMBER(R1475)), ROW(), 0)</f>
        <v/>
      </c>
      <c r="AA1475" s="18">
        <f>IF(ISNUMBER(R1475), R1475, 0)</f>
        <v/>
      </c>
    </row>
    <row r="1476">
      <c r="A1476" s="13" t="n"/>
      <c r="B1476" s="13" t="n"/>
      <c r="C1476" s="13" t="n"/>
      <c r="D1476" s="13" t="n"/>
      <c r="E1476" s="13" t="n"/>
      <c r="F1476" s="13" t="n"/>
      <c r="G1476" s="13" t="n"/>
      <c r="H1476" s="13" t="n"/>
      <c r="I1476" s="13" t="n"/>
      <c r="J1476" s="13" t="n"/>
      <c r="K1476" s="13" t="n"/>
      <c r="L1476" s="13" t="n"/>
      <c r="M1476" s="13" t="n"/>
      <c r="N1476" s="13" t="n"/>
      <c r="O1476" s="14" t="n"/>
      <c r="P1476" s="15" t="n"/>
      <c r="Q1476" s="16">
        <f>IF(N1476="", "", IF(ISNUMBER(N1476), N1476, IFERROR(DATEVALUE(LEFT(N1476,10))+TIMEVALUE(MID(N1476,12,8)), "texto")))</f>
        <v/>
      </c>
      <c r="R1476" s="17">
        <f>IF(ISNUMBER(Q1476), DATE(YEAR(Q1476),MONTH(Q1476),1), "")</f>
        <v/>
      </c>
      <c r="S1476" s="18">
        <f>IF(A1476="", 0, IF(AND(M1476=Ajustes!$B$8, E1476=Ajustes!$B$5, I1476=Ajustes!$B$4, OR(C1476=Ajustes!$B$6, C1476=Ajustes!$B$7), ISNUMBER(D1476), ISNUMBER(H1476)), 1, 0))</f>
        <v/>
      </c>
      <c r="T1476" s="19">
        <f>IF(S1476&lt;&gt;1, 0, IF(N(J1476)=0, 0, IF(K1476=Ajustes!$B$5, J1476, J1476*F1476)))</f>
        <v/>
      </c>
      <c r="U1476" s="20">
        <f>IF(S1476&lt;&gt;1, U1475, IF(C1476=Ajustes!$B$6, U1475+H1476, U1475-H1476))</f>
        <v/>
      </c>
      <c r="V1476" s="19">
        <f>IF(S1476&lt;&gt;1, V1475, IF(C1476=Ajustes!$B$6, V1475+D1476+N(O1476)+T1476, IF(U1476&lt;=0, 0, V1475-H1476*W1475)))</f>
        <v/>
      </c>
      <c r="W1476" s="21">
        <f>IF(U1476&gt;0, V1476/U1476, 0)</f>
        <v/>
      </c>
      <c r="X1476" s="19">
        <f>IF(AND(S1476=1, C1476=Ajustes!$B$7), D1476-N(O1476)-T1476-H1476*W1475, "")</f>
        <v/>
      </c>
      <c r="Y1476" s="18">
        <f>IF(A1476="", "", TRIM(IF(COUNTIFS($N$2:$N$3000,N1476,$C$2:$C$3000,C1476,$D$2:$D$3000,D1476,$H$2:$H$3000,H1476)&gt;1, "Orden repetida. ", "")&amp;IF(AND(S1476=1, C1476=Ajustes!$B$7, U1475+0.000001&lt;H1476), "Vendes más de lo registrado. ", "")&amp;IF(Q1476="texto", "Fecha en texto. ", "")&amp;IF(OR(NOT(ISNUMBER(D1476)), NOT(ISNUMBER(H1476))), "Número en texto. ", "")&amp;IF(AND(ISNUMBER(Q1476), ISNUMBER(Q1475), Q1476&lt;Q1475), "Fuera de orden de fecha. ", "")))</f>
        <v/>
      </c>
      <c r="Z1476" s="18">
        <f>IF(AND(S1476=1, ISNUMBER(R1476)), ROW(), 0)</f>
        <v/>
      </c>
      <c r="AA1476" s="18">
        <f>IF(ISNUMBER(R1476), R1476, 0)</f>
        <v/>
      </c>
    </row>
    <row r="1477">
      <c r="A1477" s="13" t="n"/>
      <c r="B1477" s="13" t="n"/>
      <c r="C1477" s="13" t="n"/>
      <c r="D1477" s="13" t="n"/>
      <c r="E1477" s="13" t="n"/>
      <c r="F1477" s="13" t="n"/>
      <c r="G1477" s="13" t="n"/>
      <c r="H1477" s="13" t="n"/>
      <c r="I1477" s="13" t="n"/>
      <c r="J1477" s="13" t="n"/>
      <c r="K1477" s="13" t="n"/>
      <c r="L1477" s="13" t="n"/>
      <c r="M1477" s="13" t="n"/>
      <c r="N1477" s="13" t="n"/>
      <c r="O1477" s="14" t="n"/>
      <c r="P1477" s="15" t="n"/>
      <c r="Q1477" s="16">
        <f>IF(N1477="", "", IF(ISNUMBER(N1477), N1477, IFERROR(DATEVALUE(LEFT(N1477,10))+TIMEVALUE(MID(N1477,12,8)), "texto")))</f>
        <v/>
      </c>
      <c r="R1477" s="17">
        <f>IF(ISNUMBER(Q1477), DATE(YEAR(Q1477),MONTH(Q1477),1), "")</f>
        <v/>
      </c>
      <c r="S1477" s="18">
        <f>IF(A1477="", 0, IF(AND(M1477=Ajustes!$B$8, E1477=Ajustes!$B$5, I1477=Ajustes!$B$4, OR(C1477=Ajustes!$B$6, C1477=Ajustes!$B$7), ISNUMBER(D1477), ISNUMBER(H1477)), 1, 0))</f>
        <v/>
      </c>
      <c r="T1477" s="19">
        <f>IF(S1477&lt;&gt;1, 0, IF(N(J1477)=0, 0, IF(K1477=Ajustes!$B$5, J1477, J1477*F1477)))</f>
        <v/>
      </c>
      <c r="U1477" s="20">
        <f>IF(S1477&lt;&gt;1, U1476, IF(C1477=Ajustes!$B$6, U1476+H1477, U1476-H1477))</f>
        <v/>
      </c>
      <c r="V1477" s="19">
        <f>IF(S1477&lt;&gt;1, V1476, IF(C1477=Ajustes!$B$6, V1476+D1477+N(O1477)+T1477, IF(U1477&lt;=0, 0, V1476-H1477*W1476)))</f>
        <v/>
      </c>
      <c r="W1477" s="21">
        <f>IF(U1477&gt;0, V1477/U1477, 0)</f>
        <v/>
      </c>
      <c r="X1477" s="19">
        <f>IF(AND(S1477=1, C1477=Ajustes!$B$7), D1477-N(O1477)-T1477-H1477*W1476, "")</f>
        <v/>
      </c>
      <c r="Y1477" s="18">
        <f>IF(A1477="", "", TRIM(IF(COUNTIFS($N$2:$N$3000,N1477,$C$2:$C$3000,C1477,$D$2:$D$3000,D1477,$H$2:$H$3000,H1477)&gt;1, "Orden repetida. ", "")&amp;IF(AND(S1477=1, C1477=Ajustes!$B$7, U1476+0.000001&lt;H1477), "Vendes más de lo registrado. ", "")&amp;IF(Q1477="texto", "Fecha en texto. ", "")&amp;IF(OR(NOT(ISNUMBER(D1477)), NOT(ISNUMBER(H1477))), "Número en texto. ", "")&amp;IF(AND(ISNUMBER(Q1477), ISNUMBER(Q1476), Q1477&lt;Q1476), "Fuera de orden de fecha. ", "")))</f>
        <v/>
      </c>
      <c r="Z1477" s="18">
        <f>IF(AND(S1477=1, ISNUMBER(R1477)), ROW(), 0)</f>
        <v/>
      </c>
      <c r="AA1477" s="18">
        <f>IF(ISNUMBER(R1477), R1477, 0)</f>
        <v/>
      </c>
    </row>
    <row r="1478">
      <c r="A1478" s="13" t="n"/>
      <c r="B1478" s="13" t="n"/>
      <c r="C1478" s="13" t="n"/>
      <c r="D1478" s="13" t="n"/>
      <c r="E1478" s="13" t="n"/>
      <c r="F1478" s="13" t="n"/>
      <c r="G1478" s="13" t="n"/>
      <c r="H1478" s="13" t="n"/>
      <c r="I1478" s="13" t="n"/>
      <c r="J1478" s="13" t="n"/>
      <c r="K1478" s="13" t="n"/>
      <c r="L1478" s="13" t="n"/>
      <c r="M1478" s="13" t="n"/>
      <c r="N1478" s="13" t="n"/>
      <c r="O1478" s="14" t="n"/>
      <c r="P1478" s="15" t="n"/>
      <c r="Q1478" s="16">
        <f>IF(N1478="", "", IF(ISNUMBER(N1478), N1478, IFERROR(DATEVALUE(LEFT(N1478,10))+TIMEVALUE(MID(N1478,12,8)), "texto")))</f>
        <v/>
      </c>
      <c r="R1478" s="17">
        <f>IF(ISNUMBER(Q1478), DATE(YEAR(Q1478),MONTH(Q1478),1), "")</f>
        <v/>
      </c>
      <c r="S1478" s="18">
        <f>IF(A1478="", 0, IF(AND(M1478=Ajustes!$B$8, E1478=Ajustes!$B$5, I1478=Ajustes!$B$4, OR(C1478=Ajustes!$B$6, C1478=Ajustes!$B$7), ISNUMBER(D1478), ISNUMBER(H1478)), 1, 0))</f>
        <v/>
      </c>
      <c r="T1478" s="19">
        <f>IF(S1478&lt;&gt;1, 0, IF(N(J1478)=0, 0, IF(K1478=Ajustes!$B$5, J1478, J1478*F1478)))</f>
        <v/>
      </c>
      <c r="U1478" s="20">
        <f>IF(S1478&lt;&gt;1, U1477, IF(C1478=Ajustes!$B$6, U1477+H1478, U1477-H1478))</f>
        <v/>
      </c>
      <c r="V1478" s="19">
        <f>IF(S1478&lt;&gt;1, V1477, IF(C1478=Ajustes!$B$6, V1477+D1478+N(O1478)+T1478, IF(U1478&lt;=0, 0, V1477-H1478*W1477)))</f>
        <v/>
      </c>
      <c r="W1478" s="21">
        <f>IF(U1478&gt;0, V1478/U1478, 0)</f>
        <v/>
      </c>
      <c r="X1478" s="19">
        <f>IF(AND(S1478=1, C1478=Ajustes!$B$7), D1478-N(O1478)-T1478-H1478*W1477, "")</f>
        <v/>
      </c>
      <c r="Y1478" s="18">
        <f>IF(A1478="", "", TRIM(IF(COUNTIFS($N$2:$N$3000,N1478,$C$2:$C$3000,C1478,$D$2:$D$3000,D1478,$H$2:$H$3000,H1478)&gt;1, "Orden repetida. ", "")&amp;IF(AND(S1478=1, C1478=Ajustes!$B$7, U1477+0.000001&lt;H1478), "Vendes más de lo registrado. ", "")&amp;IF(Q1478="texto", "Fecha en texto. ", "")&amp;IF(OR(NOT(ISNUMBER(D1478)), NOT(ISNUMBER(H1478))), "Número en texto. ", "")&amp;IF(AND(ISNUMBER(Q1478), ISNUMBER(Q1477), Q1478&lt;Q1477), "Fuera de orden de fecha. ", "")))</f>
        <v/>
      </c>
      <c r="Z1478" s="18">
        <f>IF(AND(S1478=1, ISNUMBER(R1478)), ROW(), 0)</f>
        <v/>
      </c>
      <c r="AA1478" s="18">
        <f>IF(ISNUMBER(R1478), R1478, 0)</f>
        <v/>
      </c>
    </row>
    <row r="1479">
      <c r="A1479" s="13" t="n"/>
      <c r="B1479" s="13" t="n"/>
      <c r="C1479" s="13" t="n"/>
      <c r="D1479" s="13" t="n"/>
      <c r="E1479" s="13" t="n"/>
      <c r="F1479" s="13" t="n"/>
      <c r="G1479" s="13" t="n"/>
      <c r="H1479" s="13" t="n"/>
      <c r="I1479" s="13" t="n"/>
      <c r="J1479" s="13" t="n"/>
      <c r="K1479" s="13" t="n"/>
      <c r="L1479" s="13" t="n"/>
      <c r="M1479" s="13" t="n"/>
      <c r="N1479" s="13" t="n"/>
      <c r="O1479" s="14" t="n"/>
      <c r="P1479" s="15" t="n"/>
      <c r="Q1479" s="16">
        <f>IF(N1479="", "", IF(ISNUMBER(N1479), N1479, IFERROR(DATEVALUE(LEFT(N1479,10))+TIMEVALUE(MID(N1479,12,8)), "texto")))</f>
        <v/>
      </c>
      <c r="R1479" s="17">
        <f>IF(ISNUMBER(Q1479), DATE(YEAR(Q1479),MONTH(Q1479),1), "")</f>
        <v/>
      </c>
      <c r="S1479" s="18">
        <f>IF(A1479="", 0, IF(AND(M1479=Ajustes!$B$8, E1479=Ajustes!$B$5, I1479=Ajustes!$B$4, OR(C1479=Ajustes!$B$6, C1479=Ajustes!$B$7), ISNUMBER(D1479), ISNUMBER(H1479)), 1, 0))</f>
        <v/>
      </c>
      <c r="T1479" s="19">
        <f>IF(S1479&lt;&gt;1, 0, IF(N(J1479)=0, 0, IF(K1479=Ajustes!$B$5, J1479, J1479*F1479)))</f>
        <v/>
      </c>
      <c r="U1479" s="20">
        <f>IF(S1479&lt;&gt;1, U1478, IF(C1479=Ajustes!$B$6, U1478+H1479, U1478-H1479))</f>
        <v/>
      </c>
      <c r="V1479" s="19">
        <f>IF(S1479&lt;&gt;1, V1478, IF(C1479=Ajustes!$B$6, V1478+D1479+N(O1479)+T1479, IF(U1479&lt;=0, 0, V1478-H1479*W1478)))</f>
        <v/>
      </c>
      <c r="W1479" s="21">
        <f>IF(U1479&gt;0, V1479/U1479, 0)</f>
        <v/>
      </c>
      <c r="X1479" s="19">
        <f>IF(AND(S1479=1, C1479=Ajustes!$B$7), D1479-N(O1479)-T1479-H1479*W1478, "")</f>
        <v/>
      </c>
      <c r="Y1479" s="18">
        <f>IF(A1479="", "", TRIM(IF(COUNTIFS($N$2:$N$3000,N1479,$C$2:$C$3000,C1479,$D$2:$D$3000,D1479,$H$2:$H$3000,H1479)&gt;1, "Orden repetida. ", "")&amp;IF(AND(S1479=1, C1479=Ajustes!$B$7, U1478+0.000001&lt;H1479), "Vendes más de lo registrado. ", "")&amp;IF(Q1479="texto", "Fecha en texto. ", "")&amp;IF(OR(NOT(ISNUMBER(D1479)), NOT(ISNUMBER(H1479))), "Número en texto. ", "")&amp;IF(AND(ISNUMBER(Q1479), ISNUMBER(Q1478), Q1479&lt;Q1478), "Fuera de orden de fecha. ", "")))</f>
        <v/>
      </c>
      <c r="Z1479" s="18">
        <f>IF(AND(S1479=1, ISNUMBER(R1479)), ROW(), 0)</f>
        <v/>
      </c>
      <c r="AA1479" s="18">
        <f>IF(ISNUMBER(R1479), R1479, 0)</f>
        <v/>
      </c>
    </row>
    <row r="1480">
      <c r="A1480" s="13" t="n"/>
      <c r="B1480" s="13" t="n"/>
      <c r="C1480" s="13" t="n"/>
      <c r="D1480" s="13" t="n"/>
      <c r="E1480" s="13" t="n"/>
      <c r="F1480" s="13" t="n"/>
      <c r="G1480" s="13" t="n"/>
      <c r="H1480" s="13" t="n"/>
      <c r="I1480" s="13" t="n"/>
      <c r="J1480" s="13" t="n"/>
      <c r="K1480" s="13" t="n"/>
      <c r="L1480" s="13" t="n"/>
      <c r="M1480" s="13" t="n"/>
      <c r="N1480" s="13" t="n"/>
      <c r="O1480" s="14" t="n"/>
      <c r="P1480" s="15" t="n"/>
      <c r="Q1480" s="16">
        <f>IF(N1480="", "", IF(ISNUMBER(N1480), N1480, IFERROR(DATEVALUE(LEFT(N1480,10))+TIMEVALUE(MID(N1480,12,8)), "texto")))</f>
        <v/>
      </c>
      <c r="R1480" s="17">
        <f>IF(ISNUMBER(Q1480), DATE(YEAR(Q1480),MONTH(Q1480),1), "")</f>
        <v/>
      </c>
      <c r="S1480" s="18">
        <f>IF(A1480="", 0, IF(AND(M1480=Ajustes!$B$8, E1480=Ajustes!$B$5, I1480=Ajustes!$B$4, OR(C1480=Ajustes!$B$6, C1480=Ajustes!$B$7), ISNUMBER(D1480), ISNUMBER(H1480)), 1, 0))</f>
        <v/>
      </c>
      <c r="T1480" s="19">
        <f>IF(S1480&lt;&gt;1, 0, IF(N(J1480)=0, 0, IF(K1480=Ajustes!$B$5, J1480, J1480*F1480)))</f>
        <v/>
      </c>
      <c r="U1480" s="20">
        <f>IF(S1480&lt;&gt;1, U1479, IF(C1480=Ajustes!$B$6, U1479+H1480, U1479-H1480))</f>
        <v/>
      </c>
      <c r="V1480" s="19">
        <f>IF(S1480&lt;&gt;1, V1479, IF(C1480=Ajustes!$B$6, V1479+D1480+N(O1480)+T1480, IF(U1480&lt;=0, 0, V1479-H1480*W1479)))</f>
        <v/>
      </c>
      <c r="W1480" s="21">
        <f>IF(U1480&gt;0, V1480/U1480, 0)</f>
        <v/>
      </c>
      <c r="X1480" s="19">
        <f>IF(AND(S1480=1, C1480=Ajustes!$B$7), D1480-N(O1480)-T1480-H1480*W1479, "")</f>
        <v/>
      </c>
      <c r="Y1480" s="18">
        <f>IF(A1480="", "", TRIM(IF(COUNTIFS($N$2:$N$3000,N1480,$C$2:$C$3000,C1480,$D$2:$D$3000,D1480,$H$2:$H$3000,H1480)&gt;1, "Orden repetida. ", "")&amp;IF(AND(S1480=1, C1480=Ajustes!$B$7, U1479+0.000001&lt;H1480), "Vendes más de lo registrado. ", "")&amp;IF(Q1480="texto", "Fecha en texto. ", "")&amp;IF(OR(NOT(ISNUMBER(D1480)), NOT(ISNUMBER(H1480))), "Número en texto. ", "")&amp;IF(AND(ISNUMBER(Q1480), ISNUMBER(Q1479), Q1480&lt;Q1479), "Fuera de orden de fecha. ", "")))</f>
        <v/>
      </c>
      <c r="Z1480" s="18">
        <f>IF(AND(S1480=1, ISNUMBER(R1480)), ROW(), 0)</f>
        <v/>
      </c>
      <c r="AA1480" s="18">
        <f>IF(ISNUMBER(R1480), R1480, 0)</f>
        <v/>
      </c>
    </row>
    <row r="1481">
      <c r="A1481" s="13" t="n"/>
      <c r="B1481" s="13" t="n"/>
      <c r="C1481" s="13" t="n"/>
      <c r="D1481" s="13" t="n"/>
      <c r="E1481" s="13" t="n"/>
      <c r="F1481" s="13" t="n"/>
      <c r="G1481" s="13" t="n"/>
      <c r="H1481" s="13" t="n"/>
      <c r="I1481" s="13" t="n"/>
      <c r="J1481" s="13" t="n"/>
      <c r="K1481" s="13" t="n"/>
      <c r="L1481" s="13" t="n"/>
      <c r="M1481" s="13" t="n"/>
      <c r="N1481" s="13" t="n"/>
      <c r="O1481" s="14" t="n"/>
      <c r="P1481" s="15" t="n"/>
      <c r="Q1481" s="16">
        <f>IF(N1481="", "", IF(ISNUMBER(N1481), N1481, IFERROR(DATEVALUE(LEFT(N1481,10))+TIMEVALUE(MID(N1481,12,8)), "texto")))</f>
        <v/>
      </c>
      <c r="R1481" s="17">
        <f>IF(ISNUMBER(Q1481), DATE(YEAR(Q1481),MONTH(Q1481),1), "")</f>
        <v/>
      </c>
      <c r="S1481" s="18">
        <f>IF(A1481="", 0, IF(AND(M1481=Ajustes!$B$8, E1481=Ajustes!$B$5, I1481=Ajustes!$B$4, OR(C1481=Ajustes!$B$6, C1481=Ajustes!$B$7), ISNUMBER(D1481), ISNUMBER(H1481)), 1, 0))</f>
        <v/>
      </c>
      <c r="T1481" s="19">
        <f>IF(S1481&lt;&gt;1, 0, IF(N(J1481)=0, 0, IF(K1481=Ajustes!$B$5, J1481, J1481*F1481)))</f>
        <v/>
      </c>
      <c r="U1481" s="20">
        <f>IF(S1481&lt;&gt;1, U1480, IF(C1481=Ajustes!$B$6, U1480+H1481, U1480-H1481))</f>
        <v/>
      </c>
      <c r="V1481" s="19">
        <f>IF(S1481&lt;&gt;1, V1480, IF(C1481=Ajustes!$B$6, V1480+D1481+N(O1481)+T1481, IF(U1481&lt;=0, 0, V1480-H1481*W1480)))</f>
        <v/>
      </c>
      <c r="W1481" s="21">
        <f>IF(U1481&gt;0, V1481/U1481, 0)</f>
        <v/>
      </c>
      <c r="X1481" s="19">
        <f>IF(AND(S1481=1, C1481=Ajustes!$B$7), D1481-N(O1481)-T1481-H1481*W1480, "")</f>
        <v/>
      </c>
      <c r="Y1481" s="18">
        <f>IF(A1481="", "", TRIM(IF(COUNTIFS($N$2:$N$3000,N1481,$C$2:$C$3000,C1481,$D$2:$D$3000,D1481,$H$2:$H$3000,H1481)&gt;1, "Orden repetida. ", "")&amp;IF(AND(S1481=1, C1481=Ajustes!$B$7, U1480+0.000001&lt;H1481), "Vendes más de lo registrado. ", "")&amp;IF(Q1481="texto", "Fecha en texto. ", "")&amp;IF(OR(NOT(ISNUMBER(D1481)), NOT(ISNUMBER(H1481))), "Número en texto. ", "")&amp;IF(AND(ISNUMBER(Q1481), ISNUMBER(Q1480), Q1481&lt;Q1480), "Fuera de orden de fecha. ", "")))</f>
        <v/>
      </c>
      <c r="Z1481" s="18">
        <f>IF(AND(S1481=1, ISNUMBER(R1481)), ROW(), 0)</f>
        <v/>
      </c>
      <c r="AA1481" s="18">
        <f>IF(ISNUMBER(R1481), R1481, 0)</f>
        <v/>
      </c>
    </row>
    <row r="1482">
      <c r="A1482" s="13" t="n"/>
      <c r="B1482" s="13" t="n"/>
      <c r="C1482" s="13" t="n"/>
      <c r="D1482" s="13" t="n"/>
      <c r="E1482" s="13" t="n"/>
      <c r="F1482" s="13" t="n"/>
      <c r="G1482" s="13" t="n"/>
      <c r="H1482" s="13" t="n"/>
      <c r="I1482" s="13" t="n"/>
      <c r="J1482" s="13" t="n"/>
      <c r="K1482" s="13" t="n"/>
      <c r="L1482" s="13" t="n"/>
      <c r="M1482" s="13" t="n"/>
      <c r="N1482" s="13" t="n"/>
      <c r="O1482" s="14" t="n"/>
      <c r="P1482" s="15" t="n"/>
      <c r="Q1482" s="16">
        <f>IF(N1482="", "", IF(ISNUMBER(N1482), N1482, IFERROR(DATEVALUE(LEFT(N1482,10))+TIMEVALUE(MID(N1482,12,8)), "texto")))</f>
        <v/>
      </c>
      <c r="R1482" s="17">
        <f>IF(ISNUMBER(Q1482), DATE(YEAR(Q1482),MONTH(Q1482),1), "")</f>
        <v/>
      </c>
      <c r="S1482" s="18">
        <f>IF(A1482="", 0, IF(AND(M1482=Ajustes!$B$8, E1482=Ajustes!$B$5, I1482=Ajustes!$B$4, OR(C1482=Ajustes!$B$6, C1482=Ajustes!$B$7), ISNUMBER(D1482), ISNUMBER(H1482)), 1, 0))</f>
        <v/>
      </c>
      <c r="T1482" s="19">
        <f>IF(S1482&lt;&gt;1, 0, IF(N(J1482)=0, 0, IF(K1482=Ajustes!$B$5, J1482, J1482*F1482)))</f>
        <v/>
      </c>
      <c r="U1482" s="20">
        <f>IF(S1482&lt;&gt;1, U1481, IF(C1482=Ajustes!$B$6, U1481+H1482, U1481-H1482))</f>
        <v/>
      </c>
      <c r="V1482" s="19">
        <f>IF(S1482&lt;&gt;1, V1481, IF(C1482=Ajustes!$B$6, V1481+D1482+N(O1482)+T1482, IF(U1482&lt;=0, 0, V1481-H1482*W1481)))</f>
        <v/>
      </c>
      <c r="W1482" s="21">
        <f>IF(U1482&gt;0, V1482/U1482, 0)</f>
        <v/>
      </c>
      <c r="X1482" s="19">
        <f>IF(AND(S1482=1, C1482=Ajustes!$B$7), D1482-N(O1482)-T1482-H1482*W1481, "")</f>
        <v/>
      </c>
      <c r="Y1482" s="18">
        <f>IF(A1482="", "", TRIM(IF(COUNTIFS($N$2:$N$3000,N1482,$C$2:$C$3000,C1482,$D$2:$D$3000,D1482,$H$2:$H$3000,H1482)&gt;1, "Orden repetida. ", "")&amp;IF(AND(S1482=1, C1482=Ajustes!$B$7, U1481+0.000001&lt;H1482), "Vendes más de lo registrado. ", "")&amp;IF(Q1482="texto", "Fecha en texto. ", "")&amp;IF(OR(NOT(ISNUMBER(D1482)), NOT(ISNUMBER(H1482))), "Número en texto. ", "")&amp;IF(AND(ISNUMBER(Q1482), ISNUMBER(Q1481), Q1482&lt;Q1481), "Fuera de orden de fecha. ", "")))</f>
        <v/>
      </c>
      <c r="Z1482" s="18">
        <f>IF(AND(S1482=1, ISNUMBER(R1482)), ROW(), 0)</f>
        <v/>
      </c>
      <c r="AA1482" s="18">
        <f>IF(ISNUMBER(R1482), R1482, 0)</f>
        <v/>
      </c>
    </row>
    <row r="1483">
      <c r="A1483" s="13" t="n"/>
      <c r="B1483" s="13" t="n"/>
      <c r="C1483" s="13" t="n"/>
      <c r="D1483" s="13" t="n"/>
      <c r="E1483" s="13" t="n"/>
      <c r="F1483" s="13" t="n"/>
      <c r="G1483" s="13" t="n"/>
      <c r="H1483" s="13" t="n"/>
      <c r="I1483" s="13" t="n"/>
      <c r="J1483" s="13" t="n"/>
      <c r="K1483" s="13" t="n"/>
      <c r="L1483" s="13" t="n"/>
      <c r="M1483" s="13" t="n"/>
      <c r="N1483" s="13" t="n"/>
      <c r="O1483" s="14" t="n"/>
      <c r="P1483" s="15" t="n"/>
      <c r="Q1483" s="16">
        <f>IF(N1483="", "", IF(ISNUMBER(N1483), N1483, IFERROR(DATEVALUE(LEFT(N1483,10))+TIMEVALUE(MID(N1483,12,8)), "texto")))</f>
        <v/>
      </c>
      <c r="R1483" s="17">
        <f>IF(ISNUMBER(Q1483), DATE(YEAR(Q1483),MONTH(Q1483),1), "")</f>
        <v/>
      </c>
      <c r="S1483" s="18">
        <f>IF(A1483="", 0, IF(AND(M1483=Ajustes!$B$8, E1483=Ajustes!$B$5, I1483=Ajustes!$B$4, OR(C1483=Ajustes!$B$6, C1483=Ajustes!$B$7), ISNUMBER(D1483), ISNUMBER(H1483)), 1, 0))</f>
        <v/>
      </c>
      <c r="T1483" s="19">
        <f>IF(S1483&lt;&gt;1, 0, IF(N(J1483)=0, 0, IF(K1483=Ajustes!$B$5, J1483, J1483*F1483)))</f>
        <v/>
      </c>
      <c r="U1483" s="20">
        <f>IF(S1483&lt;&gt;1, U1482, IF(C1483=Ajustes!$B$6, U1482+H1483, U1482-H1483))</f>
        <v/>
      </c>
      <c r="V1483" s="19">
        <f>IF(S1483&lt;&gt;1, V1482, IF(C1483=Ajustes!$B$6, V1482+D1483+N(O1483)+T1483, IF(U1483&lt;=0, 0, V1482-H1483*W1482)))</f>
        <v/>
      </c>
      <c r="W1483" s="21">
        <f>IF(U1483&gt;0, V1483/U1483, 0)</f>
        <v/>
      </c>
      <c r="X1483" s="19">
        <f>IF(AND(S1483=1, C1483=Ajustes!$B$7), D1483-N(O1483)-T1483-H1483*W1482, "")</f>
        <v/>
      </c>
      <c r="Y1483" s="18">
        <f>IF(A1483="", "", TRIM(IF(COUNTIFS($N$2:$N$3000,N1483,$C$2:$C$3000,C1483,$D$2:$D$3000,D1483,$H$2:$H$3000,H1483)&gt;1, "Orden repetida. ", "")&amp;IF(AND(S1483=1, C1483=Ajustes!$B$7, U1482+0.000001&lt;H1483), "Vendes más de lo registrado. ", "")&amp;IF(Q1483="texto", "Fecha en texto. ", "")&amp;IF(OR(NOT(ISNUMBER(D1483)), NOT(ISNUMBER(H1483))), "Número en texto. ", "")&amp;IF(AND(ISNUMBER(Q1483), ISNUMBER(Q1482), Q1483&lt;Q1482), "Fuera de orden de fecha. ", "")))</f>
        <v/>
      </c>
      <c r="Z1483" s="18">
        <f>IF(AND(S1483=1, ISNUMBER(R1483)), ROW(), 0)</f>
        <v/>
      </c>
      <c r="AA1483" s="18">
        <f>IF(ISNUMBER(R1483), R1483, 0)</f>
        <v/>
      </c>
    </row>
    <row r="1484">
      <c r="A1484" s="13" t="n"/>
      <c r="B1484" s="13" t="n"/>
      <c r="C1484" s="13" t="n"/>
      <c r="D1484" s="13" t="n"/>
      <c r="E1484" s="13" t="n"/>
      <c r="F1484" s="13" t="n"/>
      <c r="G1484" s="13" t="n"/>
      <c r="H1484" s="13" t="n"/>
      <c r="I1484" s="13" t="n"/>
      <c r="J1484" s="13" t="n"/>
      <c r="K1484" s="13" t="n"/>
      <c r="L1484" s="13" t="n"/>
      <c r="M1484" s="13" t="n"/>
      <c r="N1484" s="13" t="n"/>
      <c r="O1484" s="14" t="n"/>
      <c r="P1484" s="15" t="n"/>
      <c r="Q1484" s="16">
        <f>IF(N1484="", "", IF(ISNUMBER(N1484), N1484, IFERROR(DATEVALUE(LEFT(N1484,10))+TIMEVALUE(MID(N1484,12,8)), "texto")))</f>
        <v/>
      </c>
      <c r="R1484" s="17">
        <f>IF(ISNUMBER(Q1484), DATE(YEAR(Q1484),MONTH(Q1484),1), "")</f>
        <v/>
      </c>
      <c r="S1484" s="18">
        <f>IF(A1484="", 0, IF(AND(M1484=Ajustes!$B$8, E1484=Ajustes!$B$5, I1484=Ajustes!$B$4, OR(C1484=Ajustes!$B$6, C1484=Ajustes!$B$7), ISNUMBER(D1484), ISNUMBER(H1484)), 1, 0))</f>
        <v/>
      </c>
      <c r="T1484" s="19">
        <f>IF(S1484&lt;&gt;1, 0, IF(N(J1484)=0, 0, IF(K1484=Ajustes!$B$5, J1484, J1484*F1484)))</f>
        <v/>
      </c>
      <c r="U1484" s="20">
        <f>IF(S1484&lt;&gt;1, U1483, IF(C1484=Ajustes!$B$6, U1483+H1484, U1483-H1484))</f>
        <v/>
      </c>
      <c r="V1484" s="19">
        <f>IF(S1484&lt;&gt;1, V1483, IF(C1484=Ajustes!$B$6, V1483+D1484+N(O1484)+T1484, IF(U1484&lt;=0, 0, V1483-H1484*W1483)))</f>
        <v/>
      </c>
      <c r="W1484" s="21">
        <f>IF(U1484&gt;0, V1484/U1484, 0)</f>
        <v/>
      </c>
      <c r="X1484" s="19">
        <f>IF(AND(S1484=1, C1484=Ajustes!$B$7), D1484-N(O1484)-T1484-H1484*W1483, "")</f>
        <v/>
      </c>
      <c r="Y1484" s="18">
        <f>IF(A1484="", "", TRIM(IF(COUNTIFS($N$2:$N$3000,N1484,$C$2:$C$3000,C1484,$D$2:$D$3000,D1484,$H$2:$H$3000,H1484)&gt;1, "Orden repetida. ", "")&amp;IF(AND(S1484=1, C1484=Ajustes!$B$7, U1483+0.000001&lt;H1484), "Vendes más de lo registrado. ", "")&amp;IF(Q1484="texto", "Fecha en texto. ", "")&amp;IF(OR(NOT(ISNUMBER(D1484)), NOT(ISNUMBER(H1484))), "Número en texto. ", "")&amp;IF(AND(ISNUMBER(Q1484), ISNUMBER(Q1483), Q1484&lt;Q1483), "Fuera de orden de fecha. ", "")))</f>
        <v/>
      </c>
      <c r="Z1484" s="18">
        <f>IF(AND(S1484=1, ISNUMBER(R1484)), ROW(), 0)</f>
        <v/>
      </c>
      <c r="AA1484" s="18">
        <f>IF(ISNUMBER(R1484), R1484, 0)</f>
        <v/>
      </c>
    </row>
    <row r="1485">
      <c r="A1485" s="13" t="n"/>
      <c r="B1485" s="13" t="n"/>
      <c r="C1485" s="13" t="n"/>
      <c r="D1485" s="13" t="n"/>
      <c r="E1485" s="13" t="n"/>
      <c r="F1485" s="13" t="n"/>
      <c r="G1485" s="13" t="n"/>
      <c r="H1485" s="13" t="n"/>
      <c r="I1485" s="13" t="n"/>
      <c r="J1485" s="13" t="n"/>
      <c r="K1485" s="13" t="n"/>
      <c r="L1485" s="13" t="n"/>
      <c r="M1485" s="13" t="n"/>
      <c r="N1485" s="13" t="n"/>
      <c r="O1485" s="14" t="n"/>
      <c r="P1485" s="15" t="n"/>
      <c r="Q1485" s="16">
        <f>IF(N1485="", "", IF(ISNUMBER(N1485), N1485, IFERROR(DATEVALUE(LEFT(N1485,10))+TIMEVALUE(MID(N1485,12,8)), "texto")))</f>
        <v/>
      </c>
      <c r="R1485" s="17">
        <f>IF(ISNUMBER(Q1485), DATE(YEAR(Q1485),MONTH(Q1485),1), "")</f>
        <v/>
      </c>
      <c r="S1485" s="18">
        <f>IF(A1485="", 0, IF(AND(M1485=Ajustes!$B$8, E1485=Ajustes!$B$5, I1485=Ajustes!$B$4, OR(C1485=Ajustes!$B$6, C1485=Ajustes!$B$7), ISNUMBER(D1485), ISNUMBER(H1485)), 1, 0))</f>
        <v/>
      </c>
      <c r="T1485" s="19">
        <f>IF(S1485&lt;&gt;1, 0, IF(N(J1485)=0, 0, IF(K1485=Ajustes!$B$5, J1485, J1485*F1485)))</f>
        <v/>
      </c>
      <c r="U1485" s="20">
        <f>IF(S1485&lt;&gt;1, U1484, IF(C1485=Ajustes!$B$6, U1484+H1485, U1484-H1485))</f>
        <v/>
      </c>
      <c r="V1485" s="19">
        <f>IF(S1485&lt;&gt;1, V1484, IF(C1485=Ajustes!$B$6, V1484+D1485+N(O1485)+T1485, IF(U1485&lt;=0, 0, V1484-H1485*W1484)))</f>
        <v/>
      </c>
      <c r="W1485" s="21">
        <f>IF(U1485&gt;0, V1485/U1485, 0)</f>
        <v/>
      </c>
      <c r="X1485" s="19">
        <f>IF(AND(S1485=1, C1485=Ajustes!$B$7), D1485-N(O1485)-T1485-H1485*W1484, "")</f>
        <v/>
      </c>
      <c r="Y1485" s="18">
        <f>IF(A1485="", "", TRIM(IF(COUNTIFS($N$2:$N$3000,N1485,$C$2:$C$3000,C1485,$D$2:$D$3000,D1485,$H$2:$H$3000,H1485)&gt;1, "Orden repetida. ", "")&amp;IF(AND(S1485=1, C1485=Ajustes!$B$7, U1484+0.000001&lt;H1485), "Vendes más de lo registrado. ", "")&amp;IF(Q1485="texto", "Fecha en texto. ", "")&amp;IF(OR(NOT(ISNUMBER(D1485)), NOT(ISNUMBER(H1485))), "Número en texto. ", "")&amp;IF(AND(ISNUMBER(Q1485), ISNUMBER(Q1484), Q1485&lt;Q1484), "Fuera de orden de fecha. ", "")))</f>
        <v/>
      </c>
      <c r="Z1485" s="18">
        <f>IF(AND(S1485=1, ISNUMBER(R1485)), ROW(), 0)</f>
        <v/>
      </c>
      <c r="AA1485" s="18">
        <f>IF(ISNUMBER(R1485), R1485, 0)</f>
        <v/>
      </c>
    </row>
    <row r="1486">
      <c r="A1486" s="13" t="n"/>
      <c r="B1486" s="13" t="n"/>
      <c r="C1486" s="13" t="n"/>
      <c r="D1486" s="13" t="n"/>
      <c r="E1486" s="13" t="n"/>
      <c r="F1486" s="13" t="n"/>
      <c r="G1486" s="13" t="n"/>
      <c r="H1486" s="13" t="n"/>
      <c r="I1486" s="13" t="n"/>
      <c r="J1486" s="13" t="n"/>
      <c r="K1486" s="13" t="n"/>
      <c r="L1486" s="13" t="n"/>
      <c r="M1486" s="13" t="n"/>
      <c r="N1486" s="13" t="n"/>
      <c r="O1486" s="14" t="n"/>
      <c r="P1486" s="15" t="n"/>
      <c r="Q1486" s="16">
        <f>IF(N1486="", "", IF(ISNUMBER(N1486), N1486, IFERROR(DATEVALUE(LEFT(N1486,10))+TIMEVALUE(MID(N1486,12,8)), "texto")))</f>
        <v/>
      </c>
      <c r="R1486" s="17">
        <f>IF(ISNUMBER(Q1486), DATE(YEAR(Q1486),MONTH(Q1486),1), "")</f>
        <v/>
      </c>
      <c r="S1486" s="18">
        <f>IF(A1486="", 0, IF(AND(M1486=Ajustes!$B$8, E1486=Ajustes!$B$5, I1486=Ajustes!$B$4, OR(C1486=Ajustes!$B$6, C1486=Ajustes!$B$7), ISNUMBER(D1486), ISNUMBER(H1486)), 1, 0))</f>
        <v/>
      </c>
      <c r="T1486" s="19">
        <f>IF(S1486&lt;&gt;1, 0, IF(N(J1486)=0, 0, IF(K1486=Ajustes!$B$5, J1486, J1486*F1486)))</f>
        <v/>
      </c>
      <c r="U1486" s="20">
        <f>IF(S1486&lt;&gt;1, U1485, IF(C1486=Ajustes!$B$6, U1485+H1486, U1485-H1486))</f>
        <v/>
      </c>
      <c r="V1486" s="19">
        <f>IF(S1486&lt;&gt;1, V1485, IF(C1486=Ajustes!$B$6, V1485+D1486+N(O1486)+T1486, IF(U1486&lt;=0, 0, V1485-H1486*W1485)))</f>
        <v/>
      </c>
      <c r="W1486" s="21">
        <f>IF(U1486&gt;0, V1486/U1486, 0)</f>
        <v/>
      </c>
      <c r="X1486" s="19">
        <f>IF(AND(S1486=1, C1486=Ajustes!$B$7), D1486-N(O1486)-T1486-H1486*W1485, "")</f>
        <v/>
      </c>
      <c r="Y1486" s="18">
        <f>IF(A1486="", "", TRIM(IF(COUNTIFS($N$2:$N$3000,N1486,$C$2:$C$3000,C1486,$D$2:$D$3000,D1486,$H$2:$H$3000,H1486)&gt;1, "Orden repetida. ", "")&amp;IF(AND(S1486=1, C1486=Ajustes!$B$7, U1485+0.000001&lt;H1486), "Vendes más de lo registrado. ", "")&amp;IF(Q1486="texto", "Fecha en texto. ", "")&amp;IF(OR(NOT(ISNUMBER(D1486)), NOT(ISNUMBER(H1486))), "Número en texto. ", "")&amp;IF(AND(ISNUMBER(Q1486), ISNUMBER(Q1485), Q1486&lt;Q1485), "Fuera de orden de fecha. ", "")))</f>
        <v/>
      </c>
      <c r="Z1486" s="18">
        <f>IF(AND(S1486=1, ISNUMBER(R1486)), ROW(), 0)</f>
        <v/>
      </c>
      <c r="AA1486" s="18">
        <f>IF(ISNUMBER(R1486), R1486, 0)</f>
        <v/>
      </c>
    </row>
    <row r="1487">
      <c r="A1487" s="13" t="n"/>
      <c r="B1487" s="13" t="n"/>
      <c r="C1487" s="13" t="n"/>
      <c r="D1487" s="13" t="n"/>
      <c r="E1487" s="13" t="n"/>
      <c r="F1487" s="13" t="n"/>
      <c r="G1487" s="13" t="n"/>
      <c r="H1487" s="13" t="n"/>
      <c r="I1487" s="13" t="n"/>
      <c r="J1487" s="13" t="n"/>
      <c r="K1487" s="13" t="n"/>
      <c r="L1487" s="13" t="n"/>
      <c r="M1487" s="13" t="n"/>
      <c r="N1487" s="13" t="n"/>
      <c r="O1487" s="14" t="n"/>
      <c r="P1487" s="15" t="n"/>
      <c r="Q1487" s="16">
        <f>IF(N1487="", "", IF(ISNUMBER(N1487), N1487, IFERROR(DATEVALUE(LEFT(N1487,10))+TIMEVALUE(MID(N1487,12,8)), "texto")))</f>
        <v/>
      </c>
      <c r="R1487" s="17">
        <f>IF(ISNUMBER(Q1487), DATE(YEAR(Q1487),MONTH(Q1487),1), "")</f>
        <v/>
      </c>
      <c r="S1487" s="18">
        <f>IF(A1487="", 0, IF(AND(M1487=Ajustes!$B$8, E1487=Ajustes!$B$5, I1487=Ajustes!$B$4, OR(C1487=Ajustes!$B$6, C1487=Ajustes!$B$7), ISNUMBER(D1487), ISNUMBER(H1487)), 1, 0))</f>
        <v/>
      </c>
      <c r="T1487" s="19">
        <f>IF(S1487&lt;&gt;1, 0, IF(N(J1487)=0, 0, IF(K1487=Ajustes!$B$5, J1487, J1487*F1487)))</f>
        <v/>
      </c>
      <c r="U1487" s="20">
        <f>IF(S1487&lt;&gt;1, U1486, IF(C1487=Ajustes!$B$6, U1486+H1487, U1486-H1487))</f>
        <v/>
      </c>
      <c r="V1487" s="19">
        <f>IF(S1487&lt;&gt;1, V1486, IF(C1487=Ajustes!$B$6, V1486+D1487+N(O1487)+T1487, IF(U1487&lt;=0, 0, V1486-H1487*W1486)))</f>
        <v/>
      </c>
      <c r="W1487" s="21">
        <f>IF(U1487&gt;0, V1487/U1487, 0)</f>
        <v/>
      </c>
      <c r="X1487" s="19">
        <f>IF(AND(S1487=1, C1487=Ajustes!$B$7), D1487-N(O1487)-T1487-H1487*W1486, "")</f>
        <v/>
      </c>
      <c r="Y1487" s="18">
        <f>IF(A1487="", "", TRIM(IF(COUNTIFS($N$2:$N$3000,N1487,$C$2:$C$3000,C1487,$D$2:$D$3000,D1487,$H$2:$H$3000,H1487)&gt;1, "Orden repetida. ", "")&amp;IF(AND(S1487=1, C1487=Ajustes!$B$7, U1486+0.000001&lt;H1487), "Vendes más de lo registrado. ", "")&amp;IF(Q1487="texto", "Fecha en texto. ", "")&amp;IF(OR(NOT(ISNUMBER(D1487)), NOT(ISNUMBER(H1487))), "Número en texto. ", "")&amp;IF(AND(ISNUMBER(Q1487), ISNUMBER(Q1486), Q1487&lt;Q1486), "Fuera de orden de fecha. ", "")))</f>
        <v/>
      </c>
      <c r="Z1487" s="18">
        <f>IF(AND(S1487=1, ISNUMBER(R1487)), ROW(), 0)</f>
        <v/>
      </c>
      <c r="AA1487" s="18">
        <f>IF(ISNUMBER(R1487), R1487, 0)</f>
        <v/>
      </c>
    </row>
    <row r="1488">
      <c r="A1488" s="13" t="n"/>
      <c r="B1488" s="13" t="n"/>
      <c r="C1488" s="13" t="n"/>
      <c r="D1488" s="13" t="n"/>
      <c r="E1488" s="13" t="n"/>
      <c r="F1488" s="13" t="n"/>
      <c r="G1488" s="13" t="n"/>
      <c r="H1488" s="13" t="n"/>
      <c r="I1488" s="13" t="n"/>
      <c r="J1488" s="13" t="n"/>
      <c r="K1488" s="13" t="n"/>
      <c r="L1488" s="13" t="n"/>
      <c r="M1488" s="13" t="n"/>
      <c r="N1488" s="13" t="n"/>
      <c r="O1488" s="14" t="n"/>
      <c r="P1488" s="15" t="n"/>
      <c r="Q1488" s="16">
        <f>IF(N1488="", "", IF(ISNUMBER(N1488), N1488, IFERROR(DATEVALUE(LEFT(N1488,10))+TIMEVALUE(MID(N1488,12,8)), "texto")))</f>
        <v/>
      </c>
      <c r="R1488" s="17">
        <f>IF(ISNUMBER(Q1488), DATE(YEAR(Q1488),MONTH(Q1488),1), "")</f>
        <v/>
      </c>
      <c r="S1488" s="18">
        <f>IF(A1488="", 0, IF(AND(M1488=Ajustes!$B$8, E1488=Ajustes!$B$5, I1488=Ajustes!$B$4, OR(C1488=Ajustes!$B$6, C1488=Ajustes!$B$7), ISNUMBER(D1488), ISNUMBER(H1488)), 1, 0))</f>
        <v/>
      </c>
      <c r="T1488" s="19">
        <f>IF(S1488&lt;&gt;1, 0, IF(N(J1488)=0, 0, IF(K1488=Ajustes!$B$5, J1488, J1488*F1488)))</f>
        <v/>
      </c>
      <c r="U1488" s="20">
        <f>IF(S1488&lt;&gt;1, U1487, IF(C1488=Ajustes!$B$6, U1487+H1488, U1487-H1488))</f>
        <v/>
      </c>
      <c r="V1488" s="19">
        <f>IF(S1488&lt;&gt;1, V1487, IF(C1488=Ajustes!$B$6, V1487+D1488+N(O1488)+T1488, IF(U1488&lt;=0, 0, V1487-H1488*W1487)))</f>
        <v/>
      </c>
      <c r="W1488" s="21">
        <f>IF(U1488&gt;0, V1488/U1488, 0)</f>
        <v/>
      </c>
      <c r="X1488" s="19">
        <f>IF(AND(S1488=1, C1488=Ajustes!$B$7), D1488-N(O1488)-T1488-H1488*W1487, "")</f>
        <v/>
      </c>
      <c r="Y1488" s="18">
        <f>IF(A1488="", "", TRIM(IF(COUNTIFS($N$2:$N$3000,N1488,$C$2:$C$3000,C1488,$D$2:$D$3000,D1488,$H$2:$H$3000,H1488)&gt;1, "Orden repetida. ", "")&amp;IF(AND(S1488=1, C1488=Ajustes!$B$7, U1487+0.000001&lt;H1488), "Vendes más de lo registrado. ", "")&amp;IF(Q1488="texto", "Fecha en texto. ", "")&amp;IF(OR(NOT(ISNUMBER(D1488)), NOT(ISNUMBER(H1488))), "Número en texto. ", "")&amp;IF(AND(ISNUMBER(Q1488), ISNUMBER(Q1487), Q1488&lt;Q1487), "Fuera de orden de fecha. ", "")))</f>
        <v/>
      </c>
      <c r="Z1488" s="18">
        <f>IF(AND(S1488=1, ISNUMBER(R1488)), ROW(), 0)</f>
        <v/>
      </c>
      <c r="AA1488" s="18">
        <f>IF(ISNUMBER(R1488), R1488, 0)</f>
        <v/>
      </c>
    </row>
    <row r="1489">
      <c r="A1489" s="13" t="n"/>
      <c r="B1489" s="13" t="n"/>
      <c r="C1489" s="13" t="n"/>
      <c r="D1489" s="13" t="n"/>
      <c r="E1489" s="13" t="n"/>
      <c r="F1489" s="13" t="n"/>
      <c r="G1489" s="13" t="n"/>
      <c r="H1489" s="13" t="n"/>
      <c r="I1489" s="13" t="n"/>
      <c r="J1489" s="13" t="n"/>
      <c r="K1489" s="13" t="n"/>
      <c r="L1489" s="13" t="n"/>
      <c r="M1489" s="13" t="n"/>
      <c r="N1489" s="13" t="n"/>
      <c r="O1489" s="14" t="n"/>
      <c r="P1489" s="15" t="n"/>
      <c r="Q1489" s="16">
        <f>IF(N1489="", "", IF(ISNUMBER(N1489), N1489, IFERROR(DATEVALUE(LEFT(N1489,10))+TIMEVALUE(MID(N1489,12,8)), "texto")))</f>
        <v/>
      </c>
      <c r="R1489" s="17">
        <f>IF(ISNUMBER(Q1489), DATE(YEAR(Q1489),MONTH(Q1489),1), "")</f>
        <v/>
      </c>
      <c r="S1489" s="18">
        <f>IF(A1489="", 0, IF(AND(M1489=Ajustes!$B$8, E1489=Ajustes!$B$5, I1489=Ajustes!$B$4, OR(C1489=Ajustes!$B$6, C1489=Ajustes!$B$7), ISNUMBER(D1489), ISNUMBER(H1489)), 1, 0))</f>
        <v/>
      </c>
      <c r="T1489" s="19">
        <f>IF(S1489&lt;&gt;1, 0, IF(N(J1489)=0, 0, IF(K1489=Ajustes!$B$5, J1489, J1489*F1489)))</f>
        <v/>
      </c>
      <c r="U1489" s="20">
        <f>IF(S1489&lt;&gt;1, U1488, IF(C1489=Ajustes!$B$6, U1488+H1489, U1488-H1489))</f>
        <v/>
      </c>
      <c r="V1489" s="19">
        <f>IF(S1489&lt;&gt;1, V1488, IF(C1489=Ajustes!$B$6, V1488+D1489+N(O1489)+T1489, IF(U1489&lt;=0, 0, V1488-H1489*W1488)))</f>
        <v/>
      </c>
      <c r="W1489" s="21">
        <f>IF(U1489&gt;0, V1489/U1489, 0)</f>
        <v/>
      </c>
      <c r="X1489" s="19">
        <f>IF(AND(S1489=1, C1489=Ajustes!$B$7), D1489-N(O1489)-T1489-H1489*W1488, "")</f>
        <v/>
      </c>
      <c r="Y1489" s="18">
        <f>IF(A1489="", "", TRIM(IF(COUNTIFS($N$2:$N$3000,N1489,$C$2:$C$3000,C1489,$D$2:$D$3000,D1489,$H$2:$H$3000,H1489)&gt;1, "Orden repetida. ", "")&amp;IF(AND(S1489=1, C1489=Ajustes!$B$7, U1488+0.000001&lt;H1489), "Vendes más de lo registrado. ", "")&amp;IF(Q1489="texto", "Fecha en texto. ", "")&amp;IF(OR(NOT(ISNUMBER(D1489)), NOT(ISNUMBER(H1489))), "Número en texto. ", "")&amp;IF(AND(ISNUMBER(Q1489), ISNUMBER(Q1488), Q1489&lt;Q1488), "Fuera de orden de fecha. ", "")))</f>
        <v/>
      </c>
      <c r="Z1489" s="18">
        <f>IF(AND(S1489=1, ISNUMBER(R1489)), ROW(), 0)</f>
        <v/>
      </c>
      <c r="AA1489" s="18">
        <f>IF(ISNUMBER(R1489), R1489, 0)</f>
        <v/>
      </c>
    </row>
    <row r="1490">
      <c r="A1490" s="13" t="n"/>
      <c r="B1490" s="13" t="n"/>
      <c r="C1490" s="13" t="n"/>
      <c r="D1490" s="13" t="n"/>
      <c r="E1490" s="13" t="n"/>
      <c r="F1490" s="13" t="n"/>
      <c r="G1490" s="13" t="n"/>
      <c r="H1490" s="13" t="n"/>
      <c r="I1490" s="13" t="n"/>
      <c r="J1490" s="13" t="n"/>
      <c r="K1490" s="13" t="n"/>
      <c r="L1490" s="13" t="n"/>
      <c r="M1490" s="13" t="n"/>
      <c r="N1490" s="13" t="n"/>
      <c r="O1490" s="14" t="n"/>
      <c r="P1490" s="15" t="n"/>
      <c r="Q1490" s="16">
        <f>IF(N1490="", "", IF(ISNUMBER(N1490), N1490, IFERROR(DATEVALUE(LEFT(N1490,10))+TIMEVALUE(MID(N1490,12,8)), "texto")))</f>
        <v/>
      </c>
      <c r="R1490" s="17">
        <f>IF(ISNUMBER(Q1490), DATE(YEAR(Q1490),MONTH(Q1490),1), "")</f>
        <v/>
      </c>
      <c r="S1490" s="18">
        <f>IF(A1490="", 0, IF(AND(M1490=Ajustes!$B$8, E1490=Ajustes!$B$5, I1490=Ajustes!$B$4, OR(C1490=Ajustes!$B$6, C1490=Ajustes!$B$7), ISNUMBER(D1490), ISNUMBER(H1490)), 1, 0))</f>
        <v/>
      </c>
      <c r="T1490" s="19">
        <f>IF(S1490&lt;&gt;1, 0, IF(N(J1490)=0, 0, IF(K1490=Ajustes!$B$5, J1490, J1490*F1490)))</f>
        <v/>
      </c>
      <c r="U1490" s="20">
        <f>IF(S1490&lt;&gt;1, U1489, IF(C1490=Ajustes!$B$6, U1489+H1490, U1489-H1490))</f>
        <v/>
      </c>
      <c r="V1490" s="19">
        <f>IF(S1490&lt;&gt;1, V1489, IF(C1490=Ajustes!$B$6, V1489+D1490+N(O1490)+T1490, IF(U1490&lt;=0, 0, V1489-H1490*W1489)))</f>
        <v/>
      </c>
      <c r="W1490" s="21">
        <f>IF(U1490&gt;0, V1490/U1490, 0)</f>
        <v/>
      </c>
      <c r="X1490" s="19">
        <f>IF(AND(S1490=1, C1490=Ajustes!$B$7), D1490-N(O1490)-T1490-H1490*W1489, "")</f>
        <v/>
      </c>
      <c r="Y1490" s="18">
        <f>IF(A1490="", "", TRIM(IF(COUNTIFS($N$2:$N$3000,N1490,$C$2:$C$3000,C1490,$D$2:$D$3000,D1490,$H$2:$H$3000,H1490)&gt;1, "Orden repetida. ", "")&amp;IF(AND(S1490=1, C1490=Ajustes!$B$7, U1489+0.000001&lt;H1490), "Vendes más de lo registrado. ", "")&amp;IF(Q1490="texto", "Fecha en texto. ", "")&amp;IF(OR(NOT(ISNUMBER(D1490)), NOT(ISNUMBER(H1490))), "Número en texto. ", "")&amp;IF(AND(ISNUMBER(Q1490), ISNUMBER(Q1489), Q1490&lt;Q1489), "Fuera de orden de fecha. ", "")))</f>
        <v/>
      </c>
      <c r="Z1490" s="18">
        <f>IF(AND(S1490=1, ISNUMBER(R1490)), ROW(), 0)</f>
        <v/>
      </c>
      <c r="AA1490" s="18">
        <f>IF(ISNUMBER(R1490), R1490, 0)</f>
        <v/>
      </c>
    </row>
    <row r="1491">
      <c r="A1491" s="13" t="n"/>
      <c r="B1491" s="13" t="n"/>
      <c r="C1491" s="13" t="n"/>
      <c r="D1491" s="13" t="n"/>
      <c r="E1491" s="13" t="n"/>
      <c r="F1491" s="13" t="n"/>
      <c r="G1491" s="13" t="n"/>
      <c r="H1491" s="13" t="n"/>
      <c r="I1491" s="13" t="n"/>
      <c r="J1491" s="13" t="n"/>
      <c r="K1491" s="13" t="n"/>
      <c r="L1491" s="13" t="n"/>
      <c r="M1491" s="13" t="n"/>
      <c r="N1491" s="13" t="n"/>
      <c r="O1491" s="14" t="n"/>
      <c r="P1491" s="15" t="n"/>
      <c r="Q1491" s="16">
        <f>IF(N1491="", "", IF(ISNUMBER(N1491), N1491, IFERROR(DATEVALUE(LEFT(N1491,10))+TIMEVALUE(MID(N1491,12,8)), "texto")))</f>
        <v/>
      </c>
      <c r="R1491" s="17">
        <f>IF(ISNUMBER(Q1491), DATE(YEAR(Q1491),MONTH(Q1491),1), "")</f>
        <v/>
      </c>
      <c r="S1491" s="18">
        <f>IF(A1491="", 0, IF(AND(M1491=Ajustes!$B$8, E1491=Ajustes!$B$5, I1491=Ajustes!$B$4, OR(C1491=Ajustes!$B$6, C1491=Ajustes!$B$7), ISNUMBER(D1491), ISNUMBER(H1491)), 1, 0))</f>
        <v/>
      </c>
      <c r="T1491" s="19">
        <f>IF(S1491&lt;&gt;1, 0, IF(N(J1491)=0, 0, IF(K1491=Ajustes!$B$5, J1491, J1491*F1491)))</f>
        <v/>
      </c>
      <c r="U1491" s="20">
        <f>IF(S1491&lt;&gt;1, U1490, IF(C1491=Ajustes!$B$6, U1490+H1491, U1490-H1491))</f>
        <v/>
      </c>
      <c r="V1491" s="19">
        <f>IF(S1491&lt;&gt;1, V1490, IF(C1491=Ajustes!$B$6, V1490+D1491+N(O1491)+T1491, IF(U1491&lt;=0, 0, V1490-H1491*W1490)))</f>
        <v/>
      </c>
      <c r="W1491" s="21">
        <f>IF(U1491&gt;0, V1491/U1491, 0)</f>
        <v/>
      </c>
      <c r="X1491" s="19">
        <f>IF(AND(S1491=1, C1491=Ajustes!$B$7), D1491-N(O1491)-T1491-H1491*W1490, "")</f>
        <v/>
      </c>
      <c r="Y1491" s="18">
        <f>IF(A1491="", "", TRIM(IF(COUNTIFS($N$2:$N$3000,N1491,$C$2:$C$3000,C1491,$D$2:$D$3000,D1491,$H$2:$H$3000,H1491)&gt;1, "Orden repetida. ", "")&amp;IF(AND(S1491=1, C1491=Ajustes!$B$7, U1490+0.000001&lt;H1491), "Vendes más de lo registrado. ", "")&amp;IF(Q1491="texto", "Fecha en texto. ", "")&amp;IF(OR(NOT(ISNUMBER(D1491)), NOT(ISNUMBER(H1491))), "Número en texto. ", "")&amp;IF(AND(ISNUMBER(Q1491), ISNUMBER(Q1490), Q1491&lt;Q1490), "Fuera de orden de fecha. ", "")))</f>
        <v/>
      </c>
      <c r="Z1491" s="18">
        <f>IF(AND(S1491=1, ISNUMBER(R1491)), ROW(), 0)</f>
        <v/>
      </c>
      <c r="AA1491" s="18">
        <f>IF(ISNUMBER(R1491), R1491, 0)</f>
        <v/>
      </c>
    </row>
    <row r="1492">
      <c r="A1492" s="13" t="n"/>
      <c r="B1492" s="13" t="n"/>
      <c r="C1492" s="13" t="n"/>
      <c r="D1492" s="13" t="n"/>
      <c r="E1492" s="13" t="n"/>
      <c r="F1492" s="13" t="n"/>
      <c r="G1492" s="13" t="n"/>
      <c r="H1492" s="13" t="n"/>
      <c r="I1492" s="13" t="n"/>
      <c r="J1492" s="13" t="n"/>
      <c r="K1492" s="13" t="n"/>
      <c r="L1492" s="13" t="n"/>
      <c r="M1492" s="13" t="n"/>
      <c r="N1492" s="13" t="n"/>
      <c r="O1492" s="14" t="n"/>
      <c r="P1492" s="15" t="n"/>
      <c r="Q1492" s="16">
        <f>IF(N1492="", "", IF(ISNUMBER(N1492), N1492, IFERROR(DATEVALUE(LEFT(N1492,10))+TIMEVALUE(MID(N1492,12,8)), "texto")))</f>
        <v/>
      </c>
      <c r="R1492" s="17">
        <f>IF(ISNUMBER(Q1492), DATE(YEAR(Q1492),MONTH(Q1492),1), "")</f>
        <v/>
      </c>
      <c r="S1492" s="18">
        <f>IF(A1492="", 0, IF(AND(M1492=Ajustes!$B$8, E1492=Ajustes!$B$5, I1492=Ajustes!$B$4, OR(C1492=Ajustes!$B$6, C1492=Ajustes!$B$7), ISNUMBER(D1492), ISNUMBER(H1492)), 1, 0))</f>
        <v/>
      </c>
      <c r="T1492" s="19">
        <f>IF(S1492&lt;&gt;1, 0, IF(N(J1492)=0, 0, IF(K1492=Ajustes!$B$5, J1492, J1492*F1492)))</f>
        <v/>
      </c>
      <c r="U1492" s="20">
        <f>IF(S1492&lt;&gt;1, U1491, IF(C1492=Ajustes!$B$6, U1491+H1492, U1491-H1492))</f>
        <v/>
      </c>
      <c r="V1492" s="19">
        <f>IF(S1492&lt;&gt;1, V1491, IF(C1492=Ajustes!$B$6, V1491+D1492+N(O1492)+T1492, IF(U1492&lt;=0, 0, V1491-H1492*W1491)))</f>
        <v/>
      </c>
      <c r="W1492" s="21">
        <f>IF(U1492&gt;0, V1492/U1492, 0)</f>
        <v/>
      </c>
      <c r="X1492" s="19">
        <f>IF(AND(S1492=1, C1492=Ajustes!$B$7), D1492-N(O1492)-T1492-H1492*W1491, "")</f>
        <v/>
      </c>
      <c r="Y1492" s="18">
        <f>IF(A1492="", "", TRIM(IF(COUNTIFS($N$2:$N$3000,N1492,$C$2:$C$3000,C1492,$D$2:$D$3000,D1492,$H$2:$H$3000,H1492)&gt;1, "Orden repetida. ", "")&amp;IF(AND(S1492=1, C1492=Ajustes!$B$7, U1491+0.000001&lt;H1492), "Vendes más de lo registrado. ", "")&amp;IF(Q1492="texto", "Fecha en texto. ", "")&amp;IF(OR(NOT(ISNUMBER(D1492)), NOT(ISNUMBER(H1492))), "Número en texto. ", "")&amp;IF(AND(ISNUMBER(Q1492), ISNUMBER(Q1491), Q1492&lt;Q1491), "Fuera de orden de fecha. ", "")))</f>
        <v/>
      </c>
      <c r="Z1492" s="18">
        <f>IF(AND(S1492=1, ISNUMBER(R1492)), ROW(), 0)</f>
        <v/>
      </c>
      <c r="AA1492" s="18">
        <f>IF(ISNUMBER(R1492), R1492, 0)</f>
        <v/>
      </c>
    </row>
    <row r="1493">
      <c r="A1493" s="13" t="n"/>
      <c r="B1493" s="13" t="n"/>
      <c r="C1493" s="13" t="n"/>
      <c r="D1493" s="13" t="n"/>
      <c r="E1493" s="13" t="n"/>
      <c r="F1493" s="13" t="n"/>
      <c r="G1493" s="13" t="n"/>
      <c r="H1493" s="13" t="n"/>
      <c r="I1493" s="13" t="n"/>
      <c r="J1493" s="13" t="n"/>
      <c r="K1493" s="13" t="n"/>
      <c r="L1493" s="13" t="n"/>
      <c r="M1493" s="13" t="n"/>
      <c r="N1493" s="13" t="n"/>
      <c r="O1493" s="14" t="n"/>
      <c r="P1493" s="15" t="n"/>
      <c r="Q1493" s="16">
        <f>IF(N1493="", "", IF(ISNUMBER(N1493), N1493, IFERROR(DATEVALUE(LEFT(N1493,10))+TIMEVALUE(MID(N1493,12,8)), "texto")))</f>
        <v/>
      </c>
      <c r="R1493" s="17">
        <f>IF(ISNUMBER(Q1493), DATE(YEAR(Q1493),MONTH(Q1493),1), "")</f>
        <v/>
      </c>
      <c r="S1493" s="18">
        <f>IF(A1493="", 0, IF(AND(M1493=Ajustes!$B$8, E1493=Ajustes!$B$5, I1493=Ajustes!$B$4, OR(C1493=Ajustes!$B$6, C1493=Ajustes!$B$7), ISNUMBER(D1493), ISNUMBER(H1493)), 1, 0))</f>
        <v/>
      </c>
      <c r="T1493" s="19">
        <f>IF(S1493&lt;&gt;1, 0, IF(N(J1493)=0, 0, IF(K1493=Ajustes!$B$5, J1493, J1493*F1493)))</f>
        <v/>
      </c>
      <c r="U1493" s="20">
        <f>IF(S1493&lt;&gt;1, U1492, IF(C1493=Ajustes!$B$6, U1492+H1493, U1492-H1493))</f>
        <v/>
      </c>
      <c r="V1493" s="19">
        <f>IF(S1493&lt;&gt;1, V1492, IF(C1493=Ajustes!$B$6, V1492+D1493+N(O1493)+T1493, IF(U1493&lt;=0, 0, V1492-H1493*W1492)))</f>
        <v/>
      </c>
      <c r="W1493" s="21">
        <f>IF(U1493&gt;0, V1493/U1493, 0)</f>
        <v/>
      </c>
      <c r="X1493" s="19">
        <f>IF(AND(S1493=1, C1493=Ajustes!$B$7), D1493-N(O1493)-T1493-H1493*W1492, "")</f>
        <v/>
      </c>
      <c r="Y1493" s="18">
        <f>IF(A1493="", "", TRIM(IF(COUNTIFS($N$2:$N$3000,N1493,$C$2:$C$3000,C1493,$D$2:$D$3000,D1493,$H$2:$H$3000,H1493)&gt;1, "Orden repetida. ", "")&amp;IF(AND(S1493=1, C1493=Ajustes!$B$7, U1492+0.000001&lt;H1493), "Vendes más de lo registrado. ", "")&amp;IF(Q1493="texto", "Fecha en texto. ", "")&amp;IF(OR(NOT(ISNUMBER(D1493)), NOT(ISNUMBER(H1493))), "Número en texto. ", "")&amp;IF(AND(ISNUMBER(Q1493), ISNUMBER(Q1492), Q1493&lt;Q1492), "Fuera de orden de fecha. ", "")))</f>
        <v/>
      </c>
      <c r="Z1493" s="18">
        <f>IF(AND(S1493=1, ISNUMBER(R1493)), ROW(), 0)</f>
        <v/>
      </c>
      <c r="AA1493" s="18">
        <f>IF(ISNUMBER(R1493), R1493, 0)</f>
        <v/>
      </c>
    </row>
    <row r="1494">
      <c r="A1494" s="13" t="n"/>
      <c r="B1494" s="13" t="n"/>
      <c r="C1494" s="13" t="n"/>
      <c r="D1494" s="13" t="n"/>
      <c r="E1494" s="13" t="n"/>
      <c r="F1494" s="13" t="n"/>
      <c r="G1494" s="13" t="n"/>
      <c r="H1494" s="13" t="n"/>
      <c r="I1494" s="13" t="n"/>
      <c r="J1494" s="13" t="n"/>
      <c r="K1494" s="13" t="n"/>
      <c r="L1494" s="13" t="n"/>
      <c r="M1494" s="13" t="n"/>
      <c r="N1494" s="13" t="n"/>
      <c r="O1494" s="14" t="n"/>
      <c r="P1494" s="15" t="n"/>
      <c r="Q1494" s="16">
        <f>IF(N1494="", "", IF(ISNUMBER(N1494), N1494, IFERROR(DATEVALUE(LEFT(N1494,10))+TIMEVALUE(MID(N1494,12,8)), "texto")))</f>
        <v/>
      </c>
      <c r="R1494" s="17">
        <f>IF(ISNUMBER(Q1494), DATE(YEAR(Q1494),MONTH(Q1494),1), "")</f>
        <v/>
      </c>
      <c r="S1494" s="18">
        <f>IF(A1494="", 0, IF(AND(M1494=Ajustes!$B$8, E1494=Ajustes!$B$5, I1494=Ajustes!$B$4, OR(C1494=Ajustes!$B$6, C1494=Ajustes!$B$7), ISNUMBER(D1494), ISNUMBER(H1494)), 1, 0))</f>
        <v/>
      </c>
      <c r="T1494" s="19">
        <f>IF(S1494&lt;&gt;1, 0, IF(N(J1494)=0, 0, IF(K1494=Ajustes!$B$5, J1494, J1494*F1494)))</f>
        <v/>
      </c>
      <c r="U1494" s="20">
        <f>IF(S1494&lt;&gt;1, U1493, IF(C1494=Ajustes!$B$6, U1493+H1494, U1493-H1494))</f>
        <v/>
      </c>
      <c r="V1494" s="19">
        <f>IF(S1494&lt;&gt;1, V1493, IF(C1494=Ajustes!$B$6, V1493+D1494+N(O1494)+T1494, IF(U1494&lt;=0, 0, V1493-H1494*W1493)))</f>
        <v/>
      </c>
      <c r="W1494" s="21">
        <f>IF(U1494&gt;0, V1494/U1494, 0)</f>
        <v/>
      </c>
      <c r="X1494" s="19">
        <f>IF(AND(S1494=1, C1494=Ajustes!$B$7), D1494-N(O1494)-T1494-H1494*W1493, "")</f>
        <v/>
      </c>
      <c r="Y1494" s="18">
        <f>IF(A1494="", "", TRIM(IF(COUNTIFS($N$2:$N$3000,N1494,$C$2:$C$3000,C1494,$D$2:$D$3000,D1494,$H$2:$H$3000,H1494)&gt;1, "Orden repetida. ", "")&amp;IF(AND(S1494=1, C1494=Ajustes!$B$7, U1493+0.000001&lt;H1494), "Vendes más de lo registrado. ", "")&amp;IF(Q1494="texto", "Fecha en texto. ", "")&amp;IF(OR(NOT(ISNUMBER(D1494)), NOT(ISNUMBER(H1494))), "Número en texto. ", "")&amp;IF(AND(ISNUMBER(Q1494), ISNUMBER(Q1493), Q1494&lt;Q1493), "Fuera de orden de fecha. ", "")))</f>
        <v/>
      </c>
      <c r="Z1494" s="18">
        <f>IF(AND(S1494=1, ISNUMBER(R1494)), ROW(), 0)</f>
        <v/>
      </c>
      <c r="AA1494" s="18">
        <f>IF(ISNUMBER(R1494), R1494, 0)</f>
        <v/>
      </c>
    </row>
    <row r="1495">
      <c r="A1495" s="13" t="n"/>
      <c r="B1495" s="13" t="n"/>
      <c r="C1495" s="13" t="n"/>
      <c r="D1495" s="13" t="n"/>
      <c r="E1495" s="13" t="n"/>
      <c r="F1495" s="13" t="n"/>
      <c r="G1495" s="13" t="n"/>
      <c r="H1495" s="13" t="n"/>
      <c r="I1495" s="13" t="n"/>
      <c r="J1495" s="13" t="n"/>
      <c r="K1495" s="13" t="n"/>
      <c r="L1495" s="13" t="n"/>
      <c r="M1495" s="13" t="n"/>
      <c r="N1495" s="13" t="n"/>
      <c r="O1495" s="14" t="n"/>
      <c r="P1495" s="15" t="n"/>
      <c r="Q1495" s="16">
        <f>IF(N1495="", "", IF(ISNUMBER(N1495), N1495, IFERROR(DATEVALUE(LEFT(N1495,10))+TIMEVALUE(MID(N1495,12,8)), "texto")))</f>
        <v/>
      </c>
      <c r="R1495" s="17">
        <f>IF(ISNUMBER(Q1495), DATE(YEAR(Q1495),MONTH(Q1495),1), "")</f>
        <v/>
      </c>
      <c r="S1495" s="18">
        <f>IF(A1495="", 0, IF(AND(M1495=Ajustes!$B$8, E1495=Ajustes!$B$5, I1495=Ajustes!$B$4, OR(C1495=Ajustes!$B$6, C1495=Ajustes!$B$7), ISNUMBER(D1495), ISNUMBER(H1495)), 1, 0))</f>
        <v/>
      </c>
      <c r="T1495" s="19">
        <f>IF(S1495&lt;&gt;1, 0, IF(N(J1495)=0, 0, IF(K1495=Ajustes!$B$5, J1495, J1495*F1495)))</f>
        <v/>
      </c>
      <c r="U1495" s="20">
        <f>IF(S1495&lt;&gt;1, U1494, IF(C1495=Ajustes!$B$6, U1494+H1495, U1494-H1495))</f>
        <v/>
      </c>
      <c r="V1495" s="19">
        <f>IF(S1495&lt;&gt;1, V1494, IF(C1495=Ajustes!$B$6, V1494+D1495+N(O1495)+T1495, IF(U1495&lt;=0, 0, V1494-H1495*W1494)))</f>
        <v/>
      </c>
      <c r="W1495" s="21">
        <f>IF(U1495&gt;0, V1495/U1495, 0)</f>
        <v/>
      </c>
      <c r="X1495" s="19">
        <f>IF(AND(S1495=1, C1495=Ajustes!$B$7), D1495-N(O1495)-T1495-H1495*W1494, "")</f>
        <v/>
      </c>
      <c r="Y1495" s="18">
        <f>IF(A1495="", "", TRIM(IF(COUNTIFS($N$2:$N$3000,N1495,$C$2:$C$3000,C1495,$D$2:$D$3000,D1495,$H$2:$H$3000,H1495)&gt;1, "Orden repetida. ", "")&amp;IF(AND(S1495=1, C1495=Ajustes!$B$7, U1494+0.000001&lt;H1495), "Vendes más de lo registrado. ", "")&amp;IF(Q1495="texto", "Fecha en texto. ", "")&amp;IF(OR(NOT(ISNUMBER(D1495)), NOT(ISNUMBER(H1495))), "Número en texto. ", "")&amp;IF(AND(ISNUMBER(Q1495), ISNUMBER(Q1494), Q1495&lt;Q1494), "Fuera de orden de fecha. ", "")))</f>
        <v/>
      </c>
      <c r="Z1495" s="18">
        <f>IF(AND(S1495=1, ISNUMBER(R1495)), ROW(), 0)</f>
        <v/>
      </c>
      <c r="AA1495" s="18">
        <f>IF(ISNUMBER(R1495), R1495, 0)</f>
        <v/>
      </c>
    </row>
    <row r="1496">
      <c r="A1496" s="13" t="n"/>
      <c r="B1496" s="13" t="n"/>
      <c r="C1496" s="13" t="n"/>
      <c r="D1496" s="13" t="n"/>
      <c r="E1496" s="13" t="n"/>
      <c r="F1496" s="13" t="n"/>
      <c r="G1496" s="13" t="n"/>
      <c r="H1496" s="13" t="n"/>
      <c r="I1496" s="13" t="n"/>
      <c r="J1496" s="13" t="n"/>
      <c r="K1496" s="13" t="n"/>
      <c r="L1496" s="13" t="n"/>
      <c r="M1496" s="13" t="n"/>
      <c r="N1496" s="13" t="n"/>
      <c r="O1496" s="14" t="n"/>
      <c r="P1496" s="15" t="n"/>
      <c r="Q1496" s="16">
        <f>IF(N1496="", "", IF(ISNUMBER(N1496), N1496, IFERROR(DATEVALUE(LEFT(N1496,10))+TIMEVALUE(MID(N1496,12,8)), "texto")))</f>
        <v/>
      </c>
      <c r="R1496" s="17">
        <f>IF(ISNUMBER(Q1496), DATE(YEAR(Q1496),MONTH(Q1496),1), "")</f>
        <v/>
      </c>
      <c r="S1496" s="18">
        <f>IF(A1496="", 0, IF(AND(M1496=Ajustes!$B$8, E1496=Ajustes!$B$5, I1496=Ajustes!$B$4, OR(C1496=Ajustes!$B$6, C1496=Ajustes!$B$7), ISNUMBER(D1496), ISNUMBER(H1496)), 1, 0))</f>
        <v/>
      </c>
      <c r="T1496" s="19">
        <f>IF(S1496&lt;&gt;1, 0, IF(N(J1496)=0, 0, IF(K1496=Ajustes!$B$5, J1496, J1496*F1496)))</f>
        <v/>
      </c>
      <c r="U1496" s="20">
        <f>IF(S1496&lt;&gt;1, U1495, IF(C1496=Ajustes!$B$6, U1495+H1496, U1495-H1496))</f>
        <v/>
      </c>
      <c r="V1496" s="19">
        <f>IF(S1496&lt;&gt;1, V1495, IF(C1496=Ajustes!$B$6, V1495+D1496+N(O1496)+T1496, IF(U1496&lt;=0, 0, V1495-H1496*W1495)))</f>
        <v/>
      </c>
      <c r="W1496" s="21">
        <f>IF(U1496&gt;0, V1496/U1496, 0)</f>
        <v/>
      </c>
      <c r="X1496" s="19">
        <f>IF(AND(S1496=1, C1496=Ajustes!$B$7), D1496-N(O1496)-T1496-H1496*W1495, "")</f>
        <v/>
      </c>
      <c r="Y1496" s="18">
        <f>IF(A1496="", "", TRIM(IF(COUNTIFS($N$2:$N$3000,N1496,$C$2:$C$3000,C1496,$D$2:$D$3000,D1496,$H$2:$H$3000,H1496)&gt;1, "Orden repetida. ", "")&amp;IF(AND(S1496=1, C1496=Ajustes!$B$7, U1495+0.000001&lt;H1496), "Vendes más de lo registrado. ", "")&amp;IF(Q1496="texto", "Fecha en texto. ", "")&amp;IF(OR(NOT(ISNUMBER(D1496)), NOT(ISNUMBER(H1496))), "Número en texto. ", "")&amp;IF(AND(ISNUMBER(Q1496), ISNUMBER(Q1495), Q1496&lt;Q1495), "Fuera de orden de fecha. ", "")))</f>
        <v/>
      </c>
      <c r="Z1496" s="18">
        <f>IF(AND(S1496=1, ISNUMBER(R1496)), ROW(), 0)</f>
        <v/>
      </c>
      <c r="AA1496" s="18">
        <f>IF(ISNUMBER(R1496), R1496, 0)</f>
        <v/>
      </c>
    </row>
    <row r="1497">
      <c r="A1497" s="13" t="n"/>
      <c r="B1497" s="13" t="n"/>
      <c r="C1497" s="13" t="n"/>
      <c r="D1497" s="13" t="n"/>
      <c r="E1497" s="13" t="n"/>
      <c r="F1497" s="13" t="n"/>
      <c r="G1497" s="13" t="n"/>
      <c r="H1497" s="13" t="n"/>
      <c r="I1497" s="13" t="n"/>
      <c r="J1497" s="13" t="n"/>
      <c r="K1497" s="13" t="n"/>
      <c r="L1497" s="13" t="n"/>
      <c r="M1497" s="13" t="n"/>
      <c r="N1497" s="13" t="n"/>
      <c r="O1497" s="14" t="n"/>
      <c r="P1497" s="15" t="n"/>
      <c r="Q1497" s="16">
        <f>IF(N1497="", "", IF(ISNUMBER(N1497), N1497, IFERROR(DATEVALUE(LEFT(N1497,10))+TIMEVALUE(MID(N1497,12,8)), "texto")))</f>
        <v/>
      </c>
      <c r="R1497" s="17">
        <f>IF(ISNUMBER(Q1497), DATE(YEAR(Q1497),MONTH(Q1497),1), "")</f>
        <v/>
      </c>
      <c r="S1497" s="18">
        <f>IF(A1497="", 0, IF(AND(M1497=Ajustes!$B$8, E1497=Ajustes!$B$5, I1497=Ajustes!$B$4, OR(C1497=Ajustes!$B$6, C1497=Ajustes!$B$7), ISNUMBER(D1497), ISNUMBER(H1497)), 1, 0))</f>
        <v/>
      </c>
      <c r="T1497" s="19">
        <f>IF(S1497&lt;&gt;1, 0, IF(N(J1497)=0, 0, IF(K1497=Ajustes!$B$5, J1497, J1497*F1497)))</f>
        <v/>
      </c>
      <c r="U1497" s="20">
        <f>IF(S1497&lt;&gt;1, U1496, IF(C1497=Ajustes!$B$6, U1496+H1497, U1496-H1497))</f>
        <v/>
      </c>
      <c r="V1497" s="19">
        <f>IF(S1497&lt;&gt;1, V1496, IF(C1497=Ajustes!$B$6, V1496+D1497+N(O1497)+T1497, IF(U1497&lt;=0, 0, V1496-H1497*W1496)))</f>
        <v/>
      </c>
      <c r="W1497" s="21">
        <f>IF(U1497&gt;0, V1497/U1497, 0)</f>
        <v/>
      </c>
      <c r="X1497" s="19">
        <f>IF(AND(S1497=1, C1497=Ajustes!$B$7), D1497-N(O1497)-T1497-H1497*W1496, "")</f>
        <v/>
      </c>
      <c r="Y1497" s="18">
        <f>IF(A1497="", "", TRIM(IF(COUNTIFS($N$2:$N$3000,N1497,$C$2:$C$3000,C1497,$D$2:$D$3000,D1497,$H$2:$H$3000,H1497)&gt;1, "Orden repetida. ", "")&amp;IF(AND(S1497=1, C1497=Ajustes!$B$7, U1496+0.000001&lt;H1497), "Vendes más de lo registrado. ", "")&amp;IF(Q1497="texto", "Fecha en texto. ", "")&amp;IF(OR(NOT(ISNUMBER(D1497)), NOT(ISNUMBER(H1497))), "Número en texto. ", "")&amp;IF(AND(ISNUMBER(Q1497), ISNUMBER(Q1496), Q1497&lt;Q1496), "Fuera de orden de fecha. ", "")))</f>
        <v/>
      </c>
      <c r="Z1497" s="18">
        <f>IF(AND(S1497=1, ISNUMBER(R1497)), ROW(), 0)</f>
        <v/>
      </c>
      <c r="AA1497" s="18">
        <f>IF(ISNUMBER(R1497), R1497, 0)</f>
        <v/>
      </c>
    </row>
    <row r="1498">
      <c r="A1498" s="13" t="n"/>
      <c r="B1498" s="13" t="n"/>
      <c r="C1498" s="13" t="n"/>
      <c r="D1498" s="13" t="n"/>
      <c r="E1498" s="13" t="n"/>
      <c r="F1498" s="13" t="n"/>
      <c r="G1498" s="13" t="n"/>
      <c r="H1498" s="13" t="n"/>
      <c r="I1498" s="13" t="n"/>
      <c r="J1498" s="13" t="n"/>
      <c r="K1498" s="13" t="n"/>
      <c r="L1498" s="13" t="n"/>
      <c r="M1498" s="13" t="n"/>
      <c r="N1498" s="13" t="n"/>
      <c r="O1498" s="14" t="n"/>
      <c r="P1498" s="15" t="n"/>
      <c r="Q1498" s="16">
        <f>IF(N1498="", "", IF(ISNUMBER(N1498), N1498, IFERROR(DATEVALUE(LEFT(N1498,10))+TIMEVALUE(MID(N1498,12,8)), "texto")))</f>
        <v/>
      </c>
      <c r="R1498" s="17">
        <f>IF(ISNUMBER(Q1498), DATE(YEAR(Q1498),MONTH(Q1498),1), "")</f>
        <v/>
      </c>
      <c r="S1498" s="18">
        <f>IF(A1498="", 0, IF(AND(M1498=Ajustes!$B$8, E1498=Ajustes!$B$5, I1498=Ajustes!$B$4, OR(C1498=Ajustes!$B$6, C1498=Ajustes!$B$7), ISNUMBER(D1498), ISNUMBER(H1498)), 1, 0))</f>
        <v/>
      </c>
      <c r="T1498" s="19">
        <f>IF(S1498&lt;&gt;1, 0, IF(N(J1498)=0, 0, IF(K1498=Ajustes!$B$5, J1498, J1498*F1498)))</f>
        <v/>
      </c>
      <c r="U1498" s="20">
        <f>IF(S1498&lt;&gt;1, U1497, IF(C1498=Ajustes!$B$6, U1497+H1498, U1497-H1498))</f>
        <v/>
      </c>
      <c r="V1498" s="19">
        <f>IF(S1498&lt;&gt;1, V1497, IF(C1498=Ajustes!$B$6, V1497+D1498+N(O1498)+T1498, IF(U1498&lt;=0, 0, V1497-H1498*W1497)))</f>
        <v/>
      </c>
      <c r="W1498" s="21">
        <f>IF(U1498&gt;0, V1498/U1498, 0)</f>
        <v/>
      </c>
      <c r="X1498" s="19">
        <f>IF(AND(S1498=1, C1498=Ajustes!$B$7), D1498-N(O1498)-T1498-H1498*W1497, "")</f>
        <v/>
      </c>
      <c r="Y1498" s="18">
        <f>IF(A1498="", "", TRIM(IF(COUNTIFS($N$2:$N$3000,N1498,$C$2:$C$3000,C1498,$D$2:$D$3000,D1498,$H$2:$H$3000,H1498)&gt;1, "Orden repetida. ", "")&amp;IF(AND(S1498=1, C1498=Ajustes!$B$7, U1497+0.000001&lt;H1498), "Vendes más de lo registrado. ", "")&amp;IF(Q1498="texto", "Fecha en texto. ", "")&amp;IF(OR(NOT(ISNUMBER(D1498)), NOT(ISNUMBER(H1498))), "Número en texto. ", "")&amp;IF(AND(ISNUMBER(Q1498), ISNUMBER(Q1497), Q1498&lt;Q1497), "Fuera de orden de fecha. ", "")))</f>
        <v/>
      </c>
      <c r="Z1498" s="18">
        <f>IF(AND(S1498=1, ISNUMBER(R1498)), ROW(), 0)</f>
        <v/>
      </c>
      <c r="AA1498" s="18">
        <f>IF(ISNUMBER(R1498), R1498, 0)</f>
        <v/>
      </c>
    </row>
    <row r="1499">
      <c r="A1499" s="13" t="n"/>
      <c r="B1499" s="13" t="n"/>
      <c r="C1499" s="13" t="n"/>
      <c r="D1499" s="13" t="n"/>
      <c r="E1499" s="13" t="n"/>
      <c r="F1499" s="13" t="n"/>
      <c r="G1499" s="13" t="n"/>
      <c r="H1499" s="13" t="n"/>
      <c r="I1499" s="13" t="n"/>
      <c r="J1499" s="13" t="n"/>
      <c r="K1499" s="13" t="n"/>
      <c r="L1499" s="13" t="n"/>
      <c r="M1499" s="13" t="n"/>
      <c r="N1499" s="13" t="n"/>
      <c r="O1499" s="14" t="n"/>
      <c r="P1499" s="15" t="n"/>
      <c r="Q1499" s="16">
        <f>IF(N1499="", "", IF(ISNUMBER(N1499), N1499, IFERROR(DATEVALUE(LEFT(N1499,10))+TIMEVALUE(MID(N1499,12,8)), "texto")))</f>
        <v/>
      </c>
      <c r="R1499" s="17">
        <f>IF(ISNUMBER(Q1499), DATE(YEAR(Q1499),MONTH(Q1499),1), "")</f>
        <v/>
      </c>
      <c r="S1499" s="18">
        <f>IF(A1499="", 0, IF(AND(M1499=Ajustes!$B$8, E1499=Ajustes!$B$5, I1499=Ajustes!$B$4, OR(C1499=Ajustes!$B$6, C1499=Ajustes!$B$7), ISNUMBER(D1499), ISNUMBER(H1499)), 1, 0))</f>
        <v/>
      </c>
      <c r="T1499" s="19">
        <f>IF(S1499&lt;&gt;1, 0, IF(N(J1499)=0, 0, IF(K1499=Ajustes!$B$5, J1499, J1499*F1499)))</f>
        <v/>
      </c>
      <c r="U1499" s="20">
        <f>IF(S1499&lt;&gt;1, U1498, IF(C1499=Ajustes!$B$6, U1498+H1499, U1498-H1499))</f>
        <v/>
      </c>
      <c r="V1499" s="19">
        <f>IF(S1499&lt;&gt;1, V1498, IF(C1499=Ajustes!$B$6, V1498+D1499+N(O1499)+T1499, IF(U1499&lt;=0, 0, V1498-H1499*W1498)))</f>
        <v/>
      </c>
      <c r="W1499" s="21">
        <f>IF(U1499&gt;0, V1499/U1499, 0)</f>
        <v/>
      </c>
      <c r="X1499" s="19">
        <f>IF(AND(S1499=1, C1499=Ajustes!$B$7), D1499-N(O1499)-T1499-H1499*W1498, "")</f>
        <v/>
      </c>
      <c r="Y1499" s="18">
        <f>IF(A1499="", "", TRIM(IF(COUNTIFS($N$2:$N$3000,N1499,$C$2:$C$3000,C1499,$D$2:$D$3000,D1499,$H$2:$H$3000,H1499)&gt;1, "Orden repetida. ", "")&amp;IF(AND(S1499=1, C1499=Ajustes!$B$7, U1498+0.000001&lt;H1499), "Vendes más de lo registrado. ", "")&amp;IF(Q1499="texto", "Fecha en texto. ", "")&amp;IF(OR(NOT(ISNUMBER(D1499)), NOT(ISNUMBER(H1499))), "Número en texto. ", "")&amp;IF(AND(ISNUMBER(Q1499), ISNUMBER(Q1498), Q1499&lt;Q1498), "Fuera de orden de fecha. ", "")))</f>
        <v/>
      </c>
      <c r="Z1499" s="18">
        <f>IF(AND(S1499=1, ISNUMBER(R1499)), ROW(), 0)</f>
        <v/>
      </c>
      <c r="AA1499" s="18">
        <f>IF(ISNUMBER(R1499), R1499, 0)</f>
        <v/>
      </c>
    </row>
    <row r="1500">
      <c r="A1500" s="13" t="n"/>
      <c r="B1500" s="13" t="n"/>
      <c r="C1500" s="13" t="n"/>
      <c r="D1500" s="13" t="n"/>
      <c r="E1500" s="13" t="n"/>
      <c r="F1500" s="13" t="n"/>
      <c r="G1500" s="13" t="n"/>
      <c r="H1500" s="13" t="n"/>
      <c r="I1500" s="13" t="n"/>
      <c r="J1500" s="13" t="n"/>
      <c r="K1500" s="13" t="n"/>
      <c r="L1500" s="13" t="n"/>
      <c r="M1500" s="13" t="n"/>
      <c r="N1500" s="13" t="n"/>
      <c r="O1500" s="14" t="n"/>
      <c r="P1500" s="15" t="n"/>
      <c r="Q1500" s="16">
        <f>IF(N1500="", "", IF(ISNUMBER(N1500), N1500, IFERROR(DATEVALUE(LEFT(N1500,10))+TIMEVALUE(MID(N1500,12,8)), "texto")))</f>
        <v/>
      </c>
      <c r="R1500" s="17">
        <f>IF(ISNUMBER(Q1500), DATE(YEAR(Q1500),MONTH(Q1500),1), "")</f>
        <v/>
      </c>
      <c r="S1500" s="18">
        <f>IF(A1500="", 0, IF(AND(M1500=Ajustes!$B$8, E1500=Ajustes!$B$5, I1500=Ajustes!$B$4, OR(C1500=Ajustes!$B$6, C1500=Ajustes!$B$7), ISNUMBER(D1500), ISNUMBER(H1500)), 1, 0))</f>
        <v/>
      </c>
      <c r="T1500" s="19">
        <f>IF(S1500&lt;&gt;1, 0, IF(N(J1500)=0, 0, IF(K1500=Ajustes!$B$5, J1500, J1500*F1500)))</f>
        <v/>
      </c>
      <c r="U1500" s="20">
        <f>IF(S1500&lt;&gt;1, U1499, IF(C1500=Ajustes!$B$6, U1499+H1500, U1499-H1500))</f>
        <v/>
      </c>
      <c r="V1500" s="19">
        <f>IF(S1500&lt;&gt;1, V1499, IF(C1500=Ajustes!$B$6, V1499+D1500+N(O1500)+T1500, IF(U1500&lt;=0, 0, V1499-H1500*W1499)))</f>
        <v/>
      </c>
      <c r="W1500" s="21">
        <f>IF(U1500&gt;0, V1500/U1500, 0)</f>
        <v/>
      </c>
      <c r="X1500" s="19">
        <f>IF(AND(S1500=1, C1500=Ajustes!$B$7), D1500-N(O1500)-T1500-H1500*W1499, "")</f>
        <v/>
      </c>
      <c r="Y1500" s="18">
        <f>IF(A1500="", "", TRIM(IF(COUNTIFS($N$2:$N$3000,N1500,$C$2:$C$3000,C1500,$D$2:$D$3000,D1500,$H$2:$H$3000,H1500)&gt;1, "Orden repetida. ", "")&amp;IF(AND(S1500=1, C1500=Ajustes!$B$7, U1499+0.000001&lt;H1500), "Vendes más de lo registrado. ", "")&amp;IF(Q1500="texto", "Fecha en texto. ", "")&amp;IF(OR(NOT(ISNUMBER(D1500)), NOT(ISNUMBER(H1500))), "Número en texto. ", "")&amp;IF(AND(ISNUMBER(Q1500), ISNUMBER(Q1499), Q1500&lt;Q1499), "Fuera de orden de fecha. ", "")))</f>
        <v/>
      </c>
      <c r="Z1500" s="18">
        <f>IF(AND(S1500=1, ISNUMBER(R1500)), ROW(), 0)</f>
        <v/>
      </c>
      <c r="AA1500" s="18">
        <f>IF(ISNUMBER(R1500), R1500, 0)</f>
        <v/>
      </c>
    </row>
    <row r="1501">
      <c r="A1501" s="13" t="n"/>
      <c r="B1501" s="13" t="n"/>
      <c r="C1501" s="13" t="n"/>
      <c r="D1501" s="13" t="n"/>
      <c r="E1501" s="13" t="n"/>
      <c r="F1501" s="13" t="n"/>
      <c r="G1501" s="13" t="n"/>
      <c r="H1501" s="13" t="n"/>
      <c r="I1501" s="13" t="n"/>
      <c r="J1501" s="13" t="n"/>
      <c r="K1501" s="13" t="n"/>
      <c r="L1501" s="13" t="n"/>
      <c r="M1501" s="13" t="n"/>
      <c r="N1501" s="13" t="n"/>
      <c r="O1501" s="14" t="n"/>
      <c r="P1501" s="15" t="n"/>
      <c r="Q1501" s="16">
        <f>IF(N1501="", "", IF(ISNUMBER(N1501), N1501, IFERROR(DATEVALUE(LEFT(N1501,10))+TIMEVALUE(MID(N1501,12,8)), "texto")))</f>
        <v/>
      </c>
      <c r="R1501" s="17">
        <f>IF(ISNUMBER(Q1501), DATE(YEAR(Q1501),MONTH(Q1501),1), "")</f>
        <v/>
      </c>
      <c r="S1501" s="18">
        <f>IF(A1501="", 0, IF(AND(M1501=Ajustes!$B$8, E1501=Ajustes!$B$5, I1501=Ajustes!$B$4, OR(C1501=Ajustes!$B$6, C1501=Ajustes!$B$7), ISNUMBER(D1501), ISNUMBER(H1501)), 1, 0))</f>
        <v/>
      </c>
      <c r="T1501" s="19">
        <f>IF(S1501&lt;&gt;1, 0, IF(N(J1501)=0, 0, IF(K1501=Ajustes!$B$5, J1501, J1501*F1501)))</f>
        <v/>
      </c>
      <c r="U1501" s="20">
        <f>IF(S1501&lt;&gt;1, U1500, IF(C1501=Ajustes!$B$6, U1500+H1501, U1500-H1501))</f>
        <v/>
      </c>
      <c r="V1501" s="19">
        <f>IF(S1501&lt;&gt;1, V1500, IF(C1501=Ajustes!$B$6, V1500+D1501+N(O1501)+T1501, IF(U1501&lt;=0, 0, V1500-H1501*W1500)))</f>
        <v/>
      </c>
      <c r="W1501" s="21">
        <f>IF(U1501&gt;0, V1501/U1501, 0)</f>
        <v/>
      </c>
      <c r="X1501" s="19">
        <f>IF(AND(S1501=1, C1501=Ajustes!$B$7), D1501-N(O1501)-T1501-H1501*W1500, "")</f>
        <v/>
      </c>
      <c r="Y1501" s="18">
        <f>IF(A1501="", "", TRIM(IF(COUNTIFS($N$2:$N$3000,N1501,$C$2:$C$3000,C1501,$D$2:$D$3000,D1501,$H$2:$H$3000,H1501)&gt;1, "Orden repetida. ", "")&amp;IF(AND(S1501=1, C1501=Ajustes!$B$7, U1500+0.000001&lt;H1501), "Vendes más de lo registrado. ", "")&amp;IF(Q1501="texto", "Fecha en texto. ", "")&amp;IF(OR(NOT(ISNUMBER(D1501)), NOT(ISNUMBER(H1501))), "Número en texto. ", "")&amp;IF(AND(ISNUMBER(Q1501), ISNUMBER(Q1500), Q1501&lt;Q1500), "Fuera de orden de fecha. ", "")))</f>
        <v/>
      </c>
      <c r="Z1501" s="18">
        <f>IF(AND(S1501=1, ISNUMBER(R1501)), ROW(), 0)</f>
        <v/>
      </c>
      <c r="AA1501" s="18">
        <f>IF(ISNUMBER(R1501), R1501, 0)</f>
        <v/>
      </c>
    </row>
    <row r="1502">
      <c r="A1502" s="13" t="n"/>
      <c r="B1502" s="13" t="n"/>
      <c r="C1502" s="13" t="n"/>
      <c r="D1502" s="13" t="n"/>
      <c r="E1502" s="13" t="n"/>
      <c r="F1502" s="13" t="n"/>
      <c r="G1502" s="13" t="n"/>
      <c r="H1502" s="13" t="n"/>
      <c r="I1502" s="13" t="n"/>
      <c r="J1502" s="13" t="n"/>
      <c r="K1502" s="13" t="n"/>
      <c r="L1502" s="13" t="n"/>
      <c r="M1502" s="13" t="n"/>
      <c r="N1502" s="13" t="n"/>
      <c r="O1502" s="14" t="n"/>
      <c r="P1502" s="15" t="n"/>
      <c r="Q1502" s="16">
        <f>IF(N1502="", "", IF(ISNUMBER(N1502), N1502, IFERROR(DATEVALUE(LEFT(N1502,10))+TIMEVALUE(MID(N1502,12,8)), "texto")))</f>
        <v/>
      </c>
      <c r="R1502" s="17">
        <f>IF(ISNUMBER(Q1502), DATE(YEAR(Q1502),MONTH(Q1502),1), "")</f>
        <v/>
      </c>
      <c r="S1502" s="18">
        <f>IF(A1502="", 0, IF(AND(M1502=Ajustes!$B$8, E1502=Ajustes!$B$5, I1502=Ajustes!$B$4, OR(C1502=Ajustes!$B$6, C1502=Ajustes!$B$7), ISNUMBER(D1502), ISNUMBER(H1502)), 1, 0))</f>
        <v/>
      </c>
      <c r="T1502" s="19">
        <f>IF(S1502&lt;&gt;1, 0, IF(N(J1502)=0, 0, IF(K1502=Ajustes!$B$5, J1502, J1502*F1502)))</f>
        <v/>
      </c>
      <c r="U1502" s="20">
        <f>IF(S1502&lt;&gt;1, U1501, IF(C1502=Ajustes!$B$6, U1501+H1502, U1501-H1502))</f>
        <v/>
      </c>
      <c r="V1502" s="19">
        <f>IF(S1502&lt;&gt;1, V1501, IF(C1502=Ajustes!$B$6, V1501+D1502+N(O1502)+T1502, IF(U1502&lt;=0, 0, V1501-H1502*W1501)))</f>
        <v/>
      </c>
      <c r="W1502" s="21">
        <f>IF(U1502&gt;0, V1502/U1502, 0)</f>
        <v/>
      </c>
      <c r="X1502" s="19">
        <f>IF(AND(S1502=1, C1502=Ajustes!$B$7), D1502-N(O1502)-T1502-H1502*W1501, "")</f>
        <v/>
      </c>
      <c r="Y1502" s="18">
        <f>IF(A1502="", "", TRIM(IF(COUNTIFS($N$2:$N$3000,N1502,$C$2:$C$3000,C1502,$D$2:$D$3000,D1502,$H$2:$H$3000,H1502)&gt;1, "Orden repetida. ", "")&amp;IF(AND(S1502=1, C1502=Ajustes!$B$7, U1501+0.000001&lt;H1502), "Vendes más de lo registrado. ", "")&amp;IF(Q1502="texto", "Fecha en texto. ", "")&amp;IF(OR(NOT(ISNUMBER(D1502)), NOT(ISNUMBER(H1502))), "Número en texto. ", "")&amp;IF(AND(ISNUMBER(Q1502), ISNUMBER(Q1501), Q1502&lt;Q1501), "Fuera de orden de fecha. ", "")))</f>
        <v/>
      </c>
      <c r="Z1502" s="18">
        <f>IF(AND(S1502=1, ISNUMBER(R1502)), ROW(), 0)</f>
        <v/>
      </c>
      <c r="AA1502" s="18">
        <f>IF(ISNUMBER(R1502), R1502, 0)</f>
        <v/>
      </c>
    </row>
    <row r="1503">
      <c r="A1503" s="13" t="n"/>
      <c r="B1503" s="13" t="n"/>
      <c r="C1503" s="13" t="n"/>
      <c r="D1503" s="13" t="n"/>
      <c r="E1503" s="13" t="n"/>
      <c r="F1503" s="13" t="n"/>
      <c r="G1503" s="13" t="n"/>
      <c r="H1503" s="13" t="n"/>
      <c r="I1503" s="13" t="n"/>
      <c r="J1503" s="13" t="n"/>
      <c r="K1503" s="13" t="n"/>
      <c r="L1503" s="13" t="n"/>
      <c r="M1503" s="13" t="n"/>
      <c r="N1503" s="13" t="n"/>
      <c r="O1503" s="14" t="n"/>
      <c r="P1503" s="15" t="n"/>
      <c r="Q1503" s="16">
        <f>IF(N1503="", "", IF(ISNUMBER(N1503), N1503, IFERROR(DATEVALUE(LEFT(N1503,10))+TIMEVALUE(MID(N1503,12,8)), "texto")))</f>
        <v/>
      </c>
      <c r="R1503" s="17">
        <f>IF(ISNUMBER(Q1503), DATE(YEAR(Q1503),MONTH(Q1503),1), "")</f>
        <v/>
      </c>
      <c r="S1503" s="18">
        <f>IF(A1503="", 0, IF(AND(M1503=Ajustes!$B$8, E1503=Ajustes!$B$5, I1503=Ajustes!$B$4, OR(C1503=Ajustes!$B$6, C1503=Ajustes!$B$7), ISNUMBER(D1503), ISNUMBER(H1503)), 1, 0))</f>
        <v/>
      </c>
      <c r="T1503" s="19">
        <f>IF(S1503&lt;&gt;1, 0, IF(N(J1503)=0, 0, IF(K1503=Ajustes!$B$5, J1503, J1503*F1503)))</f>
        <v/>
      </c>
      <c r="U1503" s="20">
        <f>IF(S1503&lt;&gt;1, U1502, IF(C1503=Ajustes!$B$6, U1502+H1503, U1502-H1503))</f>
        <v/>
      </c>
      <c r="V1503" s="19">
        <f>IF(S1503&lt;&gt;1, V1502, IF(C1503=Ajustes!$B$6, V1502+D1503+N(O1503)+T1503, IF(U1503&lt;=0, 0, V1502-H1503*W1502)))</f>
        <v/>
      </c>
      <c r="W1503" s="21">
        <f>IF(U1503&gt;0, V1503/U1503, 0)</f>
        <v/>
      </c>
      <c r="X1503" s="19">
        <f>IF(AND(S1503=1, C1503=Ajustes!$B$7), D1503-N(O1503)-T1503-H1503*W1502, "")</f>
        <v/>
      </c>
      <c r="Y1503" s="18">
        <f>IF(A1503="", "", TRIM(IF(COUNTIFS($N$2:$N$3000,N1503,$C$2:$C$3000,C1503,$D$2:$D$3000,D1503,$H$2:$H$3000,H1503)&gt;1, "Orden repetida. ", "")&amp;IF(AND(S1503=1, C1503=Ajustes!$B$7, U1502+0.000001&lt;H1503), "Vendes más de lo registrado. ", "")&amp;IF(Q1503="texto", "Fecha en texto. ", "")&amp;IF(OR(NOT(ISNUMBER(D1503)), NOT(ISNUMBER(H1503))), "Número en texto. ", "")&amp;IF(AND(ISNUMBER(Q1503), ISNUMBER(Q1502), Q1503&lt;Q1502), "Fuera de orden de fecha. ", "")))</f>
        <v/>
      </c>
      <c r="Z1503" s="18">
        <f>IF(AND(S1503=1, ISNUMBER(R1503)), ROW(), 0)</f>
        <v/>
      </c>
      <c r="AA1503" s="18">
        <f>IF(ISNUMBER(R1503), R1503, 0)</f>
        <v/>
      </c>
    </row>
    <row r="1504">
      <c r="A1504" s="13" t="n"/>
      <c r="B1504" s="13" t="n"/>
      <c r="C1504" s="13" t="n"/>
      <c r="D1504" s="13" t="n"/>
      <c r="E1504" s="13" t="n"/>
      <c r="F1504" s="13" t="n"/>
      <c r="G1504" s="13" t="n"/>
      <c r="H1504" s="13" t="n"/>
      <c r="I1504" s="13" t="n"/>
      <c r="J1504" s="13" t="n"/>
      <c r="K1504" s="13" t="n"/>
      <c r="L1504" s="13" t="n"/>
      <c r="M1504" s="13" t="n"/>
      <c r="N1504" s="13" t="n"/>
      <c r="O1504" s="14" t="n"/>
      <c r="P1504" s="15" t="n"/>
      <c r="Q1504" s="16">
        <f>IF(N1504="", "", IF(ISNUMBER(N1504), N1504, IFERROR(DATEVALUE(LEFT(N1504,10))+TIMEVALUE(MID(N1504,12,8)), "texto")))</f>
        <v/>
      </c>
      <c r="R1504" s="17">
        <f>IF(ISNUMBER(Q1504), DATE(YEAR(Q1504),MONTH(Q1504),1), "")</f>
        <v/>
      </c>
      <c r="S1504" s="18">
        <f>IF(A1504="", 0, IF(AND(M1504=Ajustes!$B$8, E1504=Ajustes!$B$5, I1504=Ajustes!$B$4, OR(C1504=Ajustes!$B$6, C1504=Ajustes!$B$7), ISNUMBER(D1504), ISNUMBER(H1504)), 1, 0))</f>
        <v/>
      </c>
      <c r="T1504" s="19">
        <f>IF(S1504&lt;&gt;1, 0, IF(N(J1504)=0, 0, IF(K1504=Ajustes!$B$5, J1504, J1504*F1504)))</f>
        <v/>
      </c>
      <c r="U1504" s="20">
        <f>IF(S1504&lt;&gt;1, U1503, IF(C1504=Ajustes!$B$6, U1503+H1504, U1503-H1504))</f>
        <v/>
      </c>
      <c r="V1504" s="19">
        <f>IF(S1504&lt;&gt;1, V1503, IF(C1504=Ajustes!$B$6, V1503+D1504+N(O1504)+T1504, IF(U1504&lt;=0, 0, V1503-H1504*W1503)))</f>
        <v/>
      </c>
      <c r="W1504" s="21">
        <f>IF(U1504&gt;0, V1504/U1504, 0)</f>
        <v/>
      </c>
      <c r="X1504" s="19">
        <f>IF(AND(S1504=1, C1504=Ajustes!$B$7), D1504-N(O1504)-T1504-H1504*W1503, "")</f>
        <v/>
      </c>
      <c r="Y1504" s="18">
        <f>IF(A1504="", "", TRIM(IF(COUNTIFS($N$2:$N$3000,N1504,$C$2:$C$3000,C1504,$D$2:$D$3000,D1504,$H$2:$H$3000,H1504)&gt;1, "Orden repetida. ", "")&amp;IF(AND(S1504=1, C1504=Ajustes!$B$7, U1503+0.000001&lt;H1504), "Vendes más de lo registrado. ", "")&amp;IF(Q1504="texto", "Fecha en texto. ", "")&amp;IF(OR(NOT(ISNUMBER(D1504)), NOT(ISNUMBER(H1504))), "Número en texto. ", "")&amp;IF(AND(ISNUMBER(Q1504), ISNUMBER(Q1503), Q1504&lt;Q1503), "Fuera de orden de fecha. ", "")))</f>
        <v/>
      </c>
      <c r="Z1504" s="18">
        <f>IF(AND(S1504=1, ISNUMBER(R1504)), ROW(), 0)</f>
        <v/>
      </c>
      <c r="AA1504" s="18">
        <f>IF(ISNUMBER(R1504), R1504, 0)</f>
        <v/>
      </c>
    </row>
    <row r="1505">
      <c r="A1505" s="13" t="n"/>
      <c r="B1505" s="13" t="n"/>
      <c r="C1505" s="13" t="n"/>
      <c r="D1505" s="13" t="n"/>
      <c r="E1505" s="13" t="n"/>
      <c r="F1505" s="13" t="n"/>
      <c r="G1505" s="13" t="n"/>
      <c r="H1505" s="13" t="n"/>
      <c r="I1505" s="13" t="n"/>
      <c r="J1505" s="13" t="n"/>
      <c r="K1505" s="13" t="n"/>
      <c r="L1505" s="13" t="n"/>
      <c r="M1505" s="13" t="n"/>
      <c r="N1505" s="13" t="n"/>
      <c r="O1505" s="14" t="n"/>
      <c r="P1505" s="15" t="n"/>
      <c r="Q1505" s="16">
        <f>IF(N1505="", "", IF(ISNUMBER(N1505), N1505, IFERROR(DATEVALUE(LEFT(N1505,10))+TIMEVALUE(MID(N1505,12,8)), "texto")))</f>
        <v/>
      </c>
      <c r="R1505" s="17">
        <f>IF(ISNUMBER(Q1505), DATE(YEAR(Q1505),MONTH(Q1505),1), "")</f>
        <v/>
      </c>
      <c r="S1505" s="18">
        <f>IF(A1505="", 0, IF(AND(M1505=Ajustes!$B$8, E1505=Ajustes!$B$5, I1505=Ajustes!$B$4, OR(C1505=Ajustes!$B$6, C1505=Ajustes!$B$7), ISNUMBER(D1505), ISNUMBER(H1505)), 1, 0))</f>
        <v/>
      </c>
      <c r="T1505" s="19">
        <f>IF(S1505&lt;&gt;1, 0, IF(N(J1505)=0, 0, IF(K1505=Ajustes!$B$5, J1505, J1505*F1505)))</f>
        <v/>
      </c>
      <c r="U1505" s="20">
        <f>IF(S1505&lt;&gt;1, U1504, IF(C1505=Ajustes!$B$6, U1504+H1505, U1504-H1505))</f>
        <v/>
      </c>
      <c r="V1505" s="19">
        <f>IF(S1505&lt;&gt;1, V1504, IF(C1505=Ajustes!$B$6, V1504+D1505+N(O1505)+T1505, IF(U1505&lt;=0, 0, V1504-H1505*W1504)))</f>
        <v/>
      </c>
      <c r="W1505" s="21">
        <f>IF(U1505&gt;0, V1505/U1505, 0)</f>
        <v/>
      </c>
      <c r="X1505" s="19">
        <f>IF(AND(S1505=1, C1505=Ajustes!$B$7), D1505-N(O1505)-T1505-H1505*W1504, "")</f>
        <v/>
      </c>
      <c r="Y1505" s="18">
        <f>IF(A1505="", "", TRIM(IF(COUNTIFS($N$2:$N$3000,N1505,$C$2:$C$3000,C1505,$D$2:$D$3000,D1505,$H$2:$H$3000,H1505)&gt;1, "Orden repetida. ", "")&amp;IF(AND(S1505=1, C1505=Ajustes!$B$7, U1504+0.000001&lt;H1505), "Vendes más de lo registrado. ", "")&amp;IF(Q1505="texto", "Fecha en texto. ", "")&amp;IF(OR(NOT(ISNUMBER(D1505)), NOT(ISNUMBER(H1505))), "Número en texto. ", "")&amp;IF(AND(ISNUMBER(Q1505), ISNUMBER(Q1504), Q1505&lt;Q1504), "Fuera de orden de fecha. ", "")))</f>
        <v/>
      </c>
      <c r="Z1505" s="18">
        <f>IF(AND(S1505=1, ISNUMBER(R1505)), ROW(), 0)</f>
        <v/>
      </c>
      <c r="AA1505" s="18">
        <f>IF(ISNUMBER(R1505), R1505, 0)</f>
        <v/>
      </c>
    </row>
    <row r="1506">
      <c r="A1506" s="13" t="n"/>
      <c r="B1506" s="13" t="n"/>
      <c r="C1506" s="13" t="n"/>
      <c r="D1506" s="13" t="n"/>
      <c r="E1506" s="13" t="n"/>
      <c r="F1506" s="13" t="n"/>
      <c r="G1506" s="13" t="n"/>
      <c r="H1506" s="13" t="n"/>
      <c r="I1506" s="13" t="n"/>
      <c r="J1506" s="13" t="n"/>
      <c r="K1506" s="13" t="n"/>
      <c r="L1506" s="13" t="n"/>
      <c r="M1506" s="13" t="n"/>
      <c r="N1506" s="13" t="n"/>
      <c r="O1506" s="14" t="n"/>
      <c r="P1506" s="15" t="n"/>
      <c r="Q1506" s="16">
        <f>IF(N1506="", "", IF(ISNUMBER(N1506), N1506, IFERROR(DATEVALUE(LEFT(N1506,10))+TIMEVALUE(MID(N1506,12,8)), "texto")))</f>
        <v/>
      </c>
      <c r="R1506" s="17">
        <f>IF(ISNUMBER(Q1506), DATE(YEAR(Q1506),MONTH(Q1506),1), "")</f>
        <v/>
      </c>
      <c r="S1506" s="18">
        <f>IF(A1506="", 0, IF(AND(M1506=Ajustes!$B$8, E1506=Ajustes!$B$5, I1506=Ajustes!$B$4, OR(C1506=Ajustes!$B$6, C1506=Ajustes!$B$7), ISNUMBER(D1506), ISNUMBER(H1506)), 1, 0))</f>
        <v/>
      </c>
      <c r="T1506" s="19">
        <f>IF(S1506&lt;&gt;1, 0, IF(N(J1506)=0, 0, IF(K1506=Ajustes!$B$5, J1506, J1506*F1506)))</f>
        <v/>
      </c>
      <c r="U1506" s="20">
        <f>IF(S1506&lt;&gt;1, U1505, IF(C1506=Ajustes!$B$6, U1505+H1506, U1505-H1506))</f>
        <v/>
      </c>
      <c r="V1506" s="19">
        <f>IF(S1506&lt;&gt;1, V1505, IF(C1506=Ajustes!$B$6, V1505+D1506+N(O1506)+T1506, IF(U1506&lt;=0, 0, V1505-H1506*W1505)))</f>
        <v/>
      </c>
      <c r="W1506" s="21">
        <f>IF(U1506&gt;0, V1506/U1506, 0)</f>
        <v/>
      </c>
      <c r="X1506" s="19">
        <f>IF(AND(S1506=1, C1506=Ajustes!$B$7), D1506-N(O1506)-T1506-H1506*W1505, "")</f>
        <v/>
      </c>
      <c r="Y1506" s="18">
        <f>IF(A1506="", "", TRIM(IF(COUNTIFS($N$2:$N$3000,N1506,$C$2:$C$3000,C1506,$D$2:$D$3000,D1506,$H$2:$H$3000,H1506)&gt;1, "Orden repetida. ", "")&amp;IF(AND(S1506=1, C1506=Ajustes!$B$7, U1505+0.000001&lt;H1506), "Vendes más de lo registrado. ", "")&amp;IF(Q1506="texto", "Fecha en texto. ", "")&amp;IF(OR(NOT(ISNUMBER(D1506)), NOT(ISNUMBER(H1506))), "Número en texto. ", "")&amp;IF(AND(ISNUMBER(Q1506), ISNUMBER(Q1505), Q1506&lt;Q1505), "Fuera de orden de fecha. ", "")))</f>
        <v/>
      </c>
      <c r="Z1506" s="18">
        <f>IF(AND(S1506=1, ISNUMBER(R1506)), ROW(), 0)</f>
        <v/>
      </c>
      <c r="AA1506" s="18">
        <f>IF(ISNUMBER(R1506), R1506, 0)</f>
        <v/>
      </c>
    </row>
    <row r="1507">
      <c r="A1507" s="13" t="n"/>
      <c r="B1507" s="13" t="n"/>
      <c r="C1507" s="13" t="n"/>
      <c r="D1507" s="13" t="n"/>
      <c r="E1507" s="13" t="n"/>
      <c r="F1507" s="13" t="n"/>
      <c r="G1507" s="13" t="n"/>
      <c r="H1507" s="13" t="n"/>
      <c r="I1507" s="13" t="n"/>
      <c r="J1507" s="13" t="n"/>
      <c r="K1507" s="13" t="n"/>
      <c r="L1507" s="13" t="n"/>
      <c r="M1507" s="13" t="n"/>
      <c r="N1507" s="13" t="n"/>
      <c r="O1507" s="14" t="n"/>
      <c r="P1507" s="15" t="n"/>
      <c r="Q1507" s="16">
        <f>IF(N1507="", "", IF(ISNUMBER(N1507), N1507, IFERROR(DATEVALUE(LEFT(N1507,10))+TIMEVALUE(MID(N1507,12,8)), "texto")))</f>
        <v/>
      </c>
      <c r="R1507" s="17">
        <f>IF(ISNUMBER(Q1507), DATE(YEAR(Q1507),MONTH(Q1507),1), "")</f>
        <v/>
      </c>
      <c r="S1507" s="18">
        <f>IF(A1507="", 0, IF(AND(M1507=Ajustes!$B$8, E1507=Ajustes!$B$5, I1507=Ajustes!$B$4, OR(C1507=Ajustes!$B$6, C1507=Ajustes!$B$7), ISNUMBER(D1507), ISNUMBER(H1507)), 1, 0))</f>
        <v/>
      </c>
      <c r="T1507" s="19">
        <f>IF(S1507&lt;&gt;1, 0, IF(N(J1507)=0, 0, IF(K1507=Ajustes!$B$5, J1507, J1507*F1507)))</f>
        <v/>
      </c>
      <c r="U1507" s="20">
        <f>IF(S1507&lt;&gt;1, U1506, IF(C1507=Ajustes!$B$6, U1506+H1507, U1506-H1507))</f>
        <v/>
      </c>
      <c r="V1507" s="19">
        <f>IF(S1507&lt;&gt;1, V1506, IF(C1507=Ajustes!$B$6, V1506+D1507+N(O1507)+T1507, IF(U1507&lt;=0, 0, V1506-H1507*W1506)))</f>
        <v/>
      </c>
      <c r="W1507" s="21">
        <f>IF(U1507&gt;0, V1507/U1507, 0)</f>
        <v/>
      </c>
      <c r="X1507" s="19">
        <f>IF(AND(S1507=1, C1507=Ajustes!$B$7), D1507-N(O1507)-T1507-H1507*W1506, "")</f>
        <v/>
      </c>
      <c r="Y1507" s="18">
        <f>IF(A1507="", "", TRIM(IF(COUNTIFS($N$2:$N$3000,N1507,$C$2:$C$3000,C1507,$D$2:$D$3000,D1507,$H$2:$H$3000,H1507)&gt;1, "Orden repetida. ", "")&amp;IF(AND(S1507=1, C1507=Ajustes!$B$7, U1506+0.000001&lt;H1507), "Vendes más de lo registrado. ", "")&amp;IF(Q1507="texto", "Fecha en texto. ", "")&amp;IF(OR(NOT(ISNUMBER(D1507)), NOT(ISNUMBER(H1507))), "Número en texto. ", "")&amp;IF(AND(ISNUMBER(Q1507), ISNUMBER(Q1506), Q1507&lt;Q1506), "Fuera de orden de fecha. ", "")))</f>
        <v/>
      </c>
      <c r="Z1507" s="18">
        <f>IF(AND(S1507=1, ISNUMBER(R1507)), ROW(), 0)</f>
        <v/>
      </c>
      <c r="AA1507" s="18">
        <f>IF(ISNUMBER(R1507), R1507, 0)</f>
        <v/>
      </c>
    </row>
    <row r="1508">
      <c r="A1508" s="13" t="n"/>
      <c r="B1508" s="13" t="n"/>
      <c r="C1508" s="13" t="n"/>
      <c r="D1508" s="13" t="n"/>
      <c r="E1508" s="13" t="n"/>
      <c r="F1508" s="13" t="n"/>
      <c r="G1508" s="13" t="n"/>
      <c r="H1508" s="13" t="n"/>
      <c r="I1508" s="13" t="n"/>
      <c r="J1508" s="13" t="n"/>
      <c r="K1508" s="13" t="n"/>
      <c r="L1508" s="13" t="n"/>
      <c r="M1508" s="13" t="n"/>
      <c r="N1508" s="13" t="n"/>
      <c r="O1508" s="14" t="n"/>
      <c r="P1508" s="15" t="n"/>
      <c r="Q1508" s="16">
        <f>IF(N1508="", "", IF(ISNUMBER(N1508), N1508, IFERROR(DATEVALUE(LEFT(N1508,10))+TIMEVALUE(MID(N1508,12,8)), "texto")))</f>
        <v/>
      </c>
      <c r="R1508" s="17">
        <f>IF(ISNUMBER(Q1508), DATE(YEAR(Q1508),MONTH(Q1508),1), "")</f>
        <v/>
      </c>
      <c r="S1508" s="18">
        <f>IF(A1508="", 0, IF(AND(M1508=Ajustes!$B$8, E1508=Ajustes!$B$5, I1508=Ajustes!$B$4, OR(C1508=Ajustes!$B$6, C1508=Ajustes!$B$7), ISNUMBER(D1508), ISNUMBER(H1508)), 1, 0))</f>
        <v/>
      </c>
      <c r="T1508" s="19">
        <f>IF(S1508&lt;&gt;1, 0, IF(N(J1508)=0, 0, IF(K1508=Ajustes!$B$5, J1508, J1508*F1508)))</f>
        <v/>
      </c>
      <c r="U1508" s="20">
        <f>IF(S1508&lt;&gt;1, U1507, IF(C1508=Ajustes!$B$6, U1507+H1508, U1507-H1508))</f>
        <v/>
      </c>
      <c r="V1508" s="19">
        <f>IF(S1508&lt;&gt;1, V1507, IF(C1508=Ajustes!$B$6, V1507+D1508+N(O1508)+T1508, IF(U1508&lt;=0, 0, V1507-H1508*W1507)))</f>
        <v/>
      </c>
      <c r="W1508" s="21">
        <f>IF(U1508&gt;0, V1508/U1508, 0)</f>
        <v/>
      </c>
      <c r="X1508" s="19">
        <f>IF(AND(S1508=1, C1508=Ajustes!$B$7), D1508-N(O1508)-T1508-H1508*W1507, "")</f>
        <v/>
      </c>
      <c r="Y1508" s="18">
        <f>IF(A1508="", "", TRIM(IF(COUNTIFS($N$2:$N$3000,N1508,$C$2:$C$3000,C1508,$D$2:$D$3000,D1508,$H$2:$H$3000,H1508)&gt;1, "Orden repetida. ", "")&amp;IF(AND(S1508=1, C1508=Ajustes!$B$7, U1507+0.000001&lt;H1508), "Vendes más de lo registrado. ", "")&amp;IF(Q1508="texto", "Fecha en texto. ", "")&amp;IF(OR(NOT(ISNUMBER(D1508)), NOT(ISNUMBER(H1508))), "Número en texto. ", "")&amp;IF(AND(ISNUMBER(Q1508), ISNUMBER(Q1507), Q1508&lt;Q1507), "Fuera de orden de fecha. ", "")))</f>
        <v/>
      </c>
      <c r="Z1508" s="18">
        <f>IF(AND(S1508=1, ISNUMBER(R1508)), ROW(), 0)</f>
        <v/>
      </c>
      <c r="AA1508" s="18">
        <f>IF(ISNUMBER(R1508), R1508, 0)</f>
        <v/>
      </c>
    </row>
    <row r="1509">
      <c r="A1509" s="13" t="n"/>
      <c r="B1509" s="13" t="n"/>
      <c r="C1509" s="13" t="n"/>
      <c r="D1509" s="13" t="n"/>
      <c r="E1509" s="13" t="n"/>
      <c r="F1509" s="13" t="n"/>
      <c r="G1509" s="13" t="n"/>
      <c r="H1509" s="13" t="n"/>
      <c r="I1509" s="13" t="n"/>
      <c r="J1509" s="13" t="n"/>
      <c r="K1509" s="13" t="n"/>
      <c r="L1509" s="13" t="n"/>
      <c r="M1509" s="13" t="n"/>
      <c r="N1509" s="13" t="n"/>
      <c r="O1509" s="14" t="n"/>
      <c r="P1509" s="15" t="n"/>
      <c r="Q1509" s="16">
        <f>IF(N1509="", "", IF(ISNUMBER(N1509), N1509, IFERROR(DATEVALUE(LEFT(N1509,10))+TIMEVALUE(MID(N1509,12,8)), "texto")))</f>
        <v/>
      </c>
      <c r="R1509" s="17">
        <f>IF(ISNUMBER(Q1509), DATE(YEAR(Q1509),MONTH(Q1509),1), "")</f>
        <v/>
      </c>
      <c r="S1509" s="18">
        <f>IF(A1509="", 0, IF(AND(M1509=Ajustes!$B$8, E1509=Ajustes!$B$5, I1509=Ajustes!$B$4, OR(C1509=Ajustes!$B$6, C1509=Ajustes!$B$7), ISNUMBER(D1509), ISNUMBER(H1509)), 1, 0))</f>
        <v/>
      </c>
      <c r="T1509" s="19">
        <f>IF(S1509&lt;&gt;1, 0, IF(N(J1509)=0, 0, IF(K1509=Ajustes!$B$5, J1509, J1509*F1509)))</f>
        <v/>
      </c>
      <c r="U1509" s="20">
        <f>IF(S1509&lt;&gt;1, U1508, IF(C1509=Ajustes!$B$6, U1508+H1509, U1508-H1509))</f>
        <v/>
      </c>
      <c r="V1509" s="19">
        <f>IF(S1509&lt;&gt;1, V1508, IF(C1509=Ajustes!$B$6, V1508+D1509+N(O1509)+T1509, IF(U1509&lt;=0, 0, V1508-H1509*W1508)))</f>
        <v/>
      </c>
      <c r="W1509" s="21">
        <f>IF(U1509&gt;0, V1509/U1509, 0)</f>
        <v/>
      </c>
      <c r="X1509" s="19">
        <f>IF(AND(S1509=1, C1509=Ajustes!$B$7), D1509-N(O1509)-T1509-H1509*W1508, "")</f>
        <v/>
      </c>
      <c r="Y1509" s="18">
        <f>IF(A1509="", "", TRIM(IF(COUNTIFS($N$2:$N$3000,N1509,$C$2:$C$3000,C1509,$D$2:$D$3000,D1509,$H$2:$H$3000,H1509)&gt;1, "Orden repetida. ", "")&amp;IF(AND(S1509=1, C1509=Ajustes!$B$7, U1508+0.000001&lt;H1509), "Vendes más de lo registrado. ", "")&amp;IF(Q1509="texto", "Fecha en texto. ", "")&amp;IF(OR(NOT(ISNUMBER(D1509)), NOT(ISNUMBER(H1509))), "Número en texto. ", "")&amp;IF(AND(ISNUMBER(Q1509), ISNUMBER(Q1508), Q1509&lt;Q1508), "Fuera de orden de fecha. ", "")))</f>
        <v/>
      </c>
      <c r="Z1509" s="18">
        <f>IF(AND(S1509=1, ISNUMBER(R1509)), ROW(), 0)</f>
        <v/>
      </c>
      <c r="AA1509" s="18">
        <f>IF(ISNUMBER(R1509), R1509, 0)</f>
        <v/>
      </c>
    </row>
    <row r="1510">
      <c r="A1510" s="13" t="n"/>
      <c r="B1510" s="13" t="n"/>
      <c r="C1510" s="13" t="n"/>
      <c r="D1510" s="13" t="n"/>
      <c r="E1510" s="13" t="n"/>
      <c r="F1510" s="13" t="n"/>
      <c r="G1510" s="13" t="n"/>
      <c r="H1510" s="13" t="n"/>
      <c r="I1510" s="13" t="n"/>
      <c r="J1510" s="13" t="n"/>
      <c r="K1510" s="13" t="n"/>
      <c r="L1510" s="13" t="n"/>
      <c r="M1510" s="13" t="n"/>
      <c r="N1510" s="13" t="n"/>
      <c r="O1510" s="14" t="n"/>
      <c r="P1510" s="15" t="n"/>
      <c r="Q1510" s="16">
        <f>IF(N1510="", "", IF(ISNUMBER(N1510), N1510, IFERROR(DATEVALUE(LEFT(N1510,10))+TIMEVALUE(MID(N1510,12,8)), "texto")))</f>
        <v/>
      </c>
      <c r="R1510" s="17">
        <f>IF(ISNUMBER(Q1510), DATE(YEAR(Q1510),MONTH(Q1510),1), "")</f>
        <v/>
      </c>
      <c r="S1510" s="18">
        <f>IF(A1510="", 0, IF(AND(M1510=Ajustes!$B$8, E1510=Ajustes!$B$5, I1510=Ajustes!$B$4, OR(C1510=Ajustes!$B$6, C1510=Ajustes!$B$7), ISNUMBER(D1510), ISNUMBER(H1510)), 1, 0))</f>
        <v/>
      </c>
      <c r="T1510" s="19">
        <f>IF(S1510&lt;&gt;1, 0, IF(N(J1510)=0, 0, IF(K1510=Ajustes!$B$5, J1510, J1510*F1510)))</f>
        <v/>
      </c>
      <c r="U1510" s="20">
        <f>IF(S1510&lt;&gt;1, U1509, IF(C1510=Ajustes!$B$6, U1509+H1510, U1509-H1510))</f>
        <v/>
      </c>
      <c r="V1510" s="19">
        <f>IF(S1510&lt;&gt;1, V1509, IF(C1510=Ajustes!$B$6, V1509+D1510+N(O1510)+T1510, IF(U1510&lt;=0, 0, V1509-H1510*W1509)))</f>
        <v/>
      </c>
      <c r="W1510" s="21">
        <f>IF(U1510&gt;0, V1510/U1510, 0)</f>
        <v/>
      </c>
      <c r="X1510" s="19">
        <f>IF(AND(S1510=1, C1510=Ajustes!$B$7), D1510-N(O1510)-T1510-H1510*W1509, "")</f>
        <v/>
      </c>
      <c r="Y1510" s="18">
        <f>IF(A1510="", "", TRIM(IF(COUNTIFS($N$2:$N$3000,N1510,$C$2:$C$3000,C1510,$D$2:$D$3000,D1510,$H$2:$H$3000,H1510)&gt;1, "Orden repetida. ", "")&amp;IF(AND(S1510=1, C1510=Ajustes!$B$7, U1509+0.000001&lt;H1510), "Vendes más de lo registrado. ", "")&amp;IF(Q1510="texto", "Fecha en texto. ", "")&amp;IF(OR(NOT(ISNUMBER(D1510)), NOT(ISNUMBER(H1510))), "Número en texto. ", "")&amp;IF(AND(ISNUMBER(Q1510), ISNUMBER(Q1509), Q1510&lt;Q1509), "Fuera de orden de fecha. ", "")))</f>
        <v/>
      </c>
      <c r="Z1510" s="18">
        <f>IF(AND(S1510=1, ISNUMBER(R1510)), ROW(), 0)</f>
        <v/>
      </c>
      <c r="AA1510" s="18">
        <f>IF(ISNUMBER(R1510), R1510, 0)</f>
        <v/>
      </c>
    </row>
    <row r="1511">
      <c r="A1511" s="13" t="n"/>
      <c r="B1511" s="13" t="n"/>
      <c r="C1511" s="13" t="n"/>
      <c r="D1511" s="13" t="n"/>
      <c r="E1511" s="13" t="n"/>
      <c r="F1511" s="13" t="n"/>
      <c r="G1511" s="13" t="n"/>
      <c r="H1511" s="13" t="n"/>
      <c r="I1511" s="13" t="n"/>
      <c r="J1511" s="13" t="n"/>
      <c r="K1511" s="13" t="n"/>
      <c r="L1511" s="13" t="n"/>
      <c r="M1511" s="13" t="n"/>
      <c r="N1511" s="13" t="n"/>
      <c r="O1511" s="14" t="n"/>
      <c r="P1511" s="15" t="n"/>
      <c r="Q1511" s="16">
        <f>IF(N1511="", "", IF(ISNUMBER(N1511), N1511, IFERROR(DATEVALUE(LEFT(N1511,10))+TIMEVALUE(MID(N1511,12,8)), "texto")))</f>
        <v/>
      </c>
      <c r="R1511" s="17">
        <f>IF(ISNUMBER(Q1511), DATE(YEAR(Q1511),MONTH(Q1511),1), "")</f>
        <v/>
      </c>
      <c r="S1511" s="18">
        <f>IF(A1511="", 0, IF(AND(M1511=Ajustes!$B$8, E1511=Ajustes!$B$5, I1511=Ajustes!$B$4, OR(C1511=Ajustes!$B$6, C1511=Ajustes!$B$7), ISNUMBER(D1511), ISNUMBER(H1511)), 1, 0))</f>
        <v/>
      </c>
      <c r="T1511" s="19">
        <f>IF(S1511&lt;&gt;1, 0, IF(N(J1511)=0, 0, IF(K1511=Ajustes!$B$5, J1511, J1511*F1511)))</f>
        <v/>
      </c>
      <c r="U1511" s="20">
        <f>IF(S1511&lt;&gt;1, U1510, IF(C1511=Ajustes!$B$6, U1510+H1511, U1510-H1511))</f>
        <v/>
      </c>
      <c r="V1511" s="19">
        <f>IF(S1511&lt;&gt;1, V1510, IF(C1511=Ajustes!$B$6, V1510+D1511+N(O1511)+T1511, IF(U1511&lt;=0, 0, V1510-H1511*W1510)))</f>
        <v/>
      </c>
      <c r="W1511" s="21">
        <f>IF(U1511&gt;0, V1511/U1511, 0)</f>
        <v/>
      </c>
      <c r="X1511" s="19">
        <f>IF(AND(S1511=1, C1511=Ajustes!$B$7), D1511-N(O1511)-T1511-H1511*W1510, "")</f>
        <v/>
      </c>
      <c r="Y1511" s="18">
        <f>IF(A1511="", "", TRIM(IF(COUNTIFS($N$2:$N$3000,N1511,$C$2:$C$3000,C1511,$D$2:$D$3000,D1511,$H$2:$H$3000,H1511)&gt;1, "Orden repetida. ", "")&amp;IF(AND(S1511=1, C1511=Ajustes!$B$7, U1510+0.000001&lt;H1511), "Vendes más de lo registrado. ", "")&amp;IF(Q1511="texto", "Fecha en texto. ", "")&amp;IF(OR(NOT(ISNUMBER(D1511)), NOT(ISNUMBER(H1511))), "Número en texto. ", "")&amp;IF(AND(ISNUMBER(Q1511), ISNUMBER(Q1510), Q1511&lt;Q1510), "Fuera de orden de fecha. ", "")))</f>
        <v/>
      </c>
      <c r="Z1511" s="18">
        <f>IF(AND(S1511=1, ISNUMBER(R1511)), ROW(), 0)</f>
        <v/>
      </c>
      <c r="AA1511" s="18">
        <f>IF(ISNUMBER(R1511), R1511, 0)</f>
        <v/>
      </c>
    </row>
    <row r="1512">
      <c r="A1512" s="13" t="n"/>
      <c r="B1512" s="13" t="n"/>
      <c r="C1512" s="13" t="n"/>
      <c r="D1512" s="13" t="n"/>
      <c r="E1512" s="13" t="n"/>
      <c r="F1512" s="13" t="n"/>
      <c r="G1512" s="13" t="n"/>
      <c r="H1512" s="13" t="n"/>
      <c r="I1512" s="13" t="n"/>
      <c r="J1512" s="13" t="n"/>
      <c r="K1512" s="13" t="n"/>
      <c r="L1512" s="13" t="n"/>
      <c r="M1512" s="13" t="n"/>
      <c r="N1512" s="13" t="n"/>
      <c r="O1512" s="14" t="n"/>
      <c r="P1512" s="15" t="n"/>
      <c r="Q1512" s="16">
        <f>IF(N1512="", "", IF(ISNUMBER(N1512), N1512, IFERROR(DATEVALUE(LEFT(N1512,10))+TIMEVALUE(MID(N1512,12,8)), "texto")))</f>
        <v/>
      </c>
      <c r="R1512" s="17">
        <f>IF(ISNUMBER(Q1512), DATE(YEAR(Q1512),MONTH(Q1512),1), "")</f>
        <v/>
      </c>
      <c r="S1512" s="18">
        <f>IF(A1512="", 0, IF(AND(M1512=Ajustes!$B$8, E1512=Ajustes!$B$5, I1512=Ajustes!$B$4, OR(C1512=Ajustes!$B$6, C1512=Ajustes!$B$7), ISNUMBER(D1512), ISNUMBER(H1512)), 1, 0))</f>
        <v/>
      </c>
      <c r="T1512" s="19">
        <f>IF(S1512&lt;&gt;1, 0, IF(N(J1512)=0, 0, IF(K1512=Ajustes!$B$5, J1512, J1512*F1512)))</f>
        <v/>
      </c>
      <c r="U1512" s="20">
        <f>IF(S1512&lt;&gt;1, U1511, IF(C1512=Ajustes!$B$6, U1511+H1512, U1511-H1512))</f>
        <v/>
      </c>
      <c r="V1512" s="19">
        <f>IF(S1512&lt;&gt;1, V1511, IF(C1512=Ajustes!$B$6, V1511+D1512+N(O1512)+T1512, IF(U1512&lt;=0, 0, V1511-H1512*W1511)))</f>
        <v/>
      </c>
      <c r="W1512" s="21">
        <f>IF(U1512&gt;0, V1512/U1512, 0)</f>
        <v/>
      </c>
      <c r="X1512" s="19">
        <f>IF(AND(S1512=1, C1512=Ajustes!$B$7), D1512-N(O1512)-T1512-H1512*W1511, "")</f>
        <v/>
      </c>
      <c r="Y1512" s="18">
        <f>IF(A1512="", "", TRIM(IF(COUNTIFS($N$2:$N$3000,N1512,$C$2:$C$3000,C1512,$D$2:$D$3000,D1512,$H$2:$H$3000,H1512)&gt;1, "Orden repetida. ", "")&amp;IF(AND(S1512=1, C1512=Ajustes!$B$7, U1511+0.000001&lt;H1512), "Vendes más de lo registrado. ", "")&amp;IF(Q1512="texto", "Fecha en texto. ", "")&amp;IF(OR(NOT(ISNUMBER(D1512)), NOT(ISNUMBER(H1512))), "Número en texto. ", "")&amp;IF(AND(ISNUMBER(Q1512), ISNUMBER(Q1511), Q1512&lt;Q1511), "Fuera de orden de fecha. ", "")))</f>
        <v/>
      </c>
      <c r="Z1512" s="18">
        <f>IF(AND(S1512=1, ISNUMBER(R1512)), ROW(), 0)</f>
        <v/>
      </c>
      <c r="AA1512" s="18">
        <f>IF(ISNUMBER(R1512), R1512, 0)</f>
        <v/>
      </c>
    </row>
    <row r="1513">
      <c r="A1513" s="13" t="n"/>
      <c r="B1513" s="13" t="n"/>
      <c r="C1513" s="13" t="n"/>
      <c r="D1513" s="13" t="n"/>
      <c r="E1513" s="13" t="n"/>
      <c r="F1513" s="13" t="n"/>
      <c r="G1513" s="13" t="n"/>
      <c r="H1513" s="13" t="n"/>
      <c r="I1513" s="13" t="n"/>
      <c r="J1513" s="13" t="n"/>
      <c r="K1513" s="13" t="n"/>
      <c r="L1513" s="13" t="n"/>
      <c r="M1513" s="13" t="n"/>
      <c r="N1513" s="13" t="n"/>
      <c r="O1513" s="14" t="n"/>
      <c r="P1513" s="15" t="n"/>
      <c r="Q1513" s="16">
        <f>IF(N1513="", "", IF(ISNUMBER(N1513), N1513, IFERROR(DATEVALUE(LEFT(N1513,10))+TIMEVALUE(MID(N1513,12,8)), "texto")))</f>
        <v/>
      </c>
      <c r="R1513" s="17">
        <f>IF(ISNUMBER(Q1513), DATE(YEAR(Q1513),MONTH(Q1513),1), "")</f>
        <v/>
      </c>
      <c r="S1513" s="18">
        <f>IF(A1513="", 0, IF(AND(M1513=Ajustes!$B$8, E1513=Ajustes!$B$5, I1513=Ajustes!$B$4, OR(C1513=Ajustes!$B$6, C1513=Ajustes!$B$7), ISNUMBER(D1513), ISNUMBER(H1513)), 1, 0))</f>
        <v/>
      </c>
      <c r="T1513" s="19">
        <f>IF(S1513&lt;&gt;1, 0, IF(N(J1513)=0, 0, IF(K1513=Ajustes!$B$5, J1513, J1513*F1513)))</f>
        <v/>
      </c>
      <c r="U1513" s="20">
        <f>IF(S1513&lt;&gt;1, U1512, IF(C1513=Ajustes!$B$6, U1512+H1513, U1512-H1513))</f>
        <v/>
      </c>
      <c r="V1513" s="19">
        <f>IF(S1513&lt;&gt;1, V1512, IF(C1513=Ajustes!$B$6, V1512+D1513+N(O1513)+T1513, IF(U1513&lt;=0, 0, V1512-H1513*W1512)))</f>
        <v/>
      </c>
      <c r="W1513" s="21">
        <f>IF(U1513&gt;0, V1513/U1513, 0)</f>
        <v/>
      </c>
      <c r="X1513" s="19">
        <f>IF(AND(S1513=1, C1513=Ajustes!$B$7), D1513-N(O1513)-T1513-H1513*W1512, "")</f>
        <v/>
      </c>
      <c r="Y1513" s="18">
        <f>IF(A1513="", "", TRIM(IF(COUNTIFS($N$2:$N$3000,N1513,$C$2:$C$3000,C1513,$D$2:$D$3000,D1513,$H$2:$H$3000,H1513)&gt;1, "Orden repetida. ", "")&amp;IF(AND(S1513=1, C1513=Ajustes!$B$7, U1512+0.000001&lt;H1513), "Vendes más de lo registrado. ", "")&amp;IF(Q1513="texto", "Fecha en texto. ", "")&amp;IF(OR(NOT(ISNUMBER(D1513)), NOT(ISNUMBER(H1513))), "Número en texto. ", "")&amp;IF(AND(ISNUMBER(Q1513), ISNUMBER(Q1512), Q1513&lt;Q1512), "Fuera de orden de fecha. ", "")))</f>
        <v/>
      </c>
      <c r="Z1513" s="18">
        <f>IF(AND(S1513=1, ISNUMBER(R1513)), ROW(), 0)</f>
        <v/>
      </c>
      <c r="AA1513" s="18">
        <f>IF(ISNUMBER(R1513), R1513, 0)</f>
        <v/>
      </c>
    </row>
    <row r="1514">
      <c r="A1514" s="13" t="n"/>
      <c r="B1514" s="13" t="n"/>
      <c r="C1514" s="13" t="n"/>
      <c r="D1514" s="13" t="n"/>
      <c r="E1514" s="13" t="n"/>
      <c r="F1514" s="13" t="n"/>
      <c r="G1514" s="13" t="n"/>
      <c r="H1514" s="13" t="n"/>
      <c r="I1514" s="13" t="n"/>
      <c r="J1514" s="13" t="n"/>
      <c r="K1514" s="13" t="n"/>
      <c r="L1514" s="13" t="n"/>
      <c r="M1514" s="13" t="n"/>
      <c r="N1514" s="13" t="n"/>
      <c r="O1514" s="14" t="n"/>
      <c r="P1514" s="15" t="n"/>
      <c r="Q1514" s="16">
        <f>IF(N1514="", "", IF(ISNUMBER(N1514), N1514, IFERROR(DATEVALUE(LEFT(N1514,10))+TIMEVALUE(MID(N1514,12,8)), "texto")))</f>
        <v/>
      </c>
      <c r="R1514" s="17">
        <f>IF(ISNUMBER(Q1514), DATE(YEAR(Q1514),MONTH(Q1514),1), "")</f>
        <v/>
      </c>
      <c r="S1514" s="18">
        <f>IF(A1514="", 0, IF(AND(M1514=Ajustes!$B$8, E1514=Ajustes!$B$5, I1514=Ajustes!$B$4, OR(C1514=Ajustes!$B$6, C1514=Ajustes!$B$7), ISNUMBER(D1514), ISNUMBER(H1514)), 1, 0))</f>
        <v/>
      </c>
      <c r="T1514" s="19">
        <f>IF(S1514&lt;&gt;1, 0, IF(N(J1514)=0, 0, IF(K1514=Ajustes!$B$5, J1514, J1514*F1514)))</f>
        <v/>
      </c>
      <c r="U1514" s="20">
        <f>IF(S1514&lt;&gt;1, U1513, IF(C1514=Ajustes!$B$6, U1513+H1514, U1513-H1514))</f>
        <v/>
      </c>
      <c r="V1514" s="19">
        <f>IF(S1514&lt;&gt;1, V1513, IF(C1514=Ajustes!$B$6, V1513+D1514+N(O1514)+T1514, IF(U1514&lt;=0, 0, V1513-H1514*W1513)))</f>
        <v/>
      </c>
      <c r="W1514" s="21">
        <f>IF(U1514&gt;0, V1514/U1514, 0)</f>
        <v/>
      </c>
      <c r="X1514" s="19">
        <f>IF(AND(S1514=1, C1514=Ajustes!$B$7), D1514-N(O1514)-T1514-H1514*W1513, "")</f>
        <v/>
      </c>
      <c r="Y1514" s="18">
        <f>IF(A1514="", "", TRIM(IF(COUNTIFS($N$2:$N$3000,N1514,$C$2:$C$3000,C1514,$D$2:$D$3000,D1514,$H$2:$H$3000,H1514)&gt;1, "Orden repetida. ", "")&amp;IF(AND(S1514=1, C1514=Ajustes!$B$7, U1513+0.000001&lt;H1514), "Vendes más de lo registrado. ", "")&amp;IF(Q1514="texto", "Fecha en texto. ", "")&amp;IF(OR(NOT(ISNUMBER(D1514)), NOT(ISNUMBER(H1514))), "Número en texto. ", "")&amp;IF(AND(ISNUMBER(Q1514), ISNUMBER(Q1513), Q1514&lt;Q1513), "Fuera de orden de fecha. ", "")))</f>
        <v/>
      </c>
      <c r="Z1514" s="18">
        <f>IF(AND(S1514=1, ISNUMBER(R1514)), ROW(), 0)</f>
        <v/>
      </c>
      <c r="AA1514" s="18">
        <f>IF(ISNUMBER(R1514), R1514, 0)</f>
        <v/>
      </c>
    </row>
    <row r="1515">
      <c r="A1515" s="13" t="n"/>
      <c r="B1515" s="13" t="n"/>
      <c r="C1515" s="13" t="n"/>
      <c r="D1515" s="13" t="n"/>
      <c r="E1515" s="13" t="n"/>
      <c r="F1515" s="13" t="n"/>
      <c r="G1515" s="13" t="n"/>
      <c r="H1515" s="13" t="n"/>
      <c r="I1515" s="13" t="n"/>
      <c r="J1515" s="13" t="n"/>
      <c r="K1515" s="13" t="n"/>
      <c r="L1515" s="13" t="n"/>
      <c r="M1515" s="13" t="n"/>
      <c r="N1515" s="13" t="n"/>
      <c r="O1515" s="14" t="n"/>
      <c r="P1515" s="15" t="n"/>
      <c r="Q1515" s="16">
        <f>IF(N1515="", "", IF(ISNUMBER(N1515), N1515, IFERROR(DATEVALUE(LEFT(N1515,10))+TIMEVALUE(MID(N1515,12,8)), "texto")))</f>
        <v/>
      </c>
      <c r="R1515" s="17">
        <f>IF(ISNUMBER(Q1515), DATE(YEAR(Q1515),MONTH(Q1515),1), "")</f>
        <v/>
      </c>
      <c r="S1515" s="18">
        <f>IF(A1515="", 0, IF(AND(M1515=Ajustes!$B$8, E1515=Ajustes!$B$5, I1515=Ajustes!$B$4, OR(C1515=Ajustes!$B$6, C1515=Ajustes!$B$7), ISNUMBER(D1515), ISNUMBER(H1515)), 1, 0))</f>
        <v/>
      </c>
      <c r="T1515" s="19">
        <f>IF(S1515&lt;&gt;1, 0, IF(N(J1515)=0, 0, IF(K1515=Ajustes!$B$5, J1515, J1515*F1515)))</f>
        <v/>
      </c>
      <c r="U1515" s="20">
        <f>IF(S1515&lt;&gt;1, U1514, IF(C1515=Ajustes!$B$6, U1514+H1515, U1514-H1515))</f>
        <v/>
      </c>
      <c r="V1515" s="19">
        <f>IF(S1515&lt;&gt;1, V1514, IF(C1515=Ajustes!$B$6, V1514+D1515+N(O1515)+T1515, IF(U1515&lt;=0, 0, V1514-H1515*W1514)))</f>
        <v/>
      </c>
      <c r="W1515" s="21">
        <f>IF(U1515&gt;0, V1515/U1515, 0)</f>
        <v/>
      </c>
      <c r="X1515" s="19">
        <f>IF(AND(S1515=1, C1515=Ajustes!$B$7), D1515-N(O1515)-T1515-H1515*W1514, "")</f>
        <v/>
      </c>
      <c r="Y1515" s="18">
        <f>IF(A1515="", "", TRIM(IF(COUNTIFS($N$2:$N$3000,N1515,$C$2:$C$3000,C1515,$D$2:$D$3000,D1515,$H$2:$H$3000,H1515)&gt;1, "Orden repetida. ", "")&amp;IF(AND(S1515=1, C1515=Ajustes!$B$7, U1514+0.000001&lt;H1515), "Vendes más de lo registrado. ", "")&amp;IF(Q1515="texto", "Fecha en texto. ", "")&amp;IF(OR(NOT(ISNUMBER(D1515)), NOT(ISNUMBER(H1515))), "Número en texto. ", "")&amp;IF(AND(ISNUMBER(Q1515), ISNUMBER(Q1514), Q1515&lt;Q1514), "Fuera de orden de fecha. ", "")))</f>
        <v/>
      </c>
      <c r="Z1515" s="18">
        <f>IF(AND(S1515=1, ISNUMBER(R1515)), ROW(), 0)</f>
        <v/>
      </c>
      <c r="AA1515" s="18">
        <f>IF(ISNUMBER(R1515), R1515, 0)</f>
        <v/>
      </c>
    </row>
    <row r="1516">
      <c r="A1516" s="13" t="n"/>
      <c r="B1516" s="13" t="n"/>
      <c r="C1516" s="13" t="n"/>
      <c r="D1516" s="13" t="n"/>
      <c r="E1516" s="13" t="n"/>
      <c r="F1516" s="13" t="n"/>
      <c r="G1516" s="13" t="n"/>
      <c r="H1516" s="13" t="n"/>
      <c r="I1516" s="13" t="n"/>
      <c r="J1516" s="13" t="n"/>
      <c r="K1516" s="13" t="n"/>
      <c r="L1516" s="13" t="n"/>
      <c r="M1516" s="13" t="n"/>
      <c r="N1516" s="13" t="n"/>
      <c r="O1516" s="14" t="n"/>
      <c r="P1516" s="15" t="n"/>
      <c r="Q1516" s="16">
        <f>IF(N1516="", "", IF(ISNUMBER(N1516), N1516, IFERROR(DATEVALUE(LEFT(N1516,10))+TIMEVALUE(MID(N1516,12,8)), "texto")))</f>
        <v/>
      </c>
      <c r="R1516" s="17">
        <f>IF(ISNUMBER(Q1516), DATE(YEAR(Q1516),MONTH(Q1516),1), "")</f>
        <v/>
      </c>
      <c r="S1516" s="18">
        <f>IF(A1516="", 0, IF(AND(M1516=Ajustes!$B$8, E1516=Ajustes!$B$5, I1516=Ajustes!$B$4, OR(C1516=Ajustes!$B$6, C1516=Ajustes!$B$7), ISNUMBER(D1516), ISNUMBER(H1516)), 1, 0))</f>
        <v/>
      </c>
      <c r="T1516" s="19">
        <f>IF(S1516&lt;&gt;1, 0, IF(N(J1516)=0, 0, IF(K1516=Ajustes!$B$5, J1516, J1516*F1516)))</f>
        <v/>
      </c>
      <c r="U1516" s="20">
        <f>IF(S1516&lt;&gt;1, U1515, IF(C1516=Ajustes!$B$6, U1515+H1516, U1515-H1516))</f>
        <v/>
      </c>
      <c r="V1516" s="19">
        <f>IF(S1516&lt;&gt;1, V1515, IF(C1516=Ajustes!$B$6, V1515+D1516+N(O1516)+T1516, IF(U1516&lt;=0, 0, V1515-H1516*W1515)))</f>
        <v/>
      </c>
      <c r="W1516" s="21">
        <f>IF(U1516&gt;0, V1516/U1516, 0)</f>
        <v/>
      </c>
      <c r="X1516" s="19">
        <f>IF(AND(S1516=1, C1516=Ajustes!$B$7), D1516-N(O1516)-T1516-H1516*W1515, "")</f>
        <v/>
      </c>
      <c r="Y1516" s="18">
        <f>IF(A1516="", "", TRIM(IF(COUNTIFS($N$2:$N$3000,N1516,$C$2:$C$3000,C1516,$D$2:$D$3000,D1516,$H$2:$H$3000,H1516)&gt;1, "Orden repetida. ", "")&amp;IF(AND(S1516=1, C1516=Ajustes!$B$7, U1515+0.000001&lt;H1516), "Vendes más de lo registrado. ", "")&amp;IF(Q1516="texto", "Fecha en texto. ", "")&amp;IF(OR(NOT(ISNUMBER(D1516)), NOT(ISNUMBER(H1516))), "Número en texto. ", "")&amp;IF(AND(ISNUMBER(Q1516), ISNUMBER(Q1515), Q1516&lt;Q1515), "Fuera de orden de fecha. ", "")))</f>
        <v/>
      </c>
      <c r="Z1516" s="18">
        <f>IF(AND(S1516=1, ISNUMBER(R1516)), ROW(), 0)</f>
        <v/>
      </c>
      <c r="AA1516" s="18">
        <f>IF(ISNUMBER(R1516), R1516, 0)</f>
        <v/>
      </c>
    </row>
    <row r="1517">
      <c r="A1517" s="13" t="n"/>
      <c r="B1517" s="13" t="n"/>
      <c r="C1517" s="13" t="n"/>
      <c r="D1517" s="13" t="n"/>
      <c r="E1517" s="13" t="n"/>
      <c r="F1517" s="13" t="n"/>
      <c r="G1517" s="13" t="n"/>
      <c r="H1517" s="13" t="n"/>
      <c r="I1517" s="13" t="n"/>
      <c r="J1517" s="13" t="n"/>
      <c r="K1517" s="13" t="n"/>
      <c r="L1517" s="13" t="n"/>
      <c r="M1517" s="13" t="n"/>
      <c r="N1517" s="13" t="n"/>
      <c r="O1517" s="14" t="n"/>
      <c r="P1517" s="15" t="n"/>
      <c r="Q1517" s="16">
        <f>IF(N1517="", "", IF(ISNUMBER(N1517), N1517, IFERROR(DATEVALUE(LEFT(N1517,10))+TIMEVALUE(MID(N1517,12,8)), "texto")))</f>
        <v/>
      </c>
      <c r="R1517" s="17">
        <f>IF(ISNUMBER(Q1517), DATE(YEAR(Q1517),MONTH(Q1517),1), "")</f>
        <v/>
      </c>
      <c r="S1517" s="18">
        <f>IF(A1517="", 0, IF(AND(M1517=Ajustes!$B$8, E1517=Ajustes!$B$5, I1517=Ajustes!$B$4, OR(C1517=Ajustes!$B$6, C1517=Ajustes!$B$7), ISNUMBER(D1517), ISNUMBER(H1517)), 1, 0))</f>
        <v/>
      </c>
      <c r="T1517" s="19">
        <f>IF(S1517&lt;&gt;1, 0, IF(N(J1517)=0, 0, IF(K1517=Ajustes!$B$5, J1517, J1517*F1517)))</f>
        <v/>
      </c>
      <c r="U1517" s="20">
        <f>IF(S1517&lt;&gt;1, U1516, IF(C1517=Ajustes!$B$6, U1516+H1517, U1516-H1517))</f>
        <v/>
      </c>
      <c r="V1517" s="19">
        <f>IF(S1517&lt;&gt;1, V1516, IF(C1517=Ajustes!$B$6, V1516+D1517+N(O1517)+T1517, IF(U1517&lt;=0, 0, V1516-H1517*W1516)))</f>
        <v/>
      </c>
      <c r="W1517" s="21">
        <f>IF(U1517&gt;0, V1517/U1517, 0)</f>
        <v/>
      </c>
      <c r="X1517" s="19">
        <f>IF(AND(S1517=1, C1517=Ajustes!$B$7), D1517-N(O1517)-T1517-H1517*W1516, "")</f>
        <v/>
      </c>
      <c r="Y1517" s="18">
        <f>IF(A1517="", "", TRIM(IF(COUNTIFS($N$2:$N$3000,N1517,$C$2:$C$3000,C1517,$D$2:$D$3000,D1517,$H$2:$H$3000,H1517)&gt;1, "Orden repetida. ", "")&amp;IF(AND(S1517=1, C1517=Ajustes!$B$7, U1516+0.000001&lt;H1517), "Vendes más de lo registrado. ", "")&amp;IF(Q1517="texto", "Fecha en texto. ", "")&amp;IF(OR(NOT(ISNUMBER(D1517)), NOT(ISNUMBER(H1517))), "Número en texto. ", "")&amp;IF(AND(ISNUMBER(Q1517), ISNUMBER(Q1516), Q1517&lt;Q1516), "Fuera de orden de fecha. ", "")))</f>
        <v/>
      </c>
      <c r="Z1517" s="18">
        <f>IF(AND(S1517=1, ISNUMBER(R1517)), ROW(), 0)</f>
        <v/>
      </c>
      <c r="AA1517" s="18">
        <f>IF(ISNUMBER(R1517), R1517, 0)</f>
        <v/>
      </c>
    </row>
    <row r="1518">
      <c r="A1518" s="13" t="n"/>
      <c r="B1518" s="13" t="n"/>
      <c r="C1518" s="13" t="n"/>
      <c r="D1518" s="13" t="n"/>
      <c r="E1518" s="13" t="n"/>
      <c r="F1518" s="13" t="n"/>
      <c r="G1518" s="13" t="n"/>
      <c r="H1518" s="13" t="n"/>
      <c r="I1518" s="13" t="n"/>
      <c r="J1518" s="13" t="n"/>
      <c r="K1518" s="13" t="n"/>
      <c r="L1518" s="13" t="n"/>
      <c r="M1518" s="13" t="n"/>
      <c r="N1518" s="13" t="n"/>
      <c r="O1518" s="14" t="n"/>
      <c r="P1518" s="15" t="n"/>
      <c r="Q1518" s="16">
        <f>IF(N1518="", "", IF(ISNUMBER(N1518), N1518, IFERROR(DATEVALUE(LEFT(N1518,10))+TIMEVALUE(MID(N1518,12,8)), "texto")))</f>
        <v/>
      </c>
      <c r="R1518" s="17">
        <f>IF(ISNUMBER(Q1518), DATE(YEAR(Q1518),MONTH(Q1518),1), "")</f>
        <v/>
      </c>
      <c r="S1518" s="18">
        <f>IF(A1518="", 0, IF(AND(M1518=Ajustes!$B$8, E1518=Ajustes!$B$5, I1518=Ajustes!$B$4, OR(C1518=Ajustes!$B$6, C1518=Ajustes!$B$7), ISNUMBER(D1518), ISNUMBER(H1518)), 1, 0))</f>
        <v/>
      </c>
      <c r="T1518" s="19">
        <f>IF(S1518&lt;&gt;1, 0, IF(N(J1518)=0, 0, IF(K1518=Ajustes!$B$5, J1518, J1518*F1518)))</f>
        <v/>
      </c>
      <c r="U1518" s="20">
        <f>IF(S1518&lt;&gt;1, U1517, IF(C1518=Ajustes!$B$6, U1517+H1518, U1517-H1518))</f>
        <v/>
      </c>
      <c r="V1518" s="19">
        <f>IF(S1518&lt;&gt;1, V1517, IF(C1518=Ajustes!$B$6, V1517+D1518+N(O1518)+T1518, IF(U1518&lt;=0, 0, V1517-H1518*W1517)))</f>
        <v/>
      </c>
      <c r="W1518" s="21">
        <f>IF(U1518&gt;0, V1518/U1518, 0)</f>
        <v/>
      </c>
      <c r="X1518" s="19">
        <f>IF(AND(S1518=1, C1518=Ajustes!$B$7), D1518-N(O1518)-T1518-H1518*W1517, "")</f>
        <v/>
      </c>
      <c r="Y1518" s="18">
        <f>IF(A1518="", "", TRIM(IF(COUNTIFS($N$2:$N$3000,N1518,$C$2:$C$3000,C1518,$D$2:$D$3000,D1518,$H$2:$H$3000,H1518)&gt;1, "Orden repetida. ", "")&amp;IF(AND(S1518=1, C1518=Ajustes!$B$7, U1517+0.000001&lt;H1518), "Vendes más de lo registrado. ", "")&amp;IF(Q1518="texto", "Fecha en texto. ", "")&amp;IF(OR(NOT(ISNUMBER(D1518)), NOT(ISNUMBER(H1518))), "Número en texto. ", "")&amp;IF(AND(ISNUMBER(Q1518), ISNUMBER(Q1517), Q1518&lt;Q1517), "Fuera de orden de fecha. ", "")))</f>
        <v/>
      </c>
      <c r="Z1518" s="18">
        <f>IF(AND(S1518=1, ISNUMBER(R1518)), ROW(), 0)</f>
        <v/>
      </c>
      <c r="AA1518" s="18">
        <f>IF(ISNUMBER(R1518), R1518, 0)</f>
        <v/>
      </c>
    </row>
    <row r="1519">
      <c r="A1519" s="13" t="n"/>
      <c r="B1519" s="13" t="n"/>
      <c r="C1519" s="13" t="n"/>
      <c r="D1519" s="13" t="n"/>
      <c r="E1519" s="13" t="n"/>
      <c r="F1519" s="13" t="n"/>
      <c r="G1519" s="13" t="n"/>
      <c r="H1519" s="13" t="n"/>
      <c r="I1519" s="13" t="n"/>
      <c r="J1519" s="13" t="n"/>
      <c r="K1519" s="13" t="n"/>
      <c r="L1519" s="13" t="n"/>
      <c r="M1519" s="13" t="n"/>
      <c r="N1519" s="13" t="n"/>
      <c r="O1519" s="14" t="n"/>
      <c r="P1519" s="15" t="n"/>
      <c r="Q1519" s="16">
        <f>IF(N1519="", "", IF(ISNUMBER(N1519), N1519, IFERROR(DATEVALUE(LEFT(N1519,10))+TIMEVALUE(MID(N1519,12,8)), "texto")))</f>
        <v/>
      </c>
      <c r="R1519" s="17">
        <f>IF(ISNUMBER(Q1519), DATE(YEAR(Q1519),MONTH(Q1519),1), "")</f>
        <v/>
      </c>
      <c r="S1519" s="18">
        <f>IF(A1519="", 0, IF(AND(M1519=Ajustes!$B$8, E1519=Ajustes!$B$5, I1519=Ajustes!$B$4, OR(C1519=Ajustes!$B$6, C1519=Ajustes!$B$7), ISNUMBER(D1519), ISNUMBER(H1519)), 1, 0))</f>
        <v/>
      </c>
      <c r="T1519" s="19">
        <f>IF(S1519&lt;&gt;1, 0, IF(N(J1519)=0, 0, IF(K1519=Ajustes!$B$5, J1519, J1519*F1519)))</f>
        <v/>
      </c>
      <c r="U1519" s="20">
        <f>IF(S1519&lt;&gt;1, U1518, IF(C1519=Ajustes!$B$6, U1518+H1519, U1518-H1519))</f>
        <v/>
      </c>
      <c r="V1519" s="19">
        <f>IF(S1519&lt;&gt;1, V1518, IF(C1519=Ajustes!$B$6, V1518+D1519+N(O1519)+T1519, IF(U1519&lt;=0, 0, V1518-H1519*W1518)))</f>
        <v/>
      </c>
      <c r="W1519" s="21">
        <f>IF(U1519&gt;0, V1519/U1519, 0)</f>
        <v/>
      </c>
      <c r="X1519" s="19">
        <f>IF(AND(S1519=1, C1519=Ajustes!$B$7), D1519-N(O1519)-T1519-H1519*W1518, "")</f>
        <v/>
      </c>
      <c r="Y1519" s="18">
        <f>IF(A1519="", "", TRIM(IF(COUNTIFS($N$2:$N$3000,N1519,$C$2:$C$3000,C1519,$D$2:$D$3000,D1519,$H$2:$H$3000,H1519)&gt;1, "Orden repetida. ", "")&amp;IF(AND(S1519=1, C1519=Ajustes!$B$7, U1518+0.000001&lt;H1519), "Vendes más de lo registrado. ", "")&amp;IF(Q1519="texto", "Fecha en texto. ", "")&amp;IF(OR(NOT(ISNUMBER(D1519)), NOT(ISNUMBER(H1519))), "Número en texto. ", "")&amp;IF(AND(ISNUMBER(Q1519), ISNUMBER(Q1518), Q1519&lt;Q1518), "Fuera de orden de fecha. ", "")))</f>
        <v/>
      </c>
      <c r="Z1519" s="18">
        <f>IF(AND(S1519=1, ISNUMBER(R1519)), ROW(), 0)</f>
        <v/>
      </c>
      <c r="AA1519" s="18">
        <f>IF(ISNUMBER(R1519), R1519, 0)</f>
        <v/>
      </c>
    </row>
    <row r="1520">
      <c r="A1520" s="13" t="n"/>
      <c r="B1520" s="13" t="n"/>
      <c r="C1520" s="13" t="n"/>
      <c r="D1520" s="13" t="n"/>
      <c r="E1520" s="13" t="n"/>
      <c r="F1520" s="13" t="n"/>
      <c r="G1520" s="13" t="n"/>
      <c r="H1520" s="13" t="n"/>
      <c r="I1520" s="13" t="n"/>
      <c r="J1520" s="13" t="n"/>
      <c r="K1520" s="13" t="n"/>
      <c r="L1520" s="13" t="n"/>
      <c r="M1520" s="13" t="n"/>
      <c r="N1520" s="13" t="n"/>
      <c r="O1520" s="14" t="n"/>
      <c r="P1520" s="15" t="n"/>
      <c r="Q1520" s="16">
        <f>IF(N1520="", "", IF(ISNUMBER(N1520), N1520, IFERROR(DATEVALUE(LEFT(N1520,10))+TIMEVALUE(MID(N1520,12,8)), "texto")))</f>
        <v/>
      </c>
      <c r="R1520" s="17">
        <f>IF(ISNUMBER(Q1520), DATE(YEAR(Q1520),MONTH(Q1520),1), "")</f>
        <v/>
      </c>
      <c r="S1520" s="18">
        <f>IF(A1520="", 0, IF(AND(M1520=Ajustes!$B$8, E1520=Ajustes!$B$5, I1520=Ajustes!$B$4, OR(C1520=Ajustes!$B$6, C1520=Ajustes!$B$7), ISNUMBER(D1520), ISNUMBER(H1520)), 1, 0))</f>
        <v/>
      </c>
      <c r="T1520" s="19">
        <f>IF(S1520&lt;&gt;1, 0, IF(N(J1520)=0, 0, IF(K1520=Ajustes!$B$5, J1520, J1520*F1520)))</f>
        <v/>
      </c>
      <c r="U1520" s="20">
        <f>IF(S1520&lt;&gt;1, U1519, IF(C1520=Ajustes!$B$6, U1519+H1520, U1519-H1520))</f>
        <v/>
      </c>
      <c r="V1520" s="19">
        <f>IF(S1520&lt;&gt;1, V1519, IF(C1520=Ajustes!$B$6, V1519+D1520+N(O1520)+T1520, IF(U1520&lt;=0, 0, V1519-H1520*W1519)))</f>
        <v/>
      </c>
      <c r="W1520" s="21">
        <f>IF(U1520&gt;0, V1520/U1520, 0)</f>
        <v/>
      </c>
      <c r="X1520" s="19">
        <f>IF(AND(S1520=1, C1520=Ajustes!$B$7), D1520-N(O1520)-T1520-H1520*W1519, "")</f>
        <v/>
      </c>
      <c r="Y1520" s="18">
        <f>IF(A1520="", "", TRIM(IF(COUNTIFS($N$2:$N$3000,N1520,$C$2:$C$3000,C1520,$D$2:$D$3000,D1520,$H$2:$H$3000,H1520)&gt;1, "Orden repetida. ", "")&amp;IF(AND(S1520=1, C1520=Ajustes!$B$7, U1519+0.000001&lt;H1520), "Vendes más de lo registrado. ", "")&amp;IF(Q1520="texto", "Fecha en texto. ", "")&amp;IF(OR(NOT(ISNUMBER(D1520)), NOT(ISNUMBER(H1520))), "Número en texto. ", "")&amp;IF(AND(ISNUMBER(Q1520), ISNUMBER(Q1519), Q1520&lt;Q1519), "Fuera de orden de fecha. ", "")))</f>
        <v/>
      </c>
      <c r="Z1520" s="18">
        <f>IF(AND(S1520=1, ISNUMBER(R1520)), ROW(), 0)</f>
        <v/>
      </c>
      <c r="AA1520" s="18">
        <f>IF(ISNUMBER(R1520), R1520, 0)</f>
        <v/>
      </c>
    </row>
    <row r="1521">
      <c r="A1521" s="13" t="n"/>
      <c r="B1521" s="13" t="n"/>
      <c r="C1521" s="13" t="n"/>
      <c r="D1521" s="13" t="n"/>
      <c r="E1521" s="13" t="n"/>
      <c r="F1521" s="13" t="n"/>
      <c r="G1521" s="13" t="n"/>
      <c r="H1521" s="13" t="n"/>
      <c r="I1521" s="13" t="n"/>
      <c r="J1521" s="13" t="n"/>
      <c r="K1521" s="13" t="n"/>
      <c r="L1521" s="13" t="n"/>
      <c r="M1521" s="13" t="n"/>
      <c r="N1521" s="13" t="n"/>
      <c r="O1521" s="14" t="n"/>
      <c r="P1521" s="15" t="n"/>
      <c r="Q1521" s="16">
        <f>IF(N1521="", "", IF(ISNUMBER(N1521), N1521, IFERROR(DATEVALUE(LEFT(N1521,10))+TIMEVALUE(MID(N1521,12,8)), "texto")))</f>
        <v/>
      </c>
      <c r="R1521" s="17">
        <f>IF(ISNUMBER(Q1521), DATE(YEAR(Q1521),MONTH(Q1521),1), "")</f>
        <v/>
      </c>
      <c r="S1521" s="18">
        <f>IF(A1521="", 0, IF(AND(M1521=Ajustes!$B$8, E1521=Ajustes!$B$5, I1521=Ajustes!$B$4, OR(C1521=Ajustes!$B$6, C1521=Ajustes!$B$7), ISNUMBER(D1521), ISNUMBER(H1521)), 1, 0))</f>
        <v/>
      </c>
      <c r="T1521" s="19">
        <f>IF(S1521&lt;&gt;1, 0, IF(N(J1521)=0, 0, IF(K1521=Ajustes!$B$5, J1521, J1521*F1521)))</f>
        <v/>
      </c>
      <c r="U1521" s="20">
        <f>IF(S1521&lt;&gt;1, U1520, IF(C1521=Ajustes!$B$6, U1520+H1521, U1520-H1521))</f>
        <v/>
      </c>
      <c r="V1521" s="19">
        <f>IF(S1521&lt;&gt;1, V1520, IF(C1521=Ajustes!$B$6, V1520+D1521+N(O1521)+T1521, IF(U1521&lt;=0, 0, V1520-H1521*W1520)))</f>
        <v/>
      </c>
      <c r="W1521" s="21">
        <f>IF(U1521&gt;0, V1521/U1521, 0)</f>
        <v/>
      </c>
      <c r="X1521" s="19">
        <f>IF(AND(S1521=1, C1521=Ajustes!$B$7), D1521-N(O1521)-T1521-H1521*W1520, "")</f>
        <v/>
      </c>
      <c r="Y1521" s="18">
        <f>IF(A1521="", "", TRIM(IF(COUNTIFS($N$2:$N$3000,N1521,$C$2:$C$3000,C1521,$D$2:$D$3000,D1521,$H$2:$H$3000,H1521)&gt;1, "Orden repetida. ", "")&amp;IF(AND(S1521=1, C1521=Ajustes!$B$7, U1520+0.000001&lt;H1521), "Vendes más de lo registrado. ", "")&amp;IF(Q1521="texto", "Fecha en texto. ", "")&amp;IF(OR(NOT(ISNUMBER(D1521)), NOT(ISNUMBER(H1521))), "Número en texto. ", "")&amp;IF(AND(ISNUMBER(Q1521), ISNUMBER(Q1520), Q1521&lt;Q1520), "Fuera de orden de fecha. ", "")))</f>
        <v/>
      </c>
      <c r="Z1521" s="18">
        <f>IF(AND(S1521=1, ISNUMBER(R1521)), ROW(), 0)</f>
        <v/>
      </c>
      <c r="AA1521" s="18">
        <f>IF(ISNUMBER(R1521), R1521, 0)</f>
        <v/>
      </c>
    </row>
    <row r="1522">
      <c r="A1522" s="13" t="n"/>
      <c r="B1522" s="13" t="n"/>
      <c r="C1522" s="13" t="n"/>
      <c r="D1522" s="13" t="n"/>
      <c r="E1522" s="13" t="n"/>
      <c r="F1522" s="13" t="n"/>
      <c r="G1522" s="13" t="n"/>
      <c r="H1522" s="13" t="n"/>
      <c r="I1522" s="13" t="n"/>
      <c r="J1522" s="13" t="n"/>
      <c r="K1522" s="13" t="n"/>
      <c r="L1522" s="13" t="n"/>
      <c r="M1522" s="13" t="n"/>
      <c r="N1522" s="13" t="n"/>
      <c r="O1522" s="14" t="n"/>
      <c r="P1522" s="15" t="n"/>
      <c r="Q1522" s="16">
        <f>IF(N1522="", "", IF(ISNUMBER(N1522), N1522, IFERROR(DATEVALUE(LEFT(N1522,10))+TIMEVALUE(MID(N1522,12,8)), "texto")))</f>
        <v/>
      </c>
      <c r="R1522" s="17">
        <f>IF(ISNUMBER(Q1522), DATE(YEAR(Q1522),MONTH(Q1522),1), "")</f>
        <v/>
      </c>
      <c r="S1522" s="18">
        <f>IF(A1522="", 0, IF(AND(M1522=Ajustes!$B$8, E1522=Ajustes!$B$5, I1522=Ajustes!$B$4, OR(C1522=Ajustes!$B$6, C1522=Ajustes!$B$7), ISNUMBER(D1522), ISNUMBER(H1522)), 1, 0))</f>
        <v/>
      </c>
      <c r="T1522" s="19">
        <f>IF(S1522&lt;&gt;1, 0, IF(N(J1522)=0, 0, IF(K1522=Ajustes!$B$5, J1522, J1522*F1522)))</f>
        <v/>
      </c>
      <c r="U1522" s="20">
        <f>IF(S1522&lt;&gt;1, U1521, IF(C1522=Ajustes!$B$6, U1521+H1522, U1521-H1522))</f>
        <v/>
      </c>
      <c r="V1522" s="19">
        <f>IF(S1522&lt;&gt;1, V1521, IF(C1522=Ajustes!$B$6, V1521+D1522+N(O1522)+T1522, IF(U1522&lt;=0, 0, V1521-H1522*W1521)))</f>
        <v/>
      </c>
      <c r="W1522" s="21">
        <f>IF(U1522&gt;0, V1522/U1522, 0)</f>
        <v/>
      </c>
      <c r="X1522" s="19">
        <f>IF(AND(S1522=1, C1522=Ajustes!$B$7), D1522-N(O1522)-T1522-H1522*W1521, "")</f>
        <v/>
      </c>
      <c r="Y1522" s="18">
        <f>IF(A1522="", "", TRIM(IF(COUNTIFS($N$2:$N$3000,N1522,$C$2:$C$3000,C1522,$D$2:$D$3000,D1522,$H$2:$H$3000,H1522)&gt;1, "Orden repetida. ", "")&amp;IF(AND(S1522=1, C1522=Ajustes!$B$7, U1521+0.000001&lt;H1522), "Vendes más de lo registrado. ", "")&amp;IF(Q1522="texto", "Fecha en texto. ", "")&amp;IF(OR(NOT(ISNUMBER(D1522)), NOT(ISNUMBER(H1522))), "Número en texto. ", "")&amp;IF(AND(ISNUMBER(Q1522), ISNUMBER(Q1521), Q1522&lt;Q1521), "Fuera de orden de fecha. ", "")))</f>
        <v/>
      </c>
      <c r="Z1522" s="18">
        <f>IF(AND(S1522=1, ISNUMBER(R1522)), ROW(), 0)</f>
        <v/>
      </c>
      <c r="AA1522" s="18">
        <f>IF(ISNUMBER(R1522), R1522, 0)</f>
        <v/>
      </c>
    </row>
    <row r="1523">
      <c r="A1523" s="13" t="n"/>
      <c r="B1523" s="13" t="n"/>
      <c r="C1523" s="13" t="n"/>
      <c r="D1523" s="13" t="n"/>
      <c r="E1523" s="13" t="n"/>
      <c r="F1523" s="13" t="n"/>
      <c r="G1523" s="13" t="n"/>
      <c r="H1523" s="13" t="n"/>
      <c r="I1523" s="13" t="n"/>
      <c r="J1523" s="13" t="n"/>
      <c r="K1523" s="13" t="n"/>
      <c r="L1523" s="13" t="n"/>
      <c r="M1523" s="13" t="n"/>
      <c r="N1523" s="13" t="n"/>
      <c r="O1523" s="14" t="n"/>
      <c r="P1523" s="15" t="n"/>
      <c r="Q1523" s="16">
        <f>IF(N1523="", "", IF(ISNUMBER(N1523), N1523, IFERROR(DATEVALUE(LEFT(N1523,10))+TIMEVALUE(MID(N1523,12,8)), "texto")))</f>
        <v/>
      </c>
      <c r="R1523" s="17">
        <f>IF(ISNUMBER(Q1523), DATE(YEAR(Q1523),MONTH(Q1523),1), "")</f>
        <v/>
      </c>
      <c r="S1523" s="18">
        <f>IF(A1523="", 0, IF(AND(M1523=Ajustes!$B$8, E1523=Ajustes!$B$5, I1523=Ajustes!$B$4, OR(C1523=Ajustes!$B$6, C1523=Ajustes!$B$7), ISNUMBER(D1523), ISNUMBER(H1523)), 1, 0))</f>
        <v/>
      </c>
      <c r="T1523" s="19">
        <f>IF(S1523&lt;&gt;1, 0, IF(N(J1523)=0, 0, IF(K1523=Ajustes!$B$5, J1523, J1523*F1523)))</f>
        <v/>
      </c>
      <c r="U1523" s="20">
        <f>IF(S1523&lt;&gt;1, U1522, IF(C1523=Ajustes!$B$6, U1522+H1523, U1522-H1523))</f>
        <v/>
      </c>
      <c r="V1523" s="19">
        <f>IF(S1523&lt;&gt;1, V1522, IF(C1523=Ajustes!$B$6, V1522+D1523+N(O1523)+T1523, IF(U1523&lt;=0, 0, V1522-H1523*W1522)))</f>
        <v/>
      </c>
      <c r="W1523" s="21">
        <f>IF(U1523&gt;0, V1523/U1523, 0)</f>
        <v/>
      </c>
      <c r="X1523" s="19">
        <f>IF(AND(S1523=1, C1523=Ajustes!$B$7), D1523-N(O1523)-T1523-H1523*W1522, "")</f>
        <v/>
      </c>
      <c r="Y1523" s="18">
        <f>IF(A1523="", "", TRIM(IF(COUNTIFS($N$2:$N$3000,N1523,$C$2:$C$3000,C1523,$D$2:$D$3000,D1523,$H$2:$H$3000,H1523)&gt;1, "Orden repetida. ", "")&amp;IF(AND(S1523=1, C1523=Ajustes!$B$7, U1522+0.000001&lt;H1523), "Vendes más de lo registrado. ", "")&amp;IF(Q1523="texto", "Fecha en texto. ", "")&amp;IF(OR(NOT(ISNUMBER(D1523)), NOT(ISNUMBER(H1523))), "Número en texto. ", "")&amp;IF(AND(ISNUMBER(Q1523), ISNUMBER(Q1522), Q1523&lt;Q1522), "Fuera de orden de fecha. ", "")))</f>
        <v/>
      </c>
      <c r="Z1523" s="18">
        <f>IF(AND(S1523=1, ISNUMBER(R1523)), ROW(), 0)</f>
        <v/>
      </c>
      <c r="AA1523" s="18">
        <f>IF(ISNUMBER(R1523), R1523, 0)</f>
        <v/>
      </c>
    </row>
    <row r="1524">
      <c r="A1524" s="13" t="n"/>
      <c r="B1524" s="13" t="n"/>
      <c r="C1524" s="13" t="n"/>
      <c r="D1524" s="13" t="n"/>
      <c r="E1524" s="13" t="n"/>
      <c r="F1524" s="13" t="n"/>
      <c r="G1524" s="13" t="n"/>
      <c r="H1524" s="13" t="n"/>
      <c r="I1524" s="13" t="n"/>
      <c r="J1524" s="13" t="n"/>
      <c r="K1524" s="13" t="n"/>
      <c r="L1524" s="13" t="n"/>
      <c r="M1524" s="13" t="n"/>
      <c r="N1524" s="13" t="n"/>
      <c r="O1524" s="14" t="n"/>
      <c r="P1524" s="15" t="n"/>
      <c r="Q1524" s="16">
        <f>IF(N1524="", "", IF(ISNUMBER(N1524), N1524, IFERROR(DATEVALUE(LEFT(N1524,10))+TIMEVALUE(MID(N1524,12,8)), "texto")))</f>
        <v/>
      </c>
      <c r="R1524" s="17">
        <f>IF(ISNUMBER(Q1524), DATE(YEAR(Q1524),MONTH(Q1524),1), "")</f>
        <v/>
      </c>
      <c r="S1524" s="18">
        <f>IF(A1524="", 0, IF(AND(M1524=Ajustes!$B$8, E1524=Ajustes!$B$5, I1524=Ajustes!$B$4, OR(C1524=Ajustes!$B$6, C1524=Ajustes!$B$7), ISNUMBER(D1524), ISNUMBER(H1524)), 1, 0))</f>
        <v/>
      </c>
      <c r="T1524" s="19">
        <f>IF(S1524&lt;&gt;1, 0, IF(N(J1524)=0, 0, IF(K1524=Ajustes!$B$5, J1524, J1524*F1524)))</f>
        <v/>
      </c>
      <c r="U1524" s="20">
        <f>IF(S1524&lt;&gt;1, U1523, IF(C1524=Ajustes!$B$6, U1523+H1524, U1523-H1524))</f>
        <v/>
      </c>
      <c r="V1524" s="19">
        <f>IF(S1524&lt;&gt;1, V1523, IF(C1524=Ajustes!$B$6, V1523+D1524+N(O1524)+T1524, IF(U1524&lt;=0, 0, V1523-H1524*W1523)))</f>
        <v/>
      </c>
      <c r="W1524" s="21">
        <f>IF(U1524&gt;0, V1524/U1524, 0)</f>
        <v/>
      </c>
      <c r="X1524" s="19">
        <f>IF(AND(S1524=1, C1524=Ajustes!$B$7), D1524-N(O1524)-T1524-H1524*W1523, "")</f>
        <v/>
      </c>
      <c r="Y1524" s="18">
        <f>IF(A1524="", "", TRIM(IF(COUNTIFS($N$2:$N$3000,N1524,$C$2:$C$3000,C1524,$D$2:$D$3000,D1524,$H$2:$H$3000,H1524)&gt;1, "Orden repetida. ", "")&amp;IF(AND(S1524=1, C1524=Ajustes!$B$7, U1523+0.000001&lt;H1524), "Vendes más de lo registrado. ", "")&amp;IF(Q1524="texto", "Fecha en texto. ", "")&amp;IF(OR(NOT(ISNUMBER(D1524)), NOT(ISNUMBER(H1524))), "Número en texto. ", "")&amp;IF(AND(ISNUMBER(Q1524), ISNUMBER(Q1523), Q1524&lt;Q1523), "Fuera de orden de fecha. ", "")))</f>
        <v/>
      </c>
      <c r="Z1524" s="18">
        <f>IF(AND(S1524=1, ISNUMBER(R1524)), ROW(), 0)</f>
        <v/>
      </c>
      <c r="AA1524" s="18">
        <f>IF(ISNUMBER(R1524), R1524, 0)</f>
        <v/>
      </c>
    </row>
    <row r="1525">
      <c r="A1525" s="13" t="n"/>
      <c r="B1525" s="13" t="n"/>
      <c r="C1525" s="13" t="n"/>
      <c r="D1525" s="13" t="n"/>
      <c r="E1525" s="13" t="n"/>
      <c r="F1525" s="13" t="n"/>
      <c r="G1525" s="13" t="n"/>
      <c r="H1525" s="13" t="n"/>
      <c r="I1525" s="13" t="n"/>
      <c r="J1525" s="13" t="n"/>
      <c r="K1525" s="13" t="n"/>
      <c r="L1525" s="13" t="n"/>
      <c r="M1525" s="13" t="n"/>
      <c r="N1525" s="13" t="n"/>
      <c r="O1525" s="14" t="n"/>
      <c r="P1525" s="15" t="n"/>
      <c r="Q1525" s="16">
        <f>IF(N1525="", "", IF(ISNUMBER(N1525), N1525, IFERROR(DATEVALUE(LEFT(N1525,10))+TIMEVALUE(MID(N1525,12,8)), "texto")))</f>
        <v/>
      </c>
      <c r="R1525" s="17">
        <f>IF(ISNUMBER(Q1525), DATE(YEAR(Q1525),MONTH(Q1525),1), "")</f>
        <v/>
      </c>
      <c r="S1525" s="18">
        <f>IF(A1525="", 0, IF(AND(M1525=Ajustes!$B$8, E1525=Ajustes!$B$5, I1525=Ajustes!$B$4, OR(C1525=Ajustes!$B$6, C1525=Ajustes!$B$7), ISNUMBER(D1525), ISNUMBER(H1525)), 1, 0))</f>
        <v/>
      </c>
      <c r="T1525" s="19">
        <f>IF(S1525&lt;&gt;1, 0, IF(N(J1525)=0, 0, IF(K1525=Ajustes!$B$5, J1525, J1525*F1525)))</f>
        <v/>
      </c>
      <c r="U1525" s="20">
        <f>IF(S1525&lt;&gt;1, U1524, IF(C1525=Ajustes!$B$6, U1524+H1525, U1524-H1525))</f>
        <v/>
      </c>
      <c r="V1525" s="19">
        <f>IF(S1525&lt;&gt;1, V1524, IF(C1525=Ajustes!$B$6, V1524+D1525+N(O1525)+T1525, IF(U1525&lt;=0, 0, V1524-H1525*W1524)))</f>
        <v/>
      </c>
      <c r="W1525" s="21">
        <f>IF(U1525&gt;0, V1525/U1525, 0)</f>
        <v/>
      </c>
      <c r="X1525" s="19">
        <f>IF(AND(S1525=1, C1525=Ajustes!$B$7), D1525-N(O1525)-T1525-H1525*W1524, "")</f>
        <v/>
      </c>
      <c r="Y1525" s="18">
        <f>IF(A1525="", "", TRIM(IF(COUNTIFS($N$2:$N$3000,N1525,$C$2:$C$3000,C1525,$D$2:$D$3000,D1525,$H$2:$H$3000,H1525)&gt;1, "Orden repetida. ", "")&amp;IF(AND(S1525=1, C1525=Ajustes!$B$7, U1524+0.000001&lt;H1525), "Vendes más de lo registrado. ", "")&amp;IF(Q1525="texto", "Fecha en texto. ", "")&amp;IF(OR(NOT(ISNUMBER(D1525)), NOT(ISNUMBER(H1525))), "Número en texto. ", "")&amp;IF(AND(ISNUMBER(Q1525), ISNUMBER(Q1524), Q1525&lt;Q1524), "Fuera de orden de fecha. ", "")))</f>
        <v/>
      </c>
      <c r="Z1525" s="18">
        <f>IF(AND(S1525=1, ISNUMBER(R1525)), ROW(), 0)</f>
        <v/>
      </c>
      <c r="AA1525" s="18">
        <f>IF(ISNUMBER(R1525), R1525, 0)</f>
        <v/>
      </c>
    </row>
    <row r="1526">
      <c r="A1526" s="13" t="n"/>
      <c r="B1526" s="13" t="n"/>
      <c r="C1526" s="13" t="n"/>
      <c r="D1526" s="13" t="n"/>
      <c r="E1526" s="13" t="n"/>
      <c r="F1526" s="13" t="n"/>
      <c r="G1526" s="13" t="n"/>
      <c r="H1526" s="13" t="n"/>
      <c r="I1526" s="13" t="n"/>
      <c r="J1526" s="13" t="n"/>
      <c r="K1526" s="13" t="n"/>
      <c r="L1526" s="13" t="n"/>
      <c r="M1526" s="13" t="n"/>
      <c r="N1526" s="13" t="n"/>
      <c r="O1526" s="14" t="n"/>
      <c r="P1526" s="15" t="n"/>
      <c r="Q1526" s="16">
        <f>IF(N1526="", "", IF(ISNUMBER(N1526), N1526, IFERROR(DATEVALUE(LEFT(N1526,10))+TIMEVALUE(MID(N1526,12,8)), "texto")))</f>
        <v/>
      </c>
      <c r="R1526" s="17">
        <f>IF(ISNUMBER(Q1526), DATE(YEAR(Q1526),MONTH(Q1526),1), "")</f>
        <v/>
      </c>
      <c r="S1526" s="18">
        <f>IF(A1526="", 0, IF(AND(M1526=Ajustes!$B$8, E1526=Ajustes!$B$5, I1526=Ajustes!$B$4, OR(C1526=Ajustes!$B$6, C1526=Ajustes!$B$7), ISNUMBER(D1526), ISNUMBER(H1526)), 1, 0))</f>
        <v/>
      </c>
      <c r="T1526" s="19">
        <f>IF(S1526&lt;&gt;1, 0, IF(N(J1526)=0, 0, IF(K1526=Ajustes!$B$5, J1526, J1526*F1526)))</f>
        <v/>
      </c>
      <c r="U1526" s="20">
        <f>IF(S1526&lt;&gt;1, U1525, IF(C1526=Ajustes!$B$6, U1525+H1526, U1525-H1526))</f>
        <v/>
      </c>
      <c r="V1526" s="19">
        <f>IF(S1526&lt;&gt;1, V1525, IF(C1526=Ajustes!$B$6, V1525+D1526+N(O1526)+T1526, IF(U1526&lt;=0, 0, V1525-H1526*W1525)))</f>
        <v/>
      </c>
      <c r="W1526" s="21">
        <f>IF(U1526&gt;0, V1526/U1526, 0)</f>
        <v/>
      </c>
      <c r="X1526" s="19">
        <f>IF(AND(S1526=1, C1526=Ajustes!$B$7), D1526-N(O1526)-T1526-H1526*W1525, "")</f>
        <v/>
      </c>
      <c r="Y1526" s="18">
        <f>IF(A1526="", "", TRIM(IF(COUNTIFS($N$2:$N$3000,N1526,$C$2:$C$3000,C1526,$D$2:$D$3000,D1526,$H$2:$H$3000,H1526)&gt;1, "Orden repetida. ", "")&amp;IF(AND(S1526=1, C1526=Ajustes!$B$7, U1525+0.000001&lt;H1526), "Vendes más de lo registrado. ", "")&amp;IF(Q1526="texto", "Fecha en texto. ", "")&amp;IF(OR(NOT(ISNUMBER(D1526)), NOT(ISNUMBER(H1526))), "Número en texto. ", "")&amp;IF(AND(ISNUMBER(Q1526), ISNUMBER(Q1525), Q1526&lt;Q1525), "Fuera de orden de fecha. ", "")))</f>
        <v/>
      </c>
      <c r="Z1526" s="18">
        <f>IF(AND(S1526=1, ISNUMBER(R1526)), ROW(), 0)</f>
        <v/>
      </c>
      <c r="AA1526" s="18">
        <f>IF(ISNUMBER(R1526), R1526, 0)</f>
        <v/>
      </c>
    </row>
    <row r="1527">
      <c r="A1527" s="13" t="n"/>
      <c r="B1527" s="13" t="n"/>
      <c r="C1527" s="13" t="n"/>
      <c r="D1527" s="13" t="n"/>
      <c r="E1527" s="13" t="n"/>
      <c r="F1527" s="13" t="n"/>
      <c r="G1527" s="13" t="n"/>
      <c r="H1527" s="13" t="n"/>
      <c r="I1527" s="13" t="n"/>
      <c r="J1527" s="13" t="n"/>
      <c r="K1527" s="13" t="n"/>
      <c r="L1527" s="13" t="n"/>
      <c r="M1527" s="13" t="n"/>
      <c r="N1527" s="13" t="n"/>
      <c r="O1527" s="14" t="n"/>
      <c r="P1527" s="15" t="n"/>
      <c r="Q1527" s="16">
        <f>IF(N1527="", "", IF(ISNUMBER(N1527), N1527, IFERROR(DATEVALUE(LEFT(N1527,10))+TIMEVALUE(MID(N1527,12,8)), "texto")))</f>
        <v/>
      </c>
      <c r="R1527" s="17">
        <f>IF(ISNUMBER(Q1527), DATE(YEAR(Q1527),MONTH(Q1527),1), "")</f>
        <v/>
      </c>
      <c r="S1527" s="18">
        <f>IF(A1527="", 0, IF(AND(M1527=Ajustes!$B$8, E1527=Ajustes!$B$5, I1527=Ajustes!$B$4, OR(C1527=Ajustes!$B$6, C1527=Ajustes!$B$7), ISNUMBER(D1527), ISNUMBER(H1527)), 1, 0))</f>
        <v/>
      </c>
      <c r="T1527" s="19">
        <f>IF(S1527&lt;&gt;1, 0, IF(N(J1527)=0, 0, IF(K1527=Ajustes!$B$5, J1527, J1527*F1527)))</f>
        <v/>
      </c>
      <c r="U1527" s="20">
        <f>IF(S1527&lt;&gt;1, U1526, IF(C1527=Ajustes!$B$6, U1526+H1527, U1526-H1527))</f>
        <v/>
      </c>
      <c r="V1527" s="19">
        <f>IF(S1527&lt;&gt;1, V1526, IF(C1527=Ajustes!$B$6, V1526+D1527+N(O1527)+T1527, IF(U1527&lt;=0, 0, V1526-H1527*W1526)))</f>
        <v/>
      </c>
      <c r="W1527" s="21">
        <f>IF(U1527&gt;0, V1527/U1527, 0)</f>
        <v/>
      </c>
      <c r="X1527" s="19">
        <f>IF(AND(S1527=1, C1527=Ajustes!$B$7), D1527-N(O1527)-T1527-H1527*W1526, "")</f>
        <v/>
      </c>
      <c r="Y1527" s="18">
        <f>IF(A1527="", "", TRIM(IF(COUNTIFS($N$2:$N$3000,N1527,$C$2:$C$3000,C1527,$D$2:$D$3000,D1527,$H$2:$H$3000,H1527)&gt;1, "Orden repetida. ", "")&amp;IF(AND(S1527=1, C1527=Ajustes!$B$7, U1526+0.000001&lt;H1527), "Vendes más de lo registrado. ", "")&amp;IF(Q1527="texto", "Fecha en texto. ", "")&amp;IF(OR(NOT(ISNUMBER(D1527)), NOT(ISNUMBER(H1527))), "Número en texto. ", "")&amp;IF(AND(ISNUMBER(Q1527), ISNUMBER(Q1526), Q1527&lt;Q1526), "Fuera de orden de fecha. ", "")))</f>
        <v/>
      </c>
      <c r="Z1527" s="18">
        <f>IF(AND(S1527=1, ISNUMBER(R1527)), ROW(), 0)</f>
        <v/>
      </c>
      <c r="AA1527" s="18">
        <f>IF(ISNUMBER(R1527), R1527, 0)</f>
        <v/>
      </c>
    </row>
    <row r="1528">
      <c r="A1528" s="13" t="n"/>
      <c r="B1528" s="13" t="n"/>
      <c r="C1528" s="13" t="n"/>
      <c r="D1528" s="13" t="n"/>
      <c r="E1528" s="13" t="n"/>
      <c r="F1528" s="13" t="n"/>
      <c r="G1528" s="13" t="n"/>
      <c r="H1528" s="13" t="n"/>
      <c r="I1528" s="13" t="n"/>
      <c r="J1528" s="13" t="n"/>
      <c r="K1528" s="13" t="n"/>
      <c r="L1528" s="13" t="n"/>
      <c r="M1528" s="13" t="n"/>
      <c r="N1528" s="13" t="n"/>
      <c r="O1528" s="14" t="n"/>
      <c r="P1528" s="15" t="n"/>
      <c r="Q1528" s="16">
        <f>IF(N1528="", "", IF(ISNUMBER(N1528), N1528, IFERROR(DATEVALUE(LEFT(N1528,10))+TIMEVALUE(MID(N1528,12,8)), "texto")))</f>
        <v/>
      </c>
      <c r="R1528" s="17">
        <f>IF(ISNUMBER(Q1528), DATE(YEAR(Q1528),MONTH(Q1528),1), "")</f>
        <v/>
      </c>
      <c r="S1528" s="18">
        <f>IF(A1528="", 0, IF(AND(M1528=Ajustes!$B$8, E1528=Ajustes!$B$5, I1528=Ajustes!$B$4, OR(C1528=Ajustes!$B$6, C1528=Ajustes!$B$7), ISNUMBER(D1528), ISNUMBER(H1528)), 1, 0))</f>
        <v/>
      </c>
      <c r="T1528" s="19">
        <f>IF(S1528&lt;&gt;1, 0, IF(N(J1528)=0, 0, IF(K1528=Ajustes!$B$5, J1528, J1528*F1528)))</f>
        <v/>
      </c>
      <c r="U1528" s="20">
        <f>IF(S1528&lt;&gt;1, U1527, IF(C1528=Ajustes!$B$6, U1527+H1528, U1527-H1528))</f>
        <v/>
      </c>
      <c r="V1528" s="19">
        <f>IF(S1528&lt;&gt;1, V1527, IF(C1528=Ajustes!$B$6, V1527+D1528+N(O1528)+T1528, IF(U1528&lt;=0, 0, V1527-H1528*W1527)))</f>
        <v/>
      </c>
      <c r="W1528" s="21">
        <f>IF(U1528&gt;0, V1528/U1528, 0)</f>
        <v/>
      </c>
      <c r="X1528" s="19">
        <f>IF(AND(S1528=1, C1528=Ajustes!$B$7), D1528-N(O1528)-T1528-H1528*W1527, "")</f>
        <v/>
      </c>
      <c r="Y1528" s="18">
        <f>IF(A1528="", "", TRIM(IF(COUNTIFS($N$2:$N$3000,N1528,$C$2:$C$3000,C1528,$D$2:$D$3000,D1528,$H$2:$H$3000,H1528)&gt;1, "Orden repetida. ", "")&amp;IF(AND(S1528=1, C1528=Ajustes!$B$7, U1527+0.000001&lt;H1528), "Vendes más de lo registrado. ", "")&amp;IF(Q1528="texto", "Fecha en texto. ", "")&amp;IF(OR(NOT(ISNUMBER(D1528)), NOT(ISNUMBER(H1528))), "Número en texto. ", "")&amp;IF(AND(ISNUMBER(Q1528), ISNUMBER(Q1527), Q1528&lt;Q1527), "Fuera de orden de fecha. ", "")))</f>
        <v/>
      </c>
      <c r="Z1528" s="18">
        <f>IF(AND(S1528=1, ISNUMBER(R1528)), ROW(), 0)</f>
        <v/>
      </c>
      <c r="AA1528" s="18">
        <f>IF(ISNUMBER(R1528), R1528, 0)</f>
        <v/>
      </c>
    </row>
    <row r="1529">
      <c r="A1529" s="13" t="n"/>
      <c r="B1529" s="13" t="n"/>
      <c r="C1529" s="13" t="n"/>
      <c r="D1529" s="13" t="n"/>
      <c r="E1529" s="13" t="n"/>
      <c r="F1529" s="13" t="n"/>
      <c r="G1529" s="13" t="n"/>
      <c r="H1529" s="13" t="n"/>
      <c r="I1529" s="13" t="n"/>
      <c r="J1529" s="13" t="n"/>
      <c r="K1529" s="13" t="n"/>
      <c r="L1529" s="13" t="n"/>
      <c r="M1529" s="13" t="n"/>
      <c r="N1529" s="13" t="n"/>
      <c r="O1529" s="14" t="n"/>
      <c r="P1529" s="15" t="n"/>
      <c r="Q1529" s="16">
        <f>IF(N1529="", "", IF(ISNUMBER(N1529), N1529, IFERROR(DATEVALUE(LEFT(N1529,10))+TIMEVALUE(MID(N1529,12,8)), "texto")))</f>
        <v/>
      </c>
      <c r="R1529" s="17">
        <f>IF(ISNUMBER(Q1529), DATE(YEAR(Q1529),MONTH(Q1529),1), "")</f>
        <v/>
      </c>
      <c r="S1529" s="18">
        <f>IF(A1529="", 0, IF(AND(M1529=Ajustes!$B$8, E1529=Ajustes!$B$5, I1529=Ajustes!$B$4, OR(C1529=Ajustes!$B$6, C1529=Ajustes!$B$7), ISNUMBER(D1529), ISNUMBER(H1529)), 1, 0))</f>
        <v/>
      </c>
      <c r="T1529" s="19">
        <f>IF(S1529&lt;&gt;1, 0, IF(N(J1529)=0, 0, IF(K1529=Ajustes!$B$5, J1529, J1529*F1529)))</f>
        <v/>
      </c>
      <c r="U1529" s="20">
        <f>IF(S1529&lt;&gt;1, U1528, IF(C1529=Ajustes!$B$6, U1528+H1529, U1528-H1529))</f>
        <v/>
      </c>
      <c r="V1529" s="19">
        <f>IF(S1529&lt;&gt;1, V1528, IF(C1529=Ajustes!$B$6, V1528+D1529+N(O1529)+T1529, IF(U1529&lt;=0, 0, V1528-H1529*W1528)))</f>
        <v/>
      </c>
      <c r="W1529" s="21">
        <f>IF(U1529&gt;0, V1529/U1529, 0)</f>
        <v/>
      </c>
      <c r="X1529" s="19">
        <f>IF(AND(S1529=1, C1529=Ajustes!$B$7), D1529-N(O1529)-T1529-H1529*W1528, "")</f>
        <v/>
      </c>
      <c r="Y1529" s="18">
        <f>IF(A1529="", "", TRIM(IF(COUNTIFS($N$2:$N$3000,N1529,$C$2:$C$3000,C1529,$D$2:$D$3000,D1529,$H$2:$H$3000,H1529)&gt;1, "Orden repetida. ", "")&amp;IF(AND(S1529=1, C1529=Ajustes!$B$7, U1528+0.000001&lt;H1529), "Vendes más de lo registrado. ", "")&amp;IF(Q1529="texto", "Fecha en texto. ", "")&amp;IF(OR(NOT(ISNUMBER(D1529)), NOT(ISNUMBER(H1529))), "Número en texto. ", "")&amp;IF(AND(ISNUMBER(Q1529), ISNUMBER(Q1528), Q1529&lt;Q1528), "Fuera de orden de fecha. ", "")))</f>
        <v/>
      </c>
      <c r="Z1529" s="18">
        <f>IF(AND(S1529=1, ISNUMBER(R1529)), ROW(), 0)</f>
        <v/>
      </c>
      <c r="AA1529" s="18">
        <f>IF(ISNUMBER(R1529), R1529, 0)</f>
        <v/>
      </c>
    </row>
    <row r="1530">
      <c r="A1530" s="13" t="n"/>
      <c r="B1530" s="13" t="n"/>
      <c r="C1530" s="13" t="n"/>
      <c r="D1530" s="13" t="n"/>
      <c r="E1530" s="13" t="n"/>
      <c r="F1530" s="13" t="n"/>
      <c r="G1530" s="13" t="n"/>
      <c r="H1530" s="13" t="n"/>
      <c r="I1530" s="13" t="n"/>
      <c r="J1530" s="13" t="n"/>
      <c r="K1530" s="13" t="n"/>
      <c r="L1530" s="13" t="n"/>
      <c r="M1530" s="13" t="n"/>
      <c r="N1530" s="13" t="n"/>
      <c r="O1530" s="14" t="n"/>
      <c r="P1530" s="15" t="n"/>
      <c r="Q1530" s="16">
        <f>IF(N1530="", "", IF(ISNUMBER(N1530), N1530, IFERROR(DATEVALUE(LEFT(N1530,10))+TIMEVALUE(MID(N1530,12,8)), "texto")))</f>
        <v/>
      </c>
      <c r="R1530" s="17">
        <f>IF(ISNUMBER(Q1530), DATE(YEAR(Q1530),MONTH(Q1530),1), "")</f>
        <v/>
      </c>
      <c r="S1530" s="18">
        <f>IF(A1530="", 0, IF(AND(M1530=Ajustes!$B$8, E1530=Ajustes!$B$5, I1530=Ajustes!$B$4, OR(C1530=Ajustes!$B$6, C1530=Ajustes!$B$7), ISNUMBER(D1530), ISNUMBER(H1530)), 1, 0))</f>
        <v/>
      </c>
      <c r="T1530" s="19">
        <f>IF(S1530&lt;&gt;1, 0, IF(N(J1530)=0, 0, IF(K1530=Ajustes!$B$5, J1530, J1530*F1530)))</f>
        <v/>
      </c>
      <c r="U1530" s="20">
        <f>IF(S1530&lt;&gt;1, U1529, IF(C1530=Ajustes!$B$6, U1529+H1530, U1529-H1530))</f>
        <v/>
      </c>
      <c r="V1530" s="19">
        <f>IF(S1530&lt;&gt;1, V1529, IF(C1530=Ajustes!$B$6, V1529+D1530+N(O1530)+T1530, IF(U1530&lt;=0, 0, V1529-H1530*W1529)))</f>
        <v/>
      </c>
      <c r="W1530" s="21">
        <f>IF(U1530&gt;0, V1530/U1530, 0)</f>
        <v/>
      </c>
      <c r="X1530" s="19">
        <f>IF(AND(S1530=1, C1530=Ajustes!$B$7), D1530-N(O1530)-T1530-H1530*W1529, "")</f>
        <v/>
      </c>
      <c r="Y1530" s="18">
        <f>IF(A1530="", "", TRIM(IF(COUNTIFS($N$2:$N$3000,N1530,$C$2:$C$3000,C1530,$D$2:$D$3000,D1530,$H$2:$H$3000,H1530)&gt;1, "Orden repetida. ", "")&amp;IF(AND(S1530=1, C1530=Ajustes!$B$7, U1529+0.000001&lt;H1530), "Vendes más de lo registrado. ", "")&amp;IF(Q1530="texto", "Fecha en texto. ", "")&amp;IF(OR(NOT(ISNUMBER(D1530)), NOT(ISNUMBER(H1530))), "Número en texto. ", "")&amp;IF(AND(ISNUMBER(Q1530), ISNUMBER(Q1529), Q1530&lt;Q1529), "Fuera de orden de fecha. ", "")))</f>
        <v/>
      </c>
      <c r="Z1530" s="18">
        <f>IF(AND(S1530=1, ISNUMBER(R1530)), ROW(), 0)</f>
        <v/>
      </c>
      <c r="AA1530" s="18">
        <f>IF(ISNUMBER(R1530), R1530, 0)</f>
        <v/>
      </c>
    </row>
    <row r="1531">
      <c r="A1531" s="13" t="n"/>
      <c r="B1531" s="13" t="n"/>
      <c r="C1531" s="13" t="n"/>
      <c r="D1531" s="13" t="n"/>
      <c r="E1531" s="13" t="n"/>
      <c r="F1531" s="13" t="n"/>
      <c r="G1531" s="13" t="n"/>
      <c r="H1531" s="13" t="n"/>
      <c r="I1531" s="13" t="n"/>
      <c r="J1531" s="13" t="n"/>
      <c r="K1531" s="13" t="n"/>
      <c r="L1531" s="13" t="n"/>
      <c r="M1531" s="13" t="n"/>
      <c r="N1531" s="13" t="n"/>
      <c r="O1531" s="14" t="n"/>
      <c r="P1531" s="15" t="n"/>
      <c r="Q1531" s="16">
        <f>IF(N1531="", "", IF(ISNUMBER(N1531), N1531, IFERROR(DATEVALUE(LEFT(N1531,10))+TIMEVALUE(MID(N1531,12,8)), "texto")))</f>
        <v/>
      </c>
      <c r="R1531" s="17">
        <f>IF(ISNUMBER(Q1531), DATE(YEAR(Q1531),MONTH(Q1531),1), "")</f>
        <v/>
      </c>
      <c r="S1531" s="18">
        <f>IF(A1531="", 0, IF(AND(M1531=Ajustes!$B$8, E1531=Ajustes!$B$5, I1531=Ajustes!$B$4, OR(C1531=Ajustes!$B$6, C1531=Ajustes!$B$7), ISNUMBER(D1531), ISNUMBER(H1531)), 1, 0))</f>
        <v/>
      </c>
      <c r="T1531" s="19">
        <f>IF(S1531&lt;&gt;1, 0, IF(N(J1531)=0, 0, IF(K1531=Ajustes!$B$5, J1531, J1531*F1531)))</f>
        <v/>
      </c>
      <c r="U1531" s="20">
        <f>IF(S1531&lt;&gt;1, U1530, IF(C1531=Ajustes!$B$6, U1530+H1531, U1530-H1531))</f>
        <v/>
      </c>
      <c r="V1531" s="19">
        <f>IF(S1531&lt;&gt;1, V1530, IF(C1531=Ajustes!$B$6, V1530+D1531+N(O1531)+T1531, IF(U1531&lt;=0, 0, V1530-H1531*W1530)))</f>
        <v/>
      </c>
      <c r="W1531" s="21">
        <f>IF(U1531&gt;0, V1531/U1531, 0)</f>
        <v/>
      </c>
      <c r="X1531" s="19">
        <f>IF(AND(S1531=1, C1531=Ajustes!$B$7), D1531-N(O1531)-T1531-H1531*W1530, "")</f>
        <v/>
      </c>
      <c r="Y1531" s="18">
        <f>IF(A1531="", "", TRIM(IF(COUNTIFS($N$2:$N$3000,N1531,$C$2:$C$3000,C1531,$D$2:$D$3000,D1531,$H$2:$H$3000,H1531)&gt;1, "Orden repetida. ", "")&amp;IF(AND(S1531=1, C1531=Ajustes!$B$7, U1530+0.000001&lt;H1531), "Vendes más de lo registrado. ", "")&amp;IF(Q1531="texto", "Fecha en texto. ", "")&amp;IF(OR(NOT(ISNUMBER(D1531)), NOT(ISNUMBER(H1531))), "Número en texto. ", "")&amp;IF(AND(ISNUMBER(Q1531), ISNUMBER(Q1530), Q1531&lt;Q1530), "Fuera de orden de fecha. ", "")))</f>
        <v/>
      </c>
      <c r="Z1531" s="18">
        <f>IF(AND(S1531=1, ISNUMBER(R1531)), ROW(), 0)</f>
        <v/>
      </c>
      <c r="AA1531" s="18">
        <f>IF(ISNUMBER(R1531), R1531, 0)</f>
        <v/>
      </c>
    </row>
    <row r="1532">
      <c r="A1532" s="13" t="n"/>
      <c r="B1532" s="13" t="n"/>
      <c r="C1532" s="13" t="n"/>
      <c r="D1532" s="13" t="n"/>
      <c r="E1532" s="13" t="n"/>
      <c r="F1532" s="13" t="n"/>
      <c r="G1532" s="13" t="n"/>
      <c r="H1532" s="13" t="n"/>
      <c r="I1532" s="13" t="n"/>
      <c r="J1532" s="13" t="n"/>
      <c r="K1532" s="13" t="n"/>
      <c r="L1532" s="13" t="n"/>
      <c r="M1532" s="13" t="n"/>
      <c r="N1532" s="13" t="n"/>
      <c r="O1532" s="14" t="n"/>
      <c r="P1532" s="15" t="n"/>
      <c r="Q1532" s="16">
        <f>IF(N1532="", "", IF(ISNUMBER(N1532), N1532, IFERROR(DATEVALUE(LEFT(N1532,10))+TIMEVALUE(MID(N1532,12,8)), "texto")))</f>
        <v/>
      </c>
      <c r="R1532" s="17">
        <f>IF(ISNUMBER(Q1532), DATE(YEAR(Q1532),MONTH(Q1532),1), "")</f>
        <v/>
      </c>
      <c r="S1532" s="18">
        <f>IF(A1532="", 0, IF(AND(M1532=Ajustes!$B$8, E1532=Ajustes!$B$5, I1532=Ajustes!$B$4, OR(C1532=Ajustes!$B$6, C1532=Ajustes!$B$7), ISNUMBER(D1532), ISNUMBER(H1532)), 1, 0))</f>
        <v/>
      </c>
      <c r="T1532" s="19">
        <f>IF(S1532&lt;&gt;1, 0, IF(N(J1532)=0, 0, IF(K1532=Ajustes!$B$5, J1532, J1532*F1532)))</f>
        <v/>
      </c>
      <c r="U1532" s="20">
        <f>IF(S1532&lt;&gt;1, U1531, IF(C1532=Ajustes!$B$6, U1531+H1532, U1531-H1532))</f>
        <v/>
      </c>
      <c r="V1532" s="19">
        <f>IF(S1532&lt;&gt;1, V1531, IF(C1532=Ajustes!$B$6, V1531+D1532+N(O1532)+T1532, IF(U1532&lt;=0, 0, V1531-H1532*W1531)))</f>
        <v/>
      </c>
      <c r="W1532" s="21">
        <f>IF(U1532&gt;0, V1532/U1532, 0)</f>
        <v/>
      </c>
      <c r="X1532" s="19">
        <f>IF(AND(S1532=1, C1532=Ajustes!$B$7), D1532-N(O1532)-T1532-H1532*W1531, "")</f>
        <v/>
      </c>
      <c r="Y1532" s="18">
        <f>IF(A1532="", "", TRIM(IF(COUNTIFS($N$2:$N$3000,N1532,$C$2:$C$3000,C1532,$D$2:$D$3000,D1532,$H$2:$H$3000,H1532)&gt;1, "Orden repetida. ", "")&amp;IF(AND(S1532=1, C1532=Ajustes!$B$7, U1531+0.000001&lt;H1532), "Vendes más de lo registrado. ", "")&amp;IF(Q1532="texto", "Fecha en texto. ", "")&amp;IF(OR(NOT(ISNUMBER(D1532)), NOT(ISNUMBER(H1532))), "Número en texto. ", "")&amp;IF(AND(ISNUMBER(Q1532), ISNUMBER(Q1531), Q1532&lt;Q1531), "Fuera de orden de fecha. ", "")))</f>
        <v/>
      </c>
      <c r="Z1532" s="18">
        <f>IF(AND(S1532=1, ISNUMBER(R1532)), ROW(), 0)</f>
        <v/>
      </c>
      <c r="AA1532" s="18">
        <f>IF(ISNUMBER(R1532), R1532, 0)</f>
        <v/>
      </c>
    </row>
    <row r="1533">
      <c r="A1533" s="13" t="n"/>
      <c r="B1533" s="13" t="n"/>
      <c r="C1533" s="13" t="n"/>
      <c r="D1533" s="13" t="n"/>
      <c r="E1533" s="13" t="n"/>
      <c r="F1533" s="13" t="n"/>
      <c r="G1533" s="13" t="n"/>
      <c r="H1533" s="13" t="n"/>
      <c r="I1533" s="13" t="n"/>
      <c r="J1533" s="13" t="n"/>
      <c r="K1533" s="13" t="n"/>
      <c r="L1533" s="13" t="n"/>
      <c r="M1533" s="13" t="n"/>
      <c r="N1533" s="13" t="n"/>
      <c r="O1533" s="14" t="n"/>
      <c r="P1533" s="15" t="n"/>
      <c r="Q1533" s="16">
        <f>IF(N1533="", "", IF(ISNUMBER(N1533), N1533, IFERROR(DATEVALUE(LEFT(N1533,10))+TIMEVALUE(MID(N1533,12,8)), "texto")))</f>
        <v/>
      </c>
      <c r="R1533" s="17">
        <f>IF(ISNUMBER(Q1533), DATE(YEAR(Q1533),MONTH(Q1533),1), "")</f>
        <v/>
      </c>
      <c r="S1533" s="18">
        <f>IF(A1533="", 0, IF(AND(M1533=Ajustes!$B$8, E1533=Ajustes!$B$5, I1533=Ajustes!$B$4, OR(C1533=Ajustes!$B$6, C1533=Ajustes!$B$7), ISNUMBER(D1533), ISNUMBER(H1533)), 1, 0))</f>
        <v/>
      </c>
      <c r="T1533" s="19">
        <f>IF(S1533&lt;&gt;1, 0, IF(N(J1533)=0, 0, IF(K1533=Ajustes!$B$5, J1533, J1533*F1533)))</f>
        <v/>
      </c>
      <c r="U1533" s="20">
        <f>IF(S1533&lt;&gt;1, U1532, IF(C1533=Ajustes!$B$6, U1532+H1533, U1532-H1533))</f>
        <v/>
      </c>
      <c r="V1533" s="19">
        <f>IF(S1533&lt;&gt;1, V1532, IF(C1533=Ajustes!$B$6, V1532+D1533+N(O1533)+T1533, IF(U1533&lt;=0, 0, V1532-H1533*W1532)))</f>
        <v/>
      </c>
      <c r="W1533" s="21">
        <f>IF(U1533&gt;0, V1533/U1533, 0)</f>
        <v/>
      </c>
      <c r="X1533" s="19">
        <f>IF(AND(S1533=1, C1533=Ajustes!$B$7), D1533-N(O1533)-T1533-H1533*W1532, "")</f>
        <v/>
      </c>
      <c r="Y1533" s="18">
        <f>IF(A1533="", "", TRIM(IF(COUNTIFS($N$2:$N$3000,N1533,$C$2:$C$3000,C1533,$D$2:$D$3000,D1533,$H$2:$H$3000,H1533)&gt;1, "Orden repetida. ", "")&amp;IF(AND(S1533=1, C1533=Ajustes!$B$7, U1532+0.000001&lt;H1533), "Vendes más de lo registrado. ", "")&amp;IF(Q1533="texto", "Fecha en texto. ", "")&amp;IF(OR(NOT(ISNUMBER(D1533)), NOT(ISNUMBER(H1533))), "Número en texto. ", "")&amp;IF(AND(ISNUMBER(Q1533), ISNUMBER(Q1532), Q1533&lt;Q1532), "Fuera de orden de fecha. ", "")))</f>
        <v/>
      </c>
      <c r="Z1533" s="18">
        <f>IF(AND(S1533=1, ISNUMBER(R1533)), ROW(), 0)</f>
        <v/>
      </c>
      <c r="AA1533" s="18">
        <f>IF(ISNUMBER(R1533), R1533, 0)</f>
        <v/>
      </c>
    </row>
    <row r="1534">
      <c r="A1534" s="13" t="n"/>
      <c r="B1534" s="13" t="n"/>
      <c r="C1534" s="13" t="n"/>
      <c r="D1534" s="13" t="n"/>
      <c r="E1534" s="13" t="n"/>
      <c r="F1534" s="13" t="n"/>
      <c r="G1534" s="13" t="n"/>
      <c r="H1534" s="13" t="n"/>
      <c r="I1534" s="13" t="n"/>
      <c r="J1534" s="13" t="n"/>
      <c r="K1534" s="13" t="n"/>
      <c r="L1534" s="13" t="n"/>
      <c r="M1534" s="13" t="n"/>
      <c r="N1534" s="13" t="n"/>
      <c r="O1534" s="14" t="n"/>
      <c r="P1534" s="15" t="n"/>
      <c r="Q1534" s="16">
        <f>IF(N1534="", "", IF(ISNUMBER(N1534), N1534, IFERROR(DATEVALUE(LEFT(N1534,10))+TIMEVALUE(MID(N1534,12,8)), "texto")))</f>
        <v/>
      </c>
      <c r="R1534" s="17">
        <f>IF(ISNUMBER(Q1534), DATE(YEAR(Q1534),MONTH(Q1534),1), "")</f>
        <v/>
      </c>
      <c r="S1534" s="18">
        <f>IF(A1534="", 0, IF(AND(M1534=Ajustes!$B$8, E1534=Ajustes!$B$5, I1534=Ajustes!$B$4, OR(C1534=Ajustes!$B$6, C1534=Ajustes!$B$7), ISNUMBER(D1534), ISNUMBER(H1534)), 1, 0))</f>
        <v/>
      </c>
      <c r="T1534" s="19">
        <f>IF(S1534&lt;&gt;1, 0, IF(N(J1534)=0, 0, IF(K1534=Ajustes!$B$5, J1534, J1534*F1534)))</f>
        <v/>
      </c>
      <c r="U1534" s="20">
        <f>IF(S1534&lt;&gt;1, U1533, IF(C1534=Ajustes!$B$6, U1533+H1534, U1533-H1534))</f>
        <v/>
      </c>
      <c r="V1534" s="19">
        <f>IF(S1534&lt;&gt;1, V1533, IF(C1534=Ajustes!$B$6, V1533+D1534+N(O1534)+T1534, IF(U1534&lt;=0, 0, V1533-H1534*W1533)))</f>
        <v/>
      </c>
      <c r="W1534" s="21">
        <f>IF(U1534&gt;0, V1534/U1534, 0)</f>
        <v/>
      </c>
      <c r="X1534" s="19">
        <f>IF(AND(S1534=1, C1534=Ajustes!$B$7), D1534-N(O1534)-T1534-H1534*W1533, "")</f>
        <v/>
      </c>
      <c r="Y1534" s="18">
        <f>IF(A1534="", "", TRIM(IF(COUNTIFS($N$2:$N$3000,N1534,$C$2:$C$3000,C1534,$D$2:$D$3000,D1534,$H$2:$H$3000,H1534)&gt;1, "Orden repetida. ", "")&amp;IF(AND(S1534=1, C1534=Ajustes!$B$7, U1533+0.000001&lt;H1534), "Vendes más de lo registrado. ", "")&amp;IF(Q1534="texto", "Fecha en texto. ", "")&amp;IF(OR(NOT(ISNUMBER(D1534)), NOT(ISNUMBER(H1534))), "Número en texto. ", "")&amp;IF(AND(ISNUMBER(Q1534), ISNUMBER(Q1533), Q1534&lt;Q1533), "Fuera de orden de fecha. ", "")))</f>
        <v/>
      </c>
      <c r="Z1534" s="18">
        <f>IF(AND(S1534=1, ISNUMBER(R1534)), ROW(), 0)</f>
        <v/>
      </c>
      <c r="AA1534" s="18">
        <f>IF(ISNUMBER(R1534), R1534, 0)</f>
        <v/>
      </c>
    </row>
    <row r="1535">
      <c r="A1535" s="13" t="n"/>
      <c r="B1535" s="13" t="n"/>
      <c r="C1535" s="13" t="n"/>
      <c r="D1535" s="13" t="n"/>
      <c r="E1535" s="13" t="n"/>
      <c r="F1535" s="13" t="n"/>
      <c r="G1535" s="13" t="n"/>
      <c r="H1535" s="13" t="n"/>
      <c r="I1535" s="13" t="n"/>
      <c r="J1535" s="13" t="n"/>
      <c r="K1535" s="13" t="n"/>
      <c r="L1535" s="13" t="n"/>
      <c r="M1535" s="13" t="n"/>
      <c r="N1535" s="13" t="n"/>
      <c r="O1535" s="14" t="n"/>
      <c r="P1535" s="15" t="n"/>
      <c r="Q1535" s="16">
        <f>IF(N1535="", "", IF(ISNUMBER(N1535), N1535, IFERROR(DATEVALUE(LEFT(N1535,10))+TIMEVALUE(MID(N1535,12,8)), "texto")))</f>
        <v/>
      </c>
      <c r="R1535" s="17">
        <f>IF(ISNUMBER(Q1535), DATE(YEAR(Q1535),MONTH(Q1535),1), "")</f>
        <v/>
      </c>
      <c r="S1535" s="18">
        <f>IF(A1535="", 0, IF(AND(M1535=Ajustes!$B$8, E1535=Ajustes!$B$5, I1535=Ajustes!$B$4, OR(C1535=Ajustes!$B$6, C1535=Ajustes!$B$7), ISNUMBER(D1535), ISNUMBER(H1535)), 1, 0))</f>
        <v/>
      </c>
      <c r="T1535" s="19">
        <f>IF(S1535&lt;&gt;1, 0, IF(N(J1535)=0, 0, IF(K1535=Ajustes!$B$5, J1535, J1535*F1535)))</f>
        <v/>
      </c>
      <c r="U1535" s="20">
        <f>IF(S1535&lt;&gt;1, U1534, IF(C1535=Ajustes!$B$6, U1534+H1535, U1534-H1535))</f>
        <v/>
      </c>
      <c r="V1535" s="19">
        <f>IF(S1535&lt;&gt;1, V1534, IF(C1535=Ajustes!$B$6, V1534+D1535+N(O1535)+T1535, IF(U1535&lt;=0, 0, V1534-H1535*W1534)))</f>
        <v/>
      </c>
      <c r="W1535" s="21">
        <f>IF(U1535&gt;0, V1535/U1535, 0)</f>
        <v/>
      </c>
      <c r="X1535" s="19">
        <f>IF(AND(S1535=1, C1535=Ajustes!$B$7), D1535-N(O1535)-T1535-H1535*W1534, "")</f>
        <v/>
      </c>
      <c r="Y1535" s="18">
        <f>IF(A1535="", "", TRIM(IF(COUNTIFS($N$2:$N$3000,N1535,$C$2:$C$3000,C1535,$D$2:$D$3000,D1535,$H$2:$H$3000,H1535)&gt;1, "Orden repetida. ", "")&amp;IF(AND(S1535=1, C1535=Ajustes!$B$7, U1534+0.000001&lt;H1535), "Vendes más de lo registrado. ", "")&amp;IF(Q1535="texto", "Fecha en texto. ", "")&amp;IF(OR(NOT(ISNUMBER(D1535)), NOT(ISNUMBER(H1535))), "Número en texto. ", "")&amp;IF(AND(ISNUMBER(Q1535), ISNUMBER(Q1534), Q1535&lt;Q1534), "Fuera de orden de fecha. ", "")))</f>
        <v/>
      </c>
      <c r="Z1535" s="18">
        <f>IF(AND(S1535=1, ISNUMBER(R1535)), ROW(), 0)</f>
        <v/>
      </c>
      <c r="AA1535" s="18">
        <f>IF(ISNUMBER(R1535), R1535, 0)</f>
        <v/>
      </c>
    </row>
    <row r="1536">
      <c r="A1536" s="13" t="n"/>
      <c r="B1536" s="13" t="n"/>
      <c r="C1536" s="13" t="n"/>
      <c r="D1536" s="13" t="n"/>
      <c r="E1536" s="13" t="n"/>
      <c r="F1536" s="13" t="n"/>
      <c r="G1536" s="13" t="n"/>
      <c r="H1536" s="13" t="n"/>
      <c r="I1536" s="13" t="n"/>
      <c r="J1536" s="13" t="n"/>
      <c r="K1536" s="13" t="n"/>
      <c r="L1536" s="13" t="n"/>
      <c r="M1536" s="13" t="n"/>
      <c r="N1536" s="13" t="n"/>
      <c r="O1536" s="14" t="n"/>
      <c r="P1536" s="15" t="n"/>
      <c r="Q1536" s="16">
        <f>IF(N1536="", "", IF(ISNUMBER(N1536), N1536, IFERROR(DATEVALUE(LEFT(N1536,10))+TIMEVALUE(MID(N1536,12,8)), "texto")))</f>
        <v/>
      </c>
      <c r="R1536" s="17">
        <f>IF(ISNUMBER(Q1536), DATE(YEAR(Q1536),MONTH(Q1536),1), "")</f>
        <v/>
      </c>
      <c r="S1536" s="18">
        <f>IF(A1536="", 0, IF(AND(M1536=Ajustes!$B$8, E1536=Ajustes!$B$5, I1536=Ajustes!$B$4, OR(C1536=Ajustes!$B$6, C1536=Ajustes!$B$7), ISNUMBER(D1536), ISNUMBER(H1536)), 1, 0))</f>
        <v/>
      </c>
      <c r="T1536" s="19">
        <f>IF(S1536&lt;&gt;1, 0, IF(N(J1536)=0, 0, IF(K1536=Ajustes!$B$5, J1536, J1536*F1536)))</f>
        <v/>
      </c>
      <c r="U1536" s="20">
        <f>IF(S1536&lt;&gt;1, U1535, IF(C1536=Ajustes!$B$6, U1535+H1536, U1535-H1536))</f>
        <v/>
      </c>
      <c r="V1536" s="19">
        <f>IF(S1536&lt;&gt;1, V1535, IF(C1536=Ajustes!$B$6, V1535+D1536+N(O1536)+T1536, IF(U1536&lt;=0, 0, V1535-H1536*W1535)))</f>
        <v/>
      </c>
      <c r="W1536" s="21">
        <f>IF(U1536&gt;0, V1536/U1536, 0)</f>
        <v/>
      </c>
      <c r="X1536" s="19">
        <f>IF(AND(S1536=1, C1536=Ajustes!$B$7), D1536-N(O1536)-T1536-H1536*W1535, "")</f>
        <v/>
      </c>
      <c r="Y1536" s="18">
        <f>IF(A1536="", "", TRIM(IF(COUNTIFS($N$2:$N$3000,N1536,$C$2:$C$3000,C1536,$D$2:$D$3000,D1536,$H$2:$H$3000,H1536)&gt;1, "Orden repetida. ", "")&amp;IF(AND(S1536=1, C1536=Ajustes!$B$7, U1535+0.000001&lt;H1536), "Vendes más de lo registrado. ", "")&amp;IF(Q1536="texto", "Fecha en texto. ", "")&amp;IF(OR(NOT(ISNUMBER(D1536)), NOT(ISNUMBER(H1536))), "Número en texto. ", "")&amp;IF(AND(ISNUMBER(Q1536), ISNUMBER(Q1535), Q1536&lt;Q1535), "Fuera de orden de fecha. ", "")))</f>
        <v/>
      </c>
      <c r="Z1536" s="18">
        <f>IF(AND(S1536=1, ISNUMBER(R1536)), ROW(), 0)</f>
        <v/>
      </c>
      <c r="AA1536" s="18">
        <f>IF(ISNUMBER(R1536), R1536, 0)</f>
        <v/>
      </c>
    </row>
    <row r="1537">
      <c r="A1537" s="13" t="n"/>
      <c r="B1537" s="13" t="n"/>
      <c r="C1537" s="13" t="n"/>
      <c r="D1537" s="13" t="n"/>
      <c r="E1537" s="13" t="n"/>
      <c r="F1537" s="13" t="n"/>
      <c r="G1537" s="13" t="n"/>
      <c r="H1537" s="13" t="n"/>
      <c r="I1537" s="13" t="n"/>
      <c r="J1537" s="13" t="n"/>
      <c r="K1537" s="13" t="n"/>
      <c r="L1537" s="13" t="n"/>
      <c r="M1537" s="13" t="n"/>
      <c r="N1537" s="13" t="n"/>
      <c r="O1537" s="14" t="n"/>
      <c r="P1537" s="15" t="n"/>
      <c r="Q1537" s="16">
        <f>IF(N1537="", "", IF(ISNUMBER(N1537), N1537, IFERROR(DATEVALUE(LEFT(N1537,10))+TIMEVALUE(MID(N1537,12,8)), "texto")))</f>
        <v/>
      </c>
      <c r="R1537" s="17">
        <f>IF(ISNUMBER(Q1537), DATE(YEAR(Q1537),MONTH(Q1537),1), "")</f>
        <v/>
      </c>
      <c r="S1537" s="18">
        <f>IF(A1537="", 0, IF(AND(M1537=Ajustes!$B$8, E1537=Ajustes!$B$5, I1537=Ajustes!$B$4, OR(C1537=Ajustes!$B$6, C1537=Ajustes!$B$7), ISNUMBER(D1537), ISNUMBER(H1537)), 1, 0))</f>
        <v/>
      </c>
      <c r="T1537" s="19">
        <f>IF(S1537&lt;&gt;1, 0, IF(N(J1537)=0, 0, IF(K1537=Ajustes!$B$5, J1537, J1537*F1537)))</f>
        <v/>
      </c>
      <c r="U1537" s="20">
        <f>IF(S1537&lt;&gt;1, U1536, IF(C1537=Ajustes!$B$6, U1536+H1537, U1536-H1537))</f>
        <v/>
      </c>
      <c r="V1537" s="19">
        <f>IF(S1537&lt;&gt;1, V1536, IF(C1537=Ajustes!$B$6, V1536+D1537+N(O1537)+T1537, IF(U1537&lt;=0, 0, V1536-H1537*W1536)))</f>
        <v/>
      </c>
      <c r="W1537" s="21">
        <f>IF(U1537&gt;0, V1537/U1537, 0)</f>
        <v/>
      </c>
      <c r="X1537" s="19">
        <f>IF(AND(S1537=1, C1537=Ajustes!$B$7), D1537-N(O1537)-T1537-H1537*W1536, "")</f>
        <v/>
      </c>
      <c r="Y1537" s="18">
        <f>IF(A1537="", "", TRIM(IF(COUNTIFS($N$2:$N$3000,N1537,$C$2:$C$3000,C1537,$D$2:$D$3000,D1537,$H$2:$H$3000,H1537)&gt;1, "Orden repetida. ", "")&amp;IF(AND(S1537=1, C1537=Ajustes!$B$7, U1536+0.000001&lt;H1537), "Vendes más de lo registrado. ", "")&amp;IF(Q1537="texto", "Fecha en texto. ", "")&amp;IF(OR(NOT(ISNUMBER(D1537)), NOT(ISNUMBER(H1537))), "Número en texto. ", "")&amp;IF(AND(ISNUMBER(Q1537), ISNUMBER(Q1536), Q1537&lt;Q1536), "Fuera de orden de fecha. ", "")))</f>
        <v/>
      </c>
      <c r="Z1537" s="18">
        <f>IF(AND(S1537=1, ISNUMBER(R1537)), ROW(), 0)</f>
        <v/>
      </c>
      <c r="AA1537" s="18">
        <f>IF(ISNUMBER(R1537), R1537, 0)</f>
        <v/>
      </c>
    </row>
    <row r="1538">
      <c r="A1538" s="13" t="n"/>
      <c r="B1538" s="13" t="n"/>
      <c r="C1538" s="13" t="n"/>
      <c r="D1538" s="13" t="n"/>
      <c r="E1538" s="13" t="n"/>
      <c r="F1538" s="13" t="n"/>
      <c r="G1538" s="13" t="n"/>
      <c r="H1538" s="13" t="n"/>
      <c r="I1538" s="13" t="n"/>
      <c r="J1538" s="13" t="n"/>
      <c r="K1538" s="13" t="n"/>
      <c r="L1538" s="13" t="n"/>
      <c r="M1538" s="13" t="n"/>
      <c r="N1538" s="13" t="n"/>
      <c r="O1538" s="14" t="n"/>
      <c r="P1538" s="15" t="n"/>
      <c r="Q1538" s="16">
        <f>IF(N1538="", "", IF(ISNUMBER(N1538), N1538, IFERROR(DATEVALUE(LEFT(N1538,10))+TIMEVALUE(MID(N1538,12,8)), "texto")))</f>
        <v/>
      </c>
      <c r="R1538" s="17">
        <f>IF(ISNUMBER(Q1538), DATE(YEAR(Q1538),MONTH(Q1538),1), "")</f>
        <v/>
      </c>
      <c r="S1538" s="18">
        <f>IF(A1538="", 0, IF(AND(M1538=Ajustes!$B$8, E1538=Ajustes!$B$5, I1538=Ajustes!$B$4, OR(C1538=Ajustes!$B$6, C1538=Ajustes!$B$7), ISNUMBER(D1538), ISNUMBER(H1538)), 1, 0))</f>
        <v/>
      </c>
      <c r="T1538" s="19">
        <f>IF(S1538&lt;&gt;1, 0, IF(N(J1538)=0, 0, IF(K1538=Ajustes!$B$5, J1538, J1538*F1538)))</f>
        <v/>
      </c>
      <c r="U1538" s="20">
        <f>IF(S1538&lt;&gt;1, U1537, IF(C1538=Ajustes!$B$6, U1537+H1538, U1537-H1538))</f>
        <v/>
      </c>
      <c r="V1538" s="19">
        <f>IF(S1538&lt;&gt;1, V1537, IF(C1538=Ajustes!$B$6, V1537+D1538+N(O1538)+T1538, IF(U1538&lt;=0, 0, V1537-H1538*W1537)))</f>
        <v/>
      </c>
      <c r="W1538" s="21">
        <f>IF(U1538&gt;0, V1538/U1538, 0)</f>
        <v/>
      </c>
      <c r="X1538" s="19">
        <f>IF(AND(S1538=1, C1538=Ajustes!$B$7), D1538-N(O1538)-T1538-H1538*W1537, "")</f>
        <v/>
      </c>
      <c r="Y1538" s="18">
        <f>IF(A1538="", "", TRIM(IF(COUNTIFS($N$2:$N$3000,N1538,$C$2:$C$3000,C1538,$D$2:$D$3000,D1538,$H$2:$H$3000,H1538)&gt;1, "Orden repetida. ", "")&amp;IF(AND(S1538=1, C1538=Ajustes!$B$7, U1537+0.000001&lt;H1538), "Vendes más de lo registrado. ", "")&amp;IF(Q1538="texto", "Fecha en texto. ", "")&amp;IF(OR(NOT(ISNUMBER(D1538)), NOT(ISNUMBER(H1538))), "Número en texto. ", "")&amp;IF(AND(ISNUMBER(Q1538), ISNUMBER(Q1537), Q1538&lt;Q1537), "Fuera de orden de fecha. ", "")))</f>
        <v/>
      </c>
      <c r="Z1538" s="18">
        <f>IF(AND(S1538=1, ISNUMBER(R1538)), ROW(), 0)</f>
        <v/>
      </c>
      <c r="AA1538" s="18">
        <f>IF(ISNUMBER(R1538), R1538, 0)</f>
        <v/>
      </c>
    </row>
    <row r="1539">
      <c r="A1539" s="13" t="n"/>
      <c r="B1539" s="13" t="n"/>
      <c r="C1539" s="13" t="n"/>
      <c r="D1539" s="13" t="n"/>
      <c r="E1539" s="13" t="n"/>
      <c r="F1539" s="13" t="n"/>
      <c r="G1539" s="13" t="n"/>
      <c r="H1539" s="13" t="n"/>
      <c r="I1539" s="13" t="n"/>
      <c r="J1539" s="13" t="n"/>
      <c r="K1539" s="13" t="n"/>
      <c r="L1539" s="13" t="n"/>
      <c r="M1539" s="13" t="n"/>
      <c r="N1539" s="13" t="n"/>
      <c r="O1539" s="14" t="n"/>
      <c r="P1539" s="15" t="n"/>
      <c r="Q1539" s="16">
        <f>IF(N1539="", "", IF(ISNUMBER(N1539), N1539, IFERROR(DATEVALUE(LEFT(N1539,10))+TIMEVALUE(MID(N1539,12,8)), "texto")))</f>
        <v/>
      </c>
      <c r="R1539" s="17">
        <f>IF(ISNUMBER(Q1539), DATE(YEAR(Q1539),MONTH(Q1539),1), "")</f>
        <v/>
      </c>
      <c r="S1539" s="18">
        <f>IF(A1539="", 0, IF(AND(M1539=Ajustes!$B$8, E1539=Ajustes!$B$5, I1539=Ajustes!$B$4, OR(C1539=Ajustes!$B$6, C1539=Ajustes!$B$7), ISNUMBER(D1539), ISNUMBER(H1539)), 1, 0))</f>
        <v/>
      </c>
      <c r="T1539" s="19">
        <f>IF(S1539&lt;&gt;1, 0, IF(N(J1539)=0, 0, IF(K1539=Ajustes!$B$5, J1539, J1539*F1539)))</f>
        <v/>
      </c>
      <c r="U1539" s="20">
        <f>IF(S1539&lt;&gt;1, U1538, IF(C1539=Ajustes!$B$6, U1538+H1539, U1538-H1539))</f>
        <v/>
      </c>
      <c r="V1539" s="19">
        <f>IF(S1539&lt;&gt;1, V1538, IF(C1539=Ajustes!$B$6, V1538+D1539+N(O1539)+T1539, IF(U1539&lt;=0, 0, V1538-H1539*W1538)))</f>
        <v/>
      </c>
      <c r="W1539" s="21">
        <f>IF(U1539&gt;0, V1539/U1539, 0)</f>
        <v/>
      </c>
      <c r="X1539" s="19">
        <f>IF(AND(S1539=1, C1539=Ajustes!$B$7), D1539-N(O1539)-T1539-H1539*W1538, "")</f>
        <v/>
      </c>
      <c r="Y1539" s="18">
        <f>IF(A1539="", "", TRIM(IF(COUNTIFS($N$2:$N$3000,N1539,$C$2:$C$3000,C1539,$D$2:$D$3000,D1539,$H$2:$H$3000,H1539)&gt;1, "Orden repetida. ", "")&amp;IF(AND(S1539=1, C1539=Ajustes!$B$7, U1538+0.000001&lt;H1539), "Vendes más de lo registrado. ", "")&amp;IF(Q1539="texto", "Fecha en texto. ", "")&amp;IF(OR(NOT(ISNUMBER(D1539)), NOT(ISNUMBER(H1539))), "Número en texto. ", "")&amp;IF(AND(ISNUMBER(Q1539), ISNUMBER(Q1538), Q1539&lt;Q1538), "Fuera de orden de fecha. ", "")))</f>
        <v/>
      </c>
      <c r="Z1539" s="18">
        <f>IF(AND(S1539=1, ISNUMBER(R1539)), ROW(), 0)</f>
        <v/>
      </c>
      <c r="AA1539" s="18">
        <f>IF(ISNUMBER(R1539), R1539, 0)</f>
        <v/>
      </c>
    </row>
    <row r="1540">
      <c r="A1540" s="13" t="n"/>
      <c r="B1540" s="13" t="n"/>
      <c r="C1540" s="13" t="n"/>
      <c r="D1540" s="13" t="n"/>
      <c r="E1540" s="13" t="n"/>
      <c r="F1540" s="13" t="n"/>
      <c r="G1540" s="13" t="n"/>
      <c r="H1540" s="13" t="n"/>
      <c r="I1540" s="13" t="n"/>
      <c r="J1540" s="13" t="n"/>
      <c r="K1540" s="13" t="n"/>
      <c r="L1540" s="13" t="n"/>
      <c r="M1540" s="13" t="n"/>
      <c r="N1540" s="13" t="n"/>
      <c r="O1540" s="14" t="n"/>
      <c r="P1540" s="15" t="n"/>
      <c r="Q1540" s="16">
        <f>IF(N1540="", "", IF(ISNUMBER(N1540), N1540, IFERROR(DATEVALUE(LEFT(N1540,10))+TIMEVALUE(MID(N1540,12,8)), "texto")))</f>
        <v/>
      </c>
      <c r="R1540" s="17">
        <f>IF(ISNUMBER(Q1540), DATE(YEAR(Q1540),MONTH(Q1540),1), "")</f>
        <v/>
      </c>
      <c r="S1540" s="18">
        <f>IF(A1540="", 0, IF(AND(M1540=Ajustes!$B$8, E1540=Ajustes!$B$5, I1540=Ajustes!$B$4, OR(C1540=Ajustes!$B$6, C1540=Ajustes!$B$7), ISNUMBER(D1540), ISNUMBER(H1540)), 1, 0))</f>
        <v/>
      </c>
      <c r="T1540" s="19">
        <f>IF(S1540&lt;&gt;1, 0, IF(N(J1540)=0, 0, IF(K1540=Ajustes!$B$5, J1540, J1540*F1540)))</f>
        <v/>
      </c>
      <c r="U1540" s="20">
        <f>IF(S1540&lt;&gt;1, U1539, IF(C1540=Ajustes!$B$6, U1539+H1540, U1539-H1540))</f>
        <v/>
      </c>
      <c r="V1540" s="19">
        <f>IF(S1540&lt;&gt;1, V1539, IF(C1540=Ajustes!$B$6, V1539+D1540+N(O1540)+T1540, IF(U1540&lt;=0, 0, V1539-H1540*W1539)))</f>
        <v/>
      </c>
      <c r="W1540" s="21">
        <f>IF(U1540&gt;0, V1540/U1540, 0)</f>
        <v/>
      </c>
      <c r="X1540" s="19">
        <f>IF(AND(S1540=1, C1540=Ajustes!$B$7), D1540-N(O1540)-T1540-H1540*W1539, "")</f>
        <v/>
      </c>
      <c r="Y1540" s="18">
        <f>IF(A1540="", "", TRIM(IF(COUNTIFS($N$2:$N$3000,N1540,$C$2:$C$3000,C1540,$D$2:$D$3000,D1540,$H$2:$H$3000,H1540)&gt;1, "Orden repetida. ", "")&amp;IF(AND(S1540=1, C1540=Ajustes!$B$7, U1539+0.000001&lt;H1540), "Vendes más de lo registrado. ", "")&amp;IF(Q1540="texto", "Fecha en texto. ", "")&amp;IF(OR(NOT(ISNUMBER(D1540)), NOT(ISNUMBER(H1540))), "Número en texto. ", "")&amp;IF(AND(ISNUMBER(Q1540), ISNUMBER(Q1539), Q1540&lt;Q1539), "Fuera de orden de fecha. ", "")))</f>
        <v/>
      </c>
      <c r="Z1540" s="18">
        <f>IF(AND(S1540=1, ISNUMBER(R1540)), ROW(), 0)</f>
        <v/>
      </c>
      <c r="AA1540" s="18">
        <f>IF(ISNUMBER(R1540), R1540, 0)</f>
        <v/>
      </c>
    </row>
    <row r="1541">
      <c r="A1541" s="13" t="n"/>
      <c r="B1541" s="13" t="n"/>
      <c r="C1541" s="13" t="n"/>
      <c r="D1541" s="13" t="n"/>
      <c r="E1541" s="13" t="n"/>
      <c r="F1541" s="13" t="n"/>
      <c r="G1541" s="13" t="n"/>
      <c r="H1541" s="13" t="n"/>
      <c r="I1541" s="13" t="n"/>
      <c r="J1541" s="13" t="n"/>
      <c r="K1541" s="13" t="n"/>
      <c r="L1541" s="13" t="n"/>
      <c r="M1541" s="13" t="n"/>
      <c r="N1541" s="13" t="n"/>
      <c r="O1541" s="14" t="n"/>
      <c r="P1541" s="15" t="n"/>
      <c r="Q1541" s="16">
        <f>IF(N1541="", "", IF(ISNUMBER(N1541), N1541, IFERROR(DATEVALUE(LEFT(N1541,10))+TIMEVALUE(MID(N1541,12,8)), "texto")))</f>
        <v/>
      </c>
      <c r="R1541" s="17">
        <f>IF(ISNUMBER(Q1541), DATE(YEAR(Q1541),MONTH(Q1541),1), "")</f>
        <v/>
      </c>
      <c r="S1541" s="18">
        <f>IF(A1541="", 0, IF(AND(M1541=Ajustes!$B$8, E1541=Ajustes!$B$5, I1541=Ajustes!$B$4, OR(C1541=Ajustes!$B$6, C1541=Ajustes!$B$7), ISNUMBER(D1541), ISNUMBER(H1541)), 1, 0))</f>
        <v/>
      </c>
      <c r="T1541" s="19">
        <f>IF(S1541&lt;&gt;1, 0, IF(N(J1541)=0, 0, IF(K1541=Ajustes!$B$5, J1541, J1541*F1541)))</f>
        <v/>
      </c>
      <c r="U1541" s="20">
        <f>IF(S1541&lt;&gt;1, U1540, IF(C1541=Ajustes!$B$6, U1540+H1541, U1540-H1541))</f>
        <v/>
      </c>
      <c r="V1541" s="19">
        <f>IF(S1541&lt;&gt;1, V1540, IF(C1541=Ajustes!$B$6, V1540+D1541+N(O1541)+T1541, IF(U1541&lt;=0, 0, V1540-H1541*W1540)))</f>
        <v/>
      </c>
      <c r="W1541" s="21">
        <f>IF(U1541&gt;0, V1541/U1541, 0)</f>
        <v/>
      </c>
      <c r="X1541" s="19">
        <f>IF(AND(S1541=1, C1541=Ajustes!$B$7), D1541-N(O1541)-T1541-H1541*W1540, "")</f>
        <v/>
      </c>
      <c r="Y1541" s="18">
        <f>IF(A1541="", "", TRIM(IF(COUNTIFS($N$2:$N$3000,N1541,$C$2:$C$3000,C1541,$D$2:$D$3000,D1541,$H$2:$H$3000,H1541)&gt;1, "Orden repetida. ", "")&amp;IF(AND(S1541=1, C1541=Ajustes!$B$7, U1540+0.000001&lt;H1541), "Vendes más de lo registrado. ", "")&amp;IF(Q1541="texto", "Fecha en texto. ", "")&amp;IF(OR(NOT(ISNUMBER(D1541)), NOT(ISNUMBER(H1541))), "Número en texto. ", "")&amp;IF(AND(ISNUMBER(Q1541), ISNUMBER(Q1540), Q1541&lt;Q1540), "Fuera de orden de fecha. ", "")))</f>
        <v/>
      </c>
      <c r="Z1541" s="18">
        <f>IF(AND(S1541=1, ISNUMBER(R1541)), ROW(), 0)</f>
        <v/>
      </c>
      <c r="AA1541" s="18">
        <f>IF(ISNUMBER(R1541), R1541, 0)</f>
        <v/>
      </c>
    </row>
    <row r="1542">
      <c r="A1542" s="13" t="n"/>
      <c r="B1542" s="13" t="n"/>
      <c r="C1542" s="13" t="n"/>
      <c r="D1542" s="13" t="n"/>
      <c r="E1542" s="13" t="n"/>
      <c r="F1542" s="13" t="n"/>
      <c r="G1542" s="13" t="n"/>
      <c r="H1542" s="13" t="n"/>
      <c r="I1542" s="13" t="n"/>
      <c r="J1542" s="13" t="n"/>
      <c r="K1542" s="13" t="n"/>
      <c r="L1542" s="13" t="n"/>
      <c r="M1542" s="13" t="n"/>
      <c r="N1542" s="13" t="n"/>
      <c r="O1542" s="14" t="n"/>
      <c r="P1542" s="15" t="n"/>
      <c r="Q1542" s="16">
        <f>IF(N1542="", "", IF(ISNUMBER(N1542), N1542, IFERROR(DATEVALUE(LEFT(N1542,10))+TIMEVALUE(MID(N1542,12,8)), "texto")))</f>
        <v/>
      </c>
      <c r="R1542" s="17">
        <f>IF(ISNUMBER(Q1542), DATE(YEAR(Q1542),MONTH(Q1542),1), "")</f>
        <v/>
      </c>
      <c r="S1542" s="18">
        <f>IF(A1542="", 0, IF(AND(M1542=Ajustes!$B$8, E1542=Ajustes!$B$5, I1542=Ajustes!$B$4, OR(C1542=Ajustes!$B$6, C1542=Ajustes!$B$7), ISNUMBER(D1542), ISNUMBER(H1542)), 1, 0))</f>
        <v/>
      </c>
      <c r="T1542" s="19">
        <f>IF(S1542&lt;&gt;1, 0, IF(N(J1542)=0, 0, IF(K1542=Ajustes!$B$5, J1542, J1542*F1542)))</f>
        <v/>
      </c>
      <c r="U1542" s="20">
        <f>IF(S1542&lt;&gt;1, U1541, IF(C1542=Ajustes!$B$6, U1541+H1542, U1541-H1542))</f>
        <v/>
      </c>
      <c r="V1542" s="19">
        <f>IF(S1542&lt;&gt;1, V1541, IF(C1542=Ajustes!$B$6, V1541+D1542+N(O1542)+T1542, IF(U1542&lt;=0, 0, V1541-H1542*W1541)))</f>
        <v/>
      </c>
      <c r="W1542" s="21">
        <f>IF(U1542&gt;0, V1542/U1542, 0)</f>
        <v/>
      </c>
      <c r="X1542" s="19">
        <f>IF(AND(S1542=1, C1542=Ajustes!$B$7), D1542-N(O1542)-T1542-H1542*W1541, "")</f>
        <v/>
      </c>
      <c r="Y1542" s="18">
        <f>IF(A1542="", "", TRIM(IF(COUNTIFS($N$2:$N$3000,N1542,$C$2:$C$3000,C1542,$D$2:$D$3000,D1542,$H$2:$H$3000,H1542)&gt;1, "Orden repetida. ", "")&amp;IF(AND(S1542=1, C1542=Ajustes!$B$7, U1541+0.000001&lt;H1542), "Vendes más de lo registrado. ", "")&amp;IF(Q1542="texto", "Fecha en texto. ", "")&amp;IF(OR(NOT(ISNUMBER(D1542)), NOT(ISNUMBER(H1542))), "Número en texto. ", "")&amp;IF(AND(ISNUMBER(Q1542), ISNUMBER(Q1541), Q1542&lt;Q1541), "Fuera de orden de fecha. ", "")))</f>
        <v/>
      </c>
      <c r="Z1542" s="18">
        <f>IF(AND(S1542=1, ISNUMBER(R1542)), ROW(), 0)</f>
        <v/>
      </c>
      <c r="AA1542" s="18">
        <f>IF(ISNUMBER(R1542), R1542, 0)</f>
        <v/>
      </c>
    </row>
    <row r="1543">
      <c r="A1543" s="13" t="n"/>
      <c r="B1543" s="13" t="n"/>
      <c r="C1543" s="13" t="n"/>
      <c r="D1543" s="13" t="n"/>
      <c r="E1543" s="13" t="n"/>
      <c r="F1543" s="13" t="n"/>
      <c r="G1543" s="13" t="n"/>
      <c r="H1543" s="13" t="n"/>
      <c r="I1543" s="13" t="n"/>
      <c r="J1543" s="13" t="n"/>
      <c r="K1543" s="13" t="n"/>
      <c r="L1543" s="13" t="n"/>
      <c r="M1543" s="13" t="n"/>
      <c r="N1543" s="13" t="n"/>
      <c r="O1543" s="14" t="n"/>
      <c r="P1543" s="15" t="n"/>
      <c r="Q1543" s="16">
        <f>IF(N1543="", "", IF(ISNUMBER(N1543), N1543, IFERROR(DATEVALUE(LEFT(N1543,10))+TIMEVALUE(MID(N1543,12,8)), "texto")))</f>
        <v/>
      </c>
      <c r="R1543" s="17">
        <f>IF(ISNUMBER(Q1543), DATE(YEAR(Q1543),MONTH(Q1543),1), "")</f>
        <v/>
      </c>
      <c r="S1543" s="18">
        <f>IF(A1543="", 0, IF(AND(M1543=Ajustes!$B$8, E1543=Ajustes!$B$5, I1543=Ajustes!$B$4, OR(C1543=Ajustes!$B$6, C1543=Ajustes!$B$7), ISNUMBER(D1543), ISNUMBER(H1543)), 1, 0))</f>
        <v/>
      </c>
      <c r="T1543" s="19">
        <f>IF(S1543&lt;&gt;1, 0, IF(N(J1543)=0, 0, IF(K1543=Ajustes!$B$5, J1543, J1543*F1543)))</f>
        <v/>
      </c>
      <c r="U1543" s="20">
        <f>IF(S1543&lt;&gt;1, U1542, IF(C1543=Ajustes!$B$6, U1542+H1543, U1542-H1543))</f>
        <v/>
      </c>
      <c r="V1543" s="19">
        <f>IF(S1543&lt;&gt;1, V1542, IF(C1543=Ajustes!$B$6, V1542+D1543+N(O1543)+T1543, IF(U1543&lt;=0, 0, V1542-H1543*W1542)))</f>
        <v/>
      </c>
      <c r="W1543" s="21">
        <f>IF(U1543&gt;0, V1543/U1543, 0)</f>
        <v/>
      </c>
      <c r="X1543" s="19">
        <f>IF(AND(S1543=1, C1543=Ajustes!$B$7), D1543-N(O1543)-T1543-H1543*W1542, "")</f>
        <v/>
      </c>
      <c r="Y1543" s="18">
        <f>IF(A1543="", "", TRIM(IF(COUNTIFS($N$2:$N$3000,N1543,$C$2:$C$3000,C1543,$D$2:$D$3000,D1543,$H$2:$H$3000,H1543)&gt;1, "Orden repetida. ", "")&amp;IF(AND(S1543=1, C1543=Ajustes!$B$7, U1542+0.000001&lt;H1543), "Vendes más de lo registrado. ", "")&amp;IF(Q1543="texto", "Fecha en texto. ", "")&amp;IF(OR(NOT(ISNUMBER(D1543)), NOT(ISNUMBER(H1543))), "Número en texto. ", "")&amp;IF(AND(ISNUMBER(Q1543), ISNUMBER(Q1542), Q1543&lt;Q1542), "Fuera de orden de fecha. ", "")))</f>
        <v/>
      </c>
      <c r="Z1543" s="18">
        <f>IF(AND(S1543=1, ISNUMBER(R1543)), ROW(), 0)</f>
        <v/>
      </c>
      <c r="AA1543" s="18">
        <f>IF(ISNUMBER(R1543), R1543, 0)</f>
        <v/>
      </c>
    </row>
    <row r="1544">
      <c r="A1544" s="13" t="n"/>
      <c r="B1544" s="13" t="n"/>
      <c r="C1544" s="13" t="n"/>
      <c r="D1544" s="13" t="n"/>
      <c r="E1544" s="13" t="n"/>
      <c r="F1544" s="13" t="n"/>
      <c r="G1544" s="13" t="n"/>
      <c r="H1544" s="13" t="n"/>
      <c r="I1544" s="13" t="n"/>
      <c r="J1544" s="13" t="n"/>
      <c r="K1544" s="13" t="n"/>
      <c r="L1544" s="13" t="n"/>
      <c r="M1544" s="13" t="n"/>
      <c r="N1544" s="13" t="n"/>
      <c r="O1544" s="14" t="n"/>
      <c r="P1544" s="15" t="n"/>
      <c r="Q1544" s="16">
        <f>IF(N1544="", "", IF(ISNUMBER(N1544), N1544, IFERROR(DATEVALUE(LEFT(N1544,10))+TIMEVALUE(MID(N1544,12,8)), "texto")))</f>
        <v/>
      </c>
      <c r="R1544" s="17">
        <f>IF(ISNUMBER(Q1544), DATE(YEAR(Q1544),MONTH(Q1544),1), "")</f>
        <v/>
      </c>
      <c r="S1544" s="18">
        <f>IF(A1544="", 0, IF(AND(M1544=Ajustes!$B$8, E1544=Ajustes!$B$5, I1544=Ajustes!$B$4, OR(C1544=Ajustes!$B$6, C1544=Ajustes!$B$7), ISNUMBER(D1544), ISNUMBER(H1544)), 1, 0))</f>
        <v/>
      </c>
      <c r="T1544" s="19">
        <f>IF(S1544&lt;&gt;1, 0, IF(N(J1544)=0, 0, IF(K1544=Ajustes!$B$5, J1544, J1544*F1544)))</f>
        <v/>
      </c>
      <c r="U1544" s="20">
        <f>IF(S1544&lt;&gt;1, U1543, IF(C1544=Ajustes!$B$6, U1543+H1544, U1543-H1544))</f>
        <v/>
      </c>
      <c r="V1544" s="19">
        <f>IF(S1544&lt;&gt;1, V1543, IF(C1544=Ajustes!$B$6, V1543+D1544+N(O1544)+T1544, IF(U1544&lt;=0, 0, V1543-H1544*W1543)))</f>
        <v/>
      </c>
      <c r="W1544" s="21">
        <f>IF(U1544&gt;0, V1544/U1544, 0)</f>
        <v/>
      </c>
      <c r="X1544" s="19">
        <f>IF(AND(S1544=1, C1544=Ajustes!$B$7), D1544-N(O1544)-T1544-H1544*W1543, "")</f>
        <v/>
      </c>
      <c r="Y1544" s="18">
        <f>IF(A1544="", "", TRIM(IF(COUNTIFS($N$2:$N$3000,N1544,$C$2:$C$3000,C1544,$D$2:$D$3000,D1544,$H$2:$H$3000,H1544)&gt;1, "Orden repetida. ", "")&amp;IF(AND(S1544=1, C1544=Ajustes!$B$7, U1543+0.000001&lt;H1544), "Vendes más de lo registrado. ", "")&amp;IF(Q1544="texto", "Fecha en texto. ", "")&amp;IF(OR(NOT(ISNUMBER(D1544)), NOT(ISNUMBER(H1544))), "Número en texto. ", "")&amp;IF(AND(ISNUMBER(Q1544), ISNUMBER(Q1543), Q1544&lt;Q1543), "Fuera de orden de fecha. ", "")))</f>
        <v/>
      </c>
      <c r="Z1544" s="18">
        <f>IF(AND(S1544=1, ISNUMBER(R1544)), ROW(), 0)</f>
        <v/>
      </c>
      <c r="AA1544" s="18">
        <f>IF(ISNUMBER(R1544), R1544, 0)</f>
        <v/>
      </c>
    </row>
    <row r="1545">
      <c r="A1545" s="13" t="n"/>
      <c r="B1545" s="13" t="n"/>
      <c r="C1545" s="13" t="n"/>
      <c r="D1545" s="13" t="n"/>
      <c r="E1545" s="13" t="n"/>
      <c r="F1545" s="13" t="n"/>
      <c r="G1545" s="13" t="n"/>
      <c r="H1545" s="13" t="n"/>
      <c r="I1545" s="13" t="n"/>
      <c r="J1545" s="13" t="n"/>
      <c r="K1545" s="13" t="n"/>
      <c r="L1545" s="13" t="n"/>
      <c r="M1545" s="13" t="n"/>
      <c r="N1545" s="13" t="n"/>
      <c r="O1545" s="14" t="n"/>
      <c r="P1545" s="15" t="n"/>
      <c r="Q1545" s="16">
        <f>IF(N1545="", "", IF(ISNUMBER(N1545), N1545, IFERROR(DATEVALUE(LEFT(N1545,10))+TIMEVALUE(MID(N1545,12,8)), "texto")))</f>
        <v/>
      </c>
      <c r="R1545" s="17">
        <f>IF(ISNUMBER(Q1545), DATE(YEAR(Q1545),MONTH(Q1545),1), "")</f>
        <v/>
      </c>
      <c r="S1545" s="18">
        <f>IF(A1545="", 0, IF(AND(M1545=Ajustes!$B$8, E1545=Ajustes!$B$5, I1545=Ajustes!$B$4, OR(C1545=Ajustes!$B$6, C1545=Ajustes!$B$7), ISNUMBER(D1545), ISNUMBER(H1545)), 1, 0))</f>
        <v/>
      </c>
      <c r="T1545" s="19">
        <f>IF(S1545&lt;&gt;1, 0, IF(N(J1545)=0, 0, IF(K1545=Ajustes!$B$5, J1545, J1545*F1545)))</f>
        <v/>
      </c>
      <c r="U1545" s="20">
        <f>IF(S1545&lt;&gt;1, U1544, IF(C1545=Ajustes!$B$6, U1544+H1545, U1544-H1545))</f>
        <v/>
      </c>
      <c r="V1545" s="19">
        <f>IF(S1545&lt;&gt;1, V1544, IF(C1545=Ajustes!$B$6, V1544+D1545+N(O1545)+T1545, IF(U1545&lt;=0, 0, V1544-H1545*W1544)))</f>
        <v/>
      </c>
      <c r="W1545" s="21">
        <f>IF(U1545&gt;0, V1545/U1545, 0)</f>
        <v/>
      </c>
      <c r="X1545" s="19">
        <f>IF(AND(S1545=1, C1545=Ajustes!$B$7), D1545-N(O1545)-T1545-H1545*W1544, "")</f>
        <v/>
      </c>
      <c r="Y1545" s="18">
        <f>IF(A1545="", "", TRIM(IF(COUNTIFS($N$2:$N$3000,N1545,$C$2:$C$3000,C1545,$D$2:$D$3000,D1545,$H$2:$H$3000,H1545)&gt;1, "Orden repetida. ", "")&amp;IF(AND(S1545=1, C1545=Ajustes!$B$7, U1544+0.000001&lt;H1545), "Vendes más de lo registrado. ", "")&amp;IF(Q1545="texto", "Fecha en texto. ", "")&amp;IF(OR(NOT(ISNUMBER(D1545)), NOT(ISNUMBER(H1545))), "Número en texto. ", "")&amp;IF(AND(ISNUMBER(Q1545), ISNUMBER(Q1544), Q1545&lt;Q1544), "Fuera de orden de fecha. ", "")))</f>
        <v/>
      </c>
      <c r="Z1545" s="18">
        <f>IF(AND(S1545=1, ISNUMBER(R1545)), ROW(), 0)</f>
        <v/>
      </c>
      <c r="AA1545" s="18">
        <f>IF(ISNUMBER(R1545), R1545, 0)</f>
        <v/>
      </c>
    </row>
    <row r="1546">
      <c r="A1546" s="13" t="n"/>
      <c r="B1546" s="13" t="n"/>
      <c r="C1546" s="13" t="n"/>
      <c r="D1546" s="13" t="n"/>
      <c r="E1546" s="13" t="n"/>
      <c r="F1546" s="13" t="n"/>
      <c r="G1546" s="13" t="n"/>
      <c r="H1546" s="13" t="n"/>
      <c r="I1546" s="13" t="n"/>
      <c r="J1546" s="13" t="n"/>
      <c r="K1546" s="13" t="n"/>
      <c r="L1546" s="13" t="n"/>
      <c r="M1546" s="13" t="n"/>
      <c r="N1546" s="13" t="n"/>
      <c r="O1546" s="14" t="n"/>
      <c r="P1546" s="15" t="n"/>
      <c r="Q1546" s="16">
        <f>IF(N1546="", "", IF(ISNUMBER(N1546), N1546, IFERROR(DATEVALUE(LEFT(N1546,10))+TIMEVALUE(MID(N1546,12,8)), "texto")))</f>
        <v/>
      </c>
      <c r="R1546" s="17">
        <f>IF(ISNUMBER(Q1546), DATE(YEAR(Q1546),MONTH(Q1546),1), "")</f>
        <v/>
      </c>
      <c r="S1546" s="18">
        <f>IF(A1546="", 0, IF(AND(M1546=Ajustes!$B$8, E1546=Ajustes!$B$5, I1546=Ajustes!$B$4, OR(C1546=Ajustes!$B$6, C1546=Ajustes!$B$7), ISNUMBER(D1546), ISNUMBER(H1546)), 1, 0))</f>
        <v/>
      </c>
      <c r="T1546" s="19">
        <f>IF(S1546&lt;&gt;1, 0, IF(N(J1546)=0, 0, IF(K1546=Ajustes!$B$5, J1546, J1546*F1546)))</f>
        <v/>
      </c>
      <c r="U1546" s="20">
        <f>IF(S1546&lt;&gt;1, U1545, IF(C1546=Ajustes!$B$6, U1545+H1546, U1545-H1546))</f>
        <v/>
      </c>
      <c r="V1546" s="19">
        <f>IF(S1546&lt;&gt;1, V1545, IF(C1546=Ajustes!$B$6, V1545+D1546+N(O1546)+T1546, IF(U1546&lt;=0, 0, V1545-H1546*W1545)))</f>
        <v/>
      </c>
      <c r="W1546" s="21">
        <f>IF(U1546&gt;0, V1546/U1546, 0)</f>
        <v/>
      </c>
      <c r="X1546" s="19">
        <f>IF(AND(S1546=1, C1546=Ajustes!$B$7), D1546-N(O1546)-T1546-H1546*W1545, "")</f>
        <v/>
      </c>
      <c r="Y1546" s="18">
        <f>IF(A1546="", "", TRIM(IF(COUNTIFS($N$2:$N$3000,N1546,$C$2:$C$3000,C1546,$D$2:$D$3000,D1546,$H$2:$H$3000,H1546)&gt;1, "Orden repetida. ", "")&amp;IF(AND(S1546=1, C1546=Ajustes!$B$7, U1545+0.000001&lt;H1546), "Vendes más de lo registrado. ", "")&amp;IF(Q1546="texto", "Fecha en texto. ", "")&amp;IF(OR(NOT(ISNUMBER(D1546)), NOT(ISNUMBER(H1546))), "Número en texto. ", "")&amp;IF(AND(ISNUMBER(Q1546), ISNUMBER(Q1545), Q1546&lt;Q1545), "Fuera de orden de fecha. ", "")))</f>
        <v/>
      </c>
      <c r="Z1546" s="18">
        <f>IF(AND(S1546=1, ISNUMBER(R1546)), ROW(), 0)</f>
        <v/>
      </c>
      <c r="AA1546" s="18">
        <f>IF(ISNUMBER(R1546), R1546, 0)</f>
        <v/>
      </c>
    </row>
    <row r="1547">
      <c r="A1547" s="13" t="n"/>
      <c r="B1547" s="13" t="n"/>
      <c r="C1547" s="13" t="n"/>
      <c r="D1547" s="13" t="n"/>
      <c r="E1547" s="13" t="n"/>
      <c r="F1547" s="13" t="n"/>
      <c r="G1547" s="13" t="n"/>
      <c r="H1547" s="13" t="n"/>
      <c r="I1547" s="13" t="n"/>
      <c r="J1547" s="13" t="n"/>
      <c r="K1547" s="13" t="n"/>
      <c r="L1547" s="13" t="n"/>
      <c r="M1547" s="13" t="n"/>
      <c r="N1547" s="13" t="n"/>
      <c r="O1547" s="14" t="n"/>
      <c r="P1547" s="15" t="n"/>
      <c r="Q1547" s="16">
        <f>IF(N1547="", "", IF(ISNUMBER(N1547), N1547, IFERROR(DATEVALUE(LEFT(N1547,10))+TIMEVALUE(MID(N1547,12,8)), "texto")))</f>
        <v/>
      </c>
      <c r="R1547" s="17">
        <f>IF(ISNUMBER(Q1547), DATE(YEAR(Q1547),MONTH(Q1547),1), "")</f>
        <v/>
      </c>
      <c r="S1547" s="18">
        <f>IF(A1547="", 0, IF(AND(M1547=Ajustes!$B$8, E1547=Ajustes!$B$5, I1547=Ajustes!$B$4, OR(C1547=Ajustes!$B$6, C1547=Ajustes!$B$7), ISNUMBER(D1547), ISNUMBER(H1547)), 1, 0))</f>
        <v/>
      </c>
      <c r="T1547" s="19">
        <f>IF(S1547&lt;&gt;1, 0, IF(N(J1547)=0, 0, IF(K1547=Ajustes!$B$5, J1547, J1547*F1547)))</f>
        <v/>
      </c>
      <c r="U1547" s="20">
        <f>IF(S1547&lt;&gt;1, U1546, IF(C1547=Ajustes!$B$6, U1546+H1547, U1546-H1547))</f>
        <v/>
      </c>
      <c r="V1547" s="19">
        <f>IF(S1547&lt;&gt;1, V1546, IF(C1547=Ajustes!$B$6, V1546+D1547+N(O1547)+T1547, IF(U1547&lt;=0, 0, V1546-H1547*W1546)))</f>
        <v/>
      </c>
      <c r="W1547" s="21">
        <f>IF(U1547&gt;0, V1547/U1547, 0)</f>
        <v/>
      </c>
      <c r="X1547" s="19">
        <f>IF(AND(S1547=1, C1547=Ajustes!$B$7), D1547-N(O1547)-T1547-H1547*W1546, "")</f>
        <v/>
      </c>
      <c r="Y1547" s="18">
        <f>IF(A1547="", "", TRIM(IF(COUNTIFS($N$2:$N$3000,N1547,$C$2:$C$3000,C1547,$D$2:$D$3000,D1547,$H$2:$H$3000,H1547)&gt;1, "Orden repetida. ", "")&amp;IF(AND(S1547=1, C1547=Ajustes!$B$7, U1546+0.000001&lt;H1547), "Vendes más de lo registrado. ", "")&amp;IF(Q1547="texto", "Fecha en texto. ", "")&amp;IF(OR(NOT(ISNUMBER(D1547)), NOT(ISNUMBER(H1547))), "Número en texto. ", "")&amp;IF(AND(ISNUMBER(Q1547), ISNUMBER(Q1546), Q1547&lt;Q1546), "Fuera de orden de fecha. ", "")))</f>
        <v/>
      </c>
      <c r="Z1547" s="18">
        <f>IF(AND(S1547=1, ISNUMBER(R1547)), ROW(), 0)</f>
        <v/>
      </c>
      <c r="AA1547" s="18">
        <f>IF(ISNUMBER(R1547), R1547, 0)</f>
        <v/>
      </c>
    </row>
    <row r="1548">
      <c r="A1548" s="13" t="n"/>
      <c r="B1548" s="13" t="n"/>
      <c r="C1548" s="13" t="n"/>
      <c r="D1548" s="13" t="n"/>
      <c r="E1548" s="13" t="n"/>
      <c r="F1548" s="13" t="n"/>
      <c r="G1548" s="13" t="n"/>
      <c r="H1548" s="13" t="n"/>
      <c r="I1548" s="13" t="n"/>
      <c r="J1548" s="13" t="n"/>
      <c r="K1548" s="13" t="n"/>
      <c r="L1548" s="13" t="n"/>
      <c r="M1548" s="13" t="n"/>
      <c r="N1548" s="13" t="n"/>
      <c r="O1548" s="14" t="n"/>
      <c r="P1548" s="15" t="n"/>
      <c r="Q1548" s="16">
        <f>IF(N1548="", "", IF(ISNUMBER(N1548), N1548, IFERROR(DATEVALUE(LEFT(N1548,10))+TIMEVALUE(MID(N1548,12,8)), "texto")))</f>
        <v/>
      </c>
      <c r="R1548" s="17">
        <f>IF(ISNUMBER(Q1548), DATE(YEAR(Q1548),MONTH(Q1548),1), "")</f>
        <v/>
      </c>
      <c r="S1548" s="18">
        <f>IF(A1548="", 0, IF(AND(M1548=Ajustes!$B$8, E1548=Ajustes!$B$5, I1548=Ajustes!$B$4, OR(C1548=Ajustes!$B$6, C1548=Ajustes!$B$7), ISNUMBER(D1548), ISNUMBER(H1548)), 1, 0))</f>
        <v/>
      </c>
      <c r="T1548" s="19">
        <f>IF(S1548&lt;&gt;1, 0, IF(N(J1548)=0, 0, IF(K1548=Ajustes!$B$5, J1548, J1548*F1548)))</f>
        <v/>
      </c>
      <c r="U1548" s="20">
        <f>IF(S1548&lt;&gt;1, U1547, IF(C1548=Ajustes!$B$6, U1547+H1548, U1547-H1548))</f>
        <v/>
      </c>
      <c r="V1548" s="19">
        <f>IF(S1548&lt;&gt;1, V1547, IF(C1548=Ajustes!$B$6, V1547+D1548+N(O1548)+T1548, IF(U1548&lt;=0, 0, V1547-H1548*W1547)))</f>
        <v/>
      </c>
      <c r="W1548" s="21">
        <f>IF(U1548&gt;0, V1548/U1548, 0)</f>
        <v/>
      </c>
      <c r="X1548" s="19">
        <f>IF(AND(S1548=1, C1548=Ajustes!$B$7), D1548-N(O1548)-T1548-H1548*W1547, "")</f>
        <v/>
      </c>
      <c r="Y1548" s="18">
        <f>IF(A1548="", "", TRIM(IF(COUNTIFS($N$2:$N$3000,N1548,$C$2:$C$3000,C1548,$D$2:$D$3000,D1548,$H$2:$H$3000,H1548)&gt;1, "Orden repetida. ", "")&amp;IF(AND(S1548=1, C1548=Ajustes!$B$7, U1547+0.000001&lt;H1548), "Vendes más de lo registrado. ", "")&amp;IF(Q1548="texto", "Fecha en texto. ", "")&amp;IF(OR(NOT(ISNUMBER(D1548)), NOT(ISNUMBER(H1548))), "Número en texto. ", "")&amp;IF(AND(ISNUMBER(Q1548), ISNUMBER(Q1547), Q1548&lt;Q1547), "Fuera de orden de fecha. ", "")))</f>
        <v/>
      </c>
      <c r="Z1548" s="18">
        <f>IF(AND(S1548=1, ISNUMBER(R1548)), ROW(), 0)</f>
        <v/>
      </c>
      <c r="AA1548" s="18">
        <f>IF(ISNUMBER(R1548), R1548, 0)</f>
        <v/>
      </c>
    </row>
    <row r="1549">
      <c r="A1549" s="13" t="n"/>
      <c r="B1549" s="13" t="n"/>
      <c r="C1549" s="13" t="n"/>
      <c r="D1549" s="13" t="n"/>
      <c r="E1549" s="13" t="n"/>
      <c r="F1549" s="13" t="n"/>
      <c r="G1549" s="13" t="n"/>
      <c r="H1549" s="13" t="n"/>
      <c r="I1549" s="13" t="n"/>
      <c r="J1549" s="13" t="n"/>
      <c r="K1549" s="13" t="n"/>
      <c r="L1549" s="13" t="n"/>
      <c r="M1549" s="13" t="n"/>
      <c r="N1549" s="13" t="n"/>
      <c r="O1549" s="14" t="n"/>
      <c r="P1549" s="15" t="n"/>
      <c r="Q1549" s="16">
        <f>IF(N1549="", "", IF(ISNUMBER(N1549), N1549, IFERROR(DATEVALUE(LEFT(N1549,10))+TIMEVALUE(MID(N1549,12,8)), "texto")))</f>
        <v/>
      </c>
      <c r="R1549" s="17">
        <f>IF(ISNUMBER(Q1549), DATE(YEAR(Q1549),MONTH(Q1549),1), "")</f>
        <v/>
      </c>
      <c r="S1549" s="18">
        <f>IF(A1549="", 0, IF(AND(M1549=Ajustes!$B$8, E1549=Ajustes!$B$5, I1549=Ajustes!$B$4, OR(C1549=Ajustes!$B$6, C1549=Ajustes!$B$7), ISNUMBER(D1549), ISNUMBER(H1549)), 1, 0))</f>
        <v/>
      </c>
      <c r="T1549" s="19">
        <f>IF(S1549&lt;&gt;1, 0, IF(N(J1549)=0, 0, IF(K1549=Ajustes!$B$5, J1549, J1549*F1549)))</f>
        <v/>
      </c>
      <c r="U1549" s="20">
        <f>IF(S1549&lt;&gt;1, U1548, IF(C1549=Ajustes!$B$6, U1548+H1549, U1548-H1549))</f>
        <v/>
      </c>
      <c r="V1549" s="19">
        <f>IF(S1549&lt;&gt;1, V1548, IF(C1549=Ajustes!$B$6, V1548+D1549+N(O1549)+T1549, IF(U1549&lt;=0, 0, V1548-H1549*W1548)))</f>
        <v/>
      </c>
      <c r="W1549" s="21">
        <f>IF(U1549&gt;0, V1549/U1549, 0)</f>
        <v/>
      </c>
      <c r="X1549" s="19">
        <f>IF(AND(S1549=1, C1549=Ajustes!$B$7), D1549-N(O1549)-T1549-H1549*W1548, "")</f>
        <v/>
      </c>
      <c r="Y1549" s="18">
        <f>IF(A1549="", "", TRIM(IF(COUNTIFS($N$2:$N$3000,N1549,$C$2:$C$3000,C1549,$D$2:$D$3000,D1549,$H$2:$H$3000,H1549)&gt;1, "Orden repetida. ", "")&amp;IF(AND(S1549=1, C1549=Ajustes!$B$7, U1548+0.000001&lt;H1549), "Vendes más de lo registrado. ", "")&amp;IF(Q1549="texto", "Fecha en texto. ", "")&amp;IF(OR(NOT(ISNUMBER(D1549)), NOT(ISNUMBER(H1549))), "Número en texto. ", "")&amp;IF(AND(ISNUMBER(Q1549), ISNUMBER(Q1548), Q1549&lt;Q1548), "Fuera de orden de fecha. ", "")))</f>
        <v/>
      </c>
      <c r="Z1549" s="18">
        <f>IF(AND(S1549=1, ISNUMBER(R1549)), ROW(), 0)</f>
        <v/>
      </c>
      <c r="AA1549" s="18">
        <f>IF(ISNUMBER(R1549), R1549, 0)</f>
        <v/>
      </c>
    </row>
    <row r="1550">
      <c r="A1550" s="13" t="n"/>
      <c r="B1550" s="13" t="n"/>
      <c r="C1550" s="13" t="n"/>
      <c r="D1550" s="13" t="n"/>
      <c r="E1550" s="13" t="n"/>
      <c r="F1550" s="13" t="n"/>
      <c r="G1550" s="13" t="n"/>
      <c r="H1550" s="13" t="n"/>
      <c r="I1550" s="13" t="n"/>
      <c r="J1550" s="13" t="n"/>
      <c r="K1550" s="13" t="n"/>
      <c r="L1550" s="13" t="n"/>
      <c r="M1550" s="13" t="n"/>
      <c r="N1550" s="13" t="n"/>
      <c r="O1550" s="14" t="n"/>
      <c r="P1550" s="15" t="n"/>
      <c r="Q1550" s="16">
        <f>IF(N1550="", "", IF(ISNUMBER(N1550), N1550, IFERROR(DATEVALUE(LEFT(N1550,10))+TIMEVALUE(MID(N1550,12,8)), "texto")))</f>
        <v/>
      </c>
      <c r="R1550" s="17">
        <f>IF(ISNUMBER(Q1550), DATE(YEAR(Q1550),MONTH(Q1550),1), "")</f>
        <v/>
      </c>
      <c r="S1550" s="18">
        <f>IF(A1550="", 0, IF(AND(M1550=Ajustes!$B$8, E1550=Ajustes!$B$5, I1550=Ajustes!$B$4, OR(C1550=Ajustes!$B$6, C1550=Ajustes!$B$7), ISNUMBER(D1550), ISNUMBER(H1550)), 1, 0))</f>
        <v/>
      </c>
      <c r="T1550" s="19">
        <f>IF(S1550&lt;&gt;1, 0, IF(N(J1550)=0, 0, IF(K1550=Ajustes!$B$5, J1550, J1550*F1550)))</f>
        <v/>
      </c>
      <c r="U1550" s="20">
        <f>IF(S1550&lt;&gt;1, U1549, IF(C1550=Ajustes!$B$6, U1549+H1550, U1549-H1550))</f>
        <v/>
      </c>
      <c r="V1550" s="19">
        <f>IF(S1550&lt;&gt;1, V1549, IF(C1550=Ajustes!$B$6, V1549+D1550+N(O1550)+T1550, IF(U1550&lt;=0, 0, V1549-H1550*W1549)))</f>
        <v/>
      </c>
      <c r="W1550" s="21">
        <f>IF(U1550&gt;0, V1550/U1550, 0)</f>
        <v/>
      </c>
      <c r="X1550" s="19">
        <f>IF(AND(S1550=1, C1550=Ajustes!$B$7), D1550-N(O1550)-T1550-H1550*W1549, "")</f>
        <v/>
      </c>
      <c r="Y1550" s="18">
        <f>IF(A1550="", "", TRIM(IF(COUNTIFS($N$2:$N$3000,N1550,$C$2:$C$3000,C1550,$D$2:$D$3000,D1550,$H$2:$H$3000,H1550)&gt;1, "Orden repetida. ", "")&amp;IF(AND(S1550=1, C1550=Ajustes!$B$7, U1549+0.000001&lt;H1550), "Vendes más de lo registrado. ", "")&amp;IF(Q1550="texto", "Fecha en texto. ", "")&amp;IF(OR(NOT(ISNUMBER(D1550)), NOT(ISNUMBER(H1550))), "Número en texto. ", "")&amp;IF(AND(ISNUMBER(Q1550), ISNUMBER(Q1549), Q1550&lt;Q1549), "Fuera de orden de fecha. ", "")))</f>
        <v/>
      </c>
      <c r="Z1550" s="18">
        <f>IF(AND(S1550=1, ISNUMBER(R1550)), ROW(), 0)</f>
        <v/>
      </c>
      <c r="AA1550" s="18">
        <f>IF(ISNUMBER(R1550), R1550, 0)</f>
        <v/>
      </c>
    </row>
    <row r="1551">
      <c r="A1551" s="13" t="n"/>
      <c r="B1551" s="13" t="n"/>
      <c r="C1551" s="13" t="n"/>
      <c r="D1551" s="13" t="n"/>
      <c r="E1551" s="13" t="n"/>
      <c r="F1551" s="13" t="n"/>
      <c r="G1551" s="13" t="n"/>
      <c r="H1551" s="13" t="n"/>
      <c r="I1551" s="13" t="n"/>
      <c r="J1551" s="13" t="n"/>
      <c r="K1551" s="13" t="n"/>
      <c r="L1551" s="13" t="n"/>
      <c r="M1551" s="13" t="n"/>
      <c r="N1551" s="13" t="n"/>
      <c r="O1551" s="14" t="n"/>
      <c r="P1551" s="15" t="n"/>
      <c r="Q1551" s="16">
        <f>IF(N1551="", "", IF(ISNUMBER(N1551), N1551, IFERROR(DATEVALUE(LEFT(N1551,10))+TIMEVALUE(MID(N1551,12,8)), "texto")))</f>
        <v/>
      </c>
      <c r="R1551" s="17">
        <f>IF(ISNUMBER(Q1551), DATE(YEAR(Q1551),MONTH(Q1551),1), "")</f>
        <v/>
      </c>
      <c r="S1551" s="18">
        <f>IF(A1551="", 0, IF(AND(M1551=Ajustes!$B$8, E1551=Ajustes!$B$5, I1551=Ajustes!$B$4, OR(C1551=Ajustes!$B$6, C1551=Ajustes!$B$7), ISNUMBER(D1551), ISNUMBER(H1551)), 1, 0))</f>
        <v/>
      </c>
      <c r="T1551" s="19">
        <f>IF(S1551&lt;&gt;1, 0, IF(N(J1551)=0, 0, IF(K1551=Ajustes!$B$5, J1551, J1551*F1551)))</f>
        <v/>
      </c>
      <c r="U1551" s="20">
        <f>IF(S1551&lt;&gt;1, U1550, IF(C1551=Ajustes!$B$6, U1550+H1551, U1550-H1551))</f>
        <v/>
      </c>
      <c r="V1551" s="19">
        <f>IF(S1551&lt;&gt;1, V1550, IF(C1551=Ajustes!$B$6, V1550+D1551+N(O1551)+T1551, IF(U1551&lt;=0, 0, V1550-H1551*W1550)))</f>
        <v/>
      </c>
      <c r="W1551" s="21">
        <f>IF(U1551&gt;0, V1551/U1551, 0)</f>
        <v/>
      </c>
      <c r="X1551" s="19">
        <f>IF(AND(S1551=1, C1551=Ajustes!$B$7), D1551-N(O1551)-T1551-H1551*W1550, "")</f>
        <v/>
      </c>
      <c r="Y1551" s="18">
        <f>IF(A1551="", "", TRIM(IF(COUNTIFS($N$2:$N$3000,N1551,$C$2:$C$3000,C1551,$D$2:$D$3000,D1551,$H$2:$H$3000,H1551)&gt;1, "Orden repetida. ", "")&amp;IF(AND(S1551=1, C1551=Ajustes!$B$7, U1550+0.000001&lt;H1551), "Vendes más de lo registrado. ", "")&amp;IF(Q1551="texto", "Fecha en texto. ", "")&amp;IF(OR(NOT(ISNUMBER(D1551)), NOT(ISNUMBER(H1551))), "Número en texto. ", "")&amp;IF(AND(ISNUMBER(Q1551), ISNUMBER(Q1550), Q1551&lt;Q1550), "Fuera de orden de fecha. ", "")))</f>
        <v/>
      </c>
      <c r="Z1551" s="18">
        <f>IF(AND(S1551=1, ISNUMBER(R1551)), ROW(), 0)</f>
        <v/>
      </c>
      <c r="AA1551" s="18">
        <f>IF(ISNUMBER(R1551), R1551, 0)</f>
        <v/>
      </c>
    </row>
    <row r="1552">
      <c r="A1552" s="13" t="n"/>
      <c r="B1552" s="13" t="n"/>
      <c r="C1552" s="13" t="n"/>
      <c r="D1552" s="13" t="n"/>
      <c r="E1552" s="13" t="n"/>
      <c r="F1552" s="13" t="n"/>
      <c r="G1552" s="13" t="n"/>
      <c r="H1552" s="13" t="n"/>
      <c r="I1552" s="13" t="n"/>
      <c r="J1552" s="13" t="n"/>
      <c r="K1552" s="13" t="n"/>
      <c r="L1552" s="13" t="n"/>
      <c r="M1552" s="13" t="n"/>
      <c r="N1552" s="13" t="n"/>
      <c r="O1552" s="14" t="n"/>
      <c r="P1552" s="15" t="n"/>
      <c r="Q1552" s="16">
        <f>IF(N1552="", "", IF(ISNUMBER(N1552), N1552, IFERROR(DATEVALUE(LEFT(N1552,10))+TIMEVALUE(MID(N1552,12,8)), "texto")))</f>
        <v/>
      </c>
      <c r="R1552" s="17">
        <f>IF(ISNUMBER(Q1552), DATE(YEAR(Q1552),MONTH(Q1552),1), "")</f>
        <v/>
      </c>
      <c r="S1552" s="18">
        <f>IF(A1552="", 0, IF(AND(M1552=Ajustes!$B$8, E1552=Ajustes!$B$5, I1552=Ajustes!$B$4, OR(C1552=Ajustes!$B$6, C1552=Ajustes!$B$7), ISNUMBER(D1552), ISNUMBER(H1552)), 1, 0))</f>
        <v/>
      </c>
      <c r="T1552" s="19">
        <f>IF(S1552&lt;&gt;1, 0, IF(N(J1552)=0, 0, IF(K1552=Ajustes!$B$5, J1552, J1552*F1552)))</f>
        <v/>
      </c>
      <c r="U1552" s="20">
        <f>IF(S1552&lt;&gt;1, U1551, IF(C1552=Ajustes!$B$6, U1551+H1552, U1551-H1552))</f>
        <v/>
      </c>
      <c r="V1552" s="19">
        <f>IF(S1552&lt;&gt;1, V1551, IF(C1552=Ajustes!$B$6, V1551+D1552+N(O1552)+T1552, IF(U1552&lt;=0, 0, V1551-H1552*W1551)))</f>
        <v/>
      </c>
      <c r="W1552" s="21">
        <f>IF(U1552&gt;0, V1552/U1552, 0)</f>
        <v/>
      </c>
      <c r="X1552" s="19">
        <f>IF(AND(S1552=1, C1552=Ajustes!$B$7), D1552-N(O1552)-T1552-H1552*W1551, "")</f>
        <v/>
      </c>
      <c r="Y1552" s="18">
        <f>IF(A1552="", "", TRIM(IF(COUNTIFS($N$2:$N$3000,N1552,$C$2:$C$3000,C1552,$D$2:$D$3000,D1552,$H$2:$H$3000,H1552)&gt;1, "Orden repetida. ", "")&amp;IF(AND(S1552=1, C1552=Ajustes!$B$7, U1551+0.000001&lt;H1552), "Vendes más de lo registrado. ", "")&amp;IF(Q1552="texto", "Fecha en texto. ", "")&amp;IF(OR(NOT(ISNUMBER(D1552)), NOT(ISNUMBER(H1552))), "Número en texto. ", "")&amp;IF(AND(ISNUMBER(Q1552), ISNUMBER(Q1551), Q1552&lt;Q1551), "Fuera de orden de fecha. ", "")))</f>
        <v/>
      </c>
      <c r="Z1552" s="18">
        <f>IF(AND(S1552=1, ISNUMBER(R1552)), ROW(), 0)</f>
        <v/>
      </c>
      <c r="AA1552" s="18">
        <f>IF(ISNUMBER(R1552), R1552, 0)</f>
        <v/>
      </c>
    </row>
    <row r="1553">
      <c r="A1553" s="13" t="n"/>
      <c r="B1553" s="13" t="n"/>
      <c r="C1553" s="13" t="n"/>
      <c r="D1553" s="13" t="n"/>
      <c r="E1553" s="13" t="n"/>
      <c r="F1553" s="13" t="n"/>
      <c r="G1553" s="13" t="n"/>
      <c r="H1553" s="13" t="n"/>
      <c r="I1553" s="13" t="n"/>
      <c r="J1553" s="13" t="n"/>
      <c r="K1553" s="13" t="n"/>
      <c r="L1553" s="13" t="n"/>
      <c r="M1553" s="13" t="n"/>
      <c r="N1553" s="13" t="n"/>
      <c r="O1553" s="14" t="n"/>
      <c r="P1553" s="15" t="n"/>
      <c r="Q1553" s="16">
        <f>IF(N1553="", "", IF(ISNUMBER(N1553), N1553, IFERROR(DATEVALUE(LEFT(N1553,10))+TIMEVALUE(MID(N1553,12,8)), "texto")))</f>
        <v/>
      </c>
      <c r="R1553" s="17">
        <f>IF(ISNUMBER(Q1553), DATE(YEAR(Q1553),MONTH(Q1553),1), "")</f>
        <v/>
      </c>
      <c r="S1553" s="18">
        <f>IF(A1553="", 0, IF(AND(M1553=Ajustes!$B$8, E1553=Ajustes!$B$5, I1553=Ajustes!$B$4, OR(C1553=Ajustes!$B$6, C1553=Ajustes!$B$7), ISNUMBER(D1553), ISNUMBER(H1553)), 1, 0))</f>
        <v/>
      </c>
      <c r="T1553" s="19">
        <f>IF(S1553&lt;&gt;1, 0, IF(N(J1553)=0, 0, IF(K1553=Ajustes!$B$5, J1553, J1553*F1553)))</f>
        <v/>
      </c>
      <c r="U1553" s="20">
        <f>IF(S1553&lt;&gt;1, U1552, IF(C1553=Ajustes!$B$6, U1552+H1553, U1552-H1553))</f>
        <v/>
      </c>
      <c r="V1553" s="19">
        <f>IF(S1553&lt;&gt;1, V1552, IF(C1553=Ajustes!$B$6, V1552+D1553+N(O1553)+T1553, IF(U1553&lt;=0, 0, V1552-H1553*W1552)))</f>
        <v/>
      </c>
      <c r="W1553" s="21">
        <f>IF(U1553&gt;0, V1553/U1553, 0)</f>
        <v/>
      </c>
      <c r="X1553" s="19">
        <f>IF(AND(S1553=1, C1553=Ajustes!$B$7), D1553-N(O1553)-T1553-H1553*W1552, "")</f>
        <v/>
      </c>
      <c r="Y1553" s="18">
        <f>IF(A1553="", "", TRIM(IF(COUNTIFS($N$2:$N$3000,N1553,$C$2:$C$3000,C1553,$D$2:$D$3000,D1553,$H$2:$H$3000,H1553)&gt;1, "Orden repetida. ", "")&amp;IF(AND(S1553=1, C1553=Ajustes!$B$7, U1552+0.000001&lt;H1553), "Vendes más de lo registrado. ", "")&amp;IF(Q1553="texto", "Fecha en texto. ", "")&amp;IF(OR(NOT(ISNUMBER(D1553)), NOT(ISNUMBER(H1553))), "Número en texto. ", "")&amp;IF(AND(ISNUMBER(Q1553), ISNUMBER(Q1552), Q1553&lt;Q1552), "Fuera de orden de fecha. ", "")))</f>
        <v/>
      </c>
      <c r="Z1553" s="18">
        <f>IF(AND(S1553=1, ISNUMBER(R1553)), ROW(), 0)</f>
        <v/>
      </c>
      <c r="AA1553" s="18">
        <f>IF(ISNUMBER(R1553), R1553, 0)</f>
        <v/>
      </c>
    </row>
    <row r="1554">
      <c r="A1554" s="13" t="n"/>
      <c r="B1554" s="13" t="n"/>
      <c r="C1554" s="13" t="n"/>
      <c r="D1554" s="13" t="n"/>
      <c r="E1554" s="13" t="n"/>
      <c r="F1554" s="13" t="n"/>
      <c r="G1554" s="13" t="n"/>
      <c r="H1554" s="13" t="n"/>
      <c r="I1554" s="13" t="n"/>
      <c r="J1554" s="13" t="n"/>
      <c r="K1554" s="13" t="n"/>
      <c r="L1554" s="13" t="n"/>
      <c r="M1554" s="13" t="n"/>
      <c r="N1554" s="13" t="n"/>
      <c r="O1554" s="14" t="n"/>
      <c r="P1554" s="15" t="n"/>
      <c r="Q1554" s="16">
        <f>IF(N1554="", "", IF(ISNUMBER(N1554), N1554, IFERROR(DATEVALUE(LEFT(N1554,10))+TIMEVALUE(MID(N1554,12,8)), "texto")))</f>
        <v/>
      </c>
      <c r="R1554" s="17">
        <f>IF(ISNUMBER(Q1554), DATE(YEAR(Q1554),MONTH(Q1554),1), "")</f>
        <v/>
      </c>
      <c r="S1554" s="18">
        <f>IF(A1554="", 0, IF(AND(M1554=Ajustes!$B$8, E1554=Ajustes!$B$5, I1554=Ajustes!$B$4, OR(C1554=Ajustes!$B$6, C1554=Ajustes!$B$7), ISNUMBER(D1554), ISNUMBER(H1554)), 1, 0))</f>
        <v/>
      </c>
      <c r="T1554" s="19">
        <f>IF(S1554&lt;&gt;1, 0, IF(N(J1554)=0, 0, IF(K1554=Ajustes!$B$5, J1554, J1554*F1554)))</f>
        <v/>
      </c>
      <c r="U1554" s="20">
        <f>IF(S1554&lt;&gt;1, U1553, IF(C1554=Ajustes!$B$6, U1553+H1554, U1553-H1554))</f>
        <v/>
      </c>
      <c r="V1554" s="19">
        <f>IF(S1554&lt;&gt;1, V1553, IF(C1554=Ajustes!$B$6, V1553+D1554+N(O1554)+T1554, IF(U1554&lt;=0, 0, V1553-H1554*W1553)))</f>
        <v/>
      </c>
      <c r="W1554" s="21">
        <f>IF(U1554&gt;0, V1554/U1554, 0)</f>
        <v/>
      </c>
      <c r="X1554" s="19">
        <f>IF(AND(S1554=1, C1554=Ajustes!$B$7), D1554-N(O1554)-T1554-H1554*W1553, "")</f>
        <v/>
      </c>
      <c r="Y1554" s="18">
        <f>IF(A1554="", "", TRIM(IF(COUNTIFS($N$2:$N$3000,N1554,$C$2:$C$3000,C1554,$D$2:$D$3000,D1554,$H$2:$H$3000,H1554)&gt;1, "Orden repetida. ", "")&amp;IF(AND(S1554=1, C1554=Ajustes!$B$7, U1553+0.000001&lt;H1554), "Vendes más de lo registrado. ", "")&amp;IF(Q1554="texto", "Fecha en texto. ", "")&amp;IF(OR(NOT(ISNUMBER(D1554)), NOT(ISNUMBER(H1554))), "Número en texto. ", "")&amp;IF(AND(ISNUMBER(Q1554), ISNUMBER(Q1553), Q1554&lt;Q1553), "Fuera de orden de fecha. ", "")))</f>
        <v/>
      </c>
      <c r="Z1554" s="18">
        <f>IF(AND(S1554=1, ISNUMBER(R1554)), ROW(), 0)</f>
        <v/>
      </c>
      <c r="AA1554" s="18">
        <f>IF(ISNUMBER(R1554), R1554, 0)</f>
        <v/>
      </c>
    </row>
    <row r="1555">
      <c r="A1555" s="13" t="n"/>
      <c r="B1555" s="13" t="n"/>
      <c r="C1555" s="13" t="n"/>
      <c r="D1555" s="13" t="n"/>
      <c r="E1555" s="13" t="n"/>
      <c r="F1555" s="13" t="n"/>
      <c r="G1555" s="13" t="n"/>
      <c r="H1555" s="13" t="n"/>
      <c r="I1555" s="13" t="n"/>
      <c r="J1555" s="13" t="n"/>
      <c r="K1555" s="13" t="n"/>
      <c r="L1555" s="13" t="n"/>
      <c r="M1555" s="13" t="n"/>
      <c r="N1555" s="13" t="n"/>
      <c r="O1555" s="14" t="n"/>
      <c r="P1555" s="15" t="n"/>
      <c r="Q1555" s="16">
        <f>IF(N1555="", "", IF(ISNUMBER(N1555), N1555, IFERROR(DATEVALUE(LEFT(N1555,10))+TIMEVALUE(MID(N1555,12,8)), "texto")))</f>
        <v/>
      </c>
      <c r="R1555" s="17">
        <f>IF(ISNUMBER(Q1555), DATE(YEAR(Q1555),MONTH(Q1555),1), "")</f>
        <v/>
      </c>
      <c r="S1555" s="18">
        <f>IF(A1555="", 0, IF(AND(M1555=Ajustes!$B$8, E1555=Ajustes!$B$5, I1555=Ajustes!$B$4, OR(C1555=Ajustes!$B$6, C1555=Ajustes!$B$7), ISNUMBER(D1555), ISNUMBER(H1555)), 1, 0))</f>
        <v/>
      </c>
      <c r="T1555" s="19">
        <f>IF(S1555&lt;&gt;1, 0, IF(N(J1555)=0, 0, IF(K1555=Ajustes!$B$5, J1555, J1555*F1555)))</f>
        <v/>
      </c>
      <c r="U1555" s="20">
        <f>IF(S1555&lt;&gt;1, U1554, IF(C1555=Ajustes!$B$6, U1554+H1555, U1554-H1555))</f>
        <v/>
      </c>
      <c r="V1555" s="19">
        <f>IF(S1555&lt;&gt;1, V1554, IF(C1555=Ajustes!$B$6, V1554+D1555+N(O1555)+T1555, IF(U1555&lt;=0, 0, V1554-H1555*W1554)))</f>
        <v/>
      </c>
      <c r="W1555" s="21">
        <f>IF(U1555&gt;0, V1555/U1555, 0)</f>
        <v/>
      </c>
      <c r="X1555" s="19">
        <f>IF(AND(S1555=1, C1555=Ajustes!$B$7), D1555-N(O1555)-T1555-H1555*W1554, "")</f>
        <v/>
      </c>
      <c r="Y1555" s="18">
        <f>IF(A1555="", "", TRIM(IF(COUNTIFS($N$2:$N$3000,N1555,$C$2:$C$3000,C1555,$D$2:$D$3000,D1555,$H$2:$H$3000,H1555)&gt;1, "Orden repetida. ", "")&amp;IF(AND(S1555=1, C1555=Ajustes!$B$7, U1554+0.000001&lt;H1555), "Vendes más de lo registrado. ", "")&amp;IF(Q1555="texto", "Fecha en texto. ", "")&amp;IF(OR(NOT(ISNUMBER(D1555)), NOT(ISNUMBER(H1555))), "Número en texto. ", "")&amp;IF(AND(ISNUMBER(Q1555), ISNUMBER(Q1554), Q1555&lt;Q1554), "Fuera de orden de fecha. ", "")))</f>
        <v/>
      </c>
      <c r="Z1555" s="18">
        <f>IF(AND(S1555=1, ISNUMBER(R1555)), ROW(), 0)</f>
        <v/>
      </c>
      <c r="AA1555" s="18">
        <f>IF(ISNUMBER(R1555), R1555, 0)</f>
        <v/>
      </c>
    </row>
    <row r="1556">
      <c r="A1556" s="13" t="n"/>
      <c r="B1556" s="13" t="n"/>
      <c r="C1556" s="13" t="n"/>
      <c r="D1556" s="13" t="n"/>
      <c r="E1556" s="13" t="n"/>
      <c r="F1556" s="13" t="n"/>
      <c r="G1556" s="13" t="n"/>
      <c r="H1556" s="13" t="n"/>
      <c r="I1556" s="13" t="n"/>
      <c r="J1556" s="13" t="n"/>
      <c r="K1556" s="13" t="n"/>
      <c r="L1556" s="13" t="n"/>
      <c r="M1556" s="13" t="n"/>
      <c r="N1556" s="13" t="n"/>
      <c r="O1556" s="14" t="n"/>
      <c r="P1556" s="15" t="n"/>
      <c r="Q1556" s="16">
        <f>IF(N1556="", "", IF(ISNUMBER(N1556), N1556, IFERROR(DATEVALUE(LEFT(N1556,10))+TIMEVALUE(MID(N1556,12,8)), "texto")))</f>
        <v/>
      </c>
      <c r="R1556" s="17">
        <f>IF(ISNUMBER(Q1556), DATE(YEAR(Q1556),MONTH(Q1556),1), "")</f>
        <v/>
      </c>
      <c r="S1556" s="18">
        <f>IF(A1556="", 0, IF(AND(M1556=Ajustes!$B$8, E1556=Ajustes!$B$5, I1556=Ajustes!$B$4, OR(C1556=Ajustes!$B$6, C1556=Ajustes!$B$7), ISNUMBER(D1556), ISNUMBER(H1556)), 1, 0))</f>
        <v/>
      </c>
      <c r="T1556" s="19">
        <f>IF(S1556&lt;&gt;1, 0, IF(N(J1556)=0, 0, IF(K1556=Ajustes!$B$5, J1556, J1556*F1556)))</f>
        <v/>
      </c>
      <c r="U1556" s="20">
        <f>IF(S1556&lt;&gt;1, U1555, IF(C1556=Ajustes!$B$6, U1555+H1556, U1555-H1556))</f>
        <v/>
      </c>
      <c r="V1556" s="19">
        <f>IF(S1556&lt;&gt;1, V1555, IF(C1556=Ajustes!$B$6, V1555+D1556+N(O1556)+T1556, IF(U1556&lt;=0, 0, V1555-H1556*W1555)))</f>
        <v/>
      </c>
      <c r="W1556" s="21">
        <f>IF(U1556&gt;0, V1556/U1556, 0)</f>
        <v/>
      </c>
      <c r="X1556" s="19">
        <f>IF(AND(S1556=1, C1556=Ajustes!$B$7), D1556-N(O1556)-T1556-H1556*W1555, "")</f>
        <v/>
      </c>
      <c r="Y1556" s="18">
        <f>IF(A1556="", "", TRIM(IF(COUNTIFS($N$2:$N$3000,N1556,$C$2:$C$3000,C1556,$D$2:$D$3000,D1556,$H$2:$H$3000,H1556)&gt;1, "Orden repetida. ", "")&amp;IF(AND(S1556=1, C1556=Ajustes!$B$7, U1555+0.000001&lt;H1556), "Vendes más de lo registrado. ", "")&amp;IF(Q1556="texto", "Fecha en texto. ", "")&amp;IF(OR(NOT(ISNUMBER(D1556)), NOT(ISNUMBER(H1556))), "Número en texto. ", "")&amp;IF(AND(ISNUMBER(Q1556), ISNUMBER(Q1555), Q1556&lt;Q1555), "Fuera de orden de fecha. ", "")))</f>
        <v/>
      </c>
      <c r="Z1556" s="18">
        <f>IF(AND(S1556=1, ISNUMBER(R1556)), ROW(), 0)</f>
        <v/>
      </c>
      <c r="AA1556" s="18">
        <f>IF(ISNUMBER(R1556), R1556, 0)</f>
        <v/>
      </c>
    </row>
    <row r="1557">
      <c r="A1557" s="13" t="n"/>
      <c r="B1557" s="13" t="n"/>
      <c r="C1557" s="13" t="n"/>
      <c r="D1557" s="13" t="n"/>
      <c r="E1557" s="13" t="n"/>
      <c r="F1557" s="13" t="n"/>
      <c r="G1557" s="13" t="n"/>
      <c r="H1557" s="13" t="n"/>
      <c r="I1557" s="13" t="n"/>
      <c r="J1557" s="13" t="n"/>
      <c r="K1557" s="13" t="n"/>
      <c r="L1557" s="13" t="n"/>
      <c r="M1557" s="13" t="n"/>
      <c r="N1557" s="13" t="n"/>
      <c r="O1557" s="14" t="n"/>
      <c r="P1557" s="15" t="n"/>
      <c r="Q1557" s="16">
        <f>IF(N1557="", "", IF(ISNUMBER(N1557), N1557, IFERROR(DATEVALUE(LEFT(N1557,10))+TIMEVALUE(MID(N1557,12,8)), "texto")))</f>
        <v/>
      </c>
      <c r="R1557" s="17">
        <f>IF(ISNUMBER(Q1557), DATE(YEAR(Q1557),MONTH(Q1557),1), "")</f>
        <v/>
      </c>
      <c r="S1557" s="18">
        <f>IF(A1557="", 0, IF(AND(M1557=Ajustes!$B$8, E1557=Ajustes!$B$5, I1557=Ajustes!$B$4, OR(C1557=Ajustes!$B$6, C1557=Ajustes!$B$7), ISNUMBER(D1557), ISNUMBER(H1557)), 1, 0))</f>
        <v/>
      </c>
      <c r="T1557" s="19">
        <f>IF(S1557&lt;&gt;1, 0, IF(N(J1557)=0, 0, IF(K1557=Ajustes!$B$5, J1557, J1557*F1557)))</f>
        <v/>
      </c>
      <c r="U1557" s="20">
        <f>IF(S1557&lt;&gt;1, U1556, IF(C1557=Ajustes!$B$6, U1556+H1557, U1556-H1557))</f>
        <v/>
      </c>
      <c r="V1557" s="19">
        <f>IF(S1557&lt;&gt;1, V1556, IF(C1557=Ajustes!$B$6, V1556+D1557+N(O1557)+T1557, IF(U1557&lt;=0, 0, V1556-H1557*W1556)))</f>
        <v/>
      </c>
      <c r="W1557" s="21">
        <f>IF(U1557&gt;0, V1557/U1557, 0)</f>
        <v/>
      </c>
      <c r="X1557" s="19">
        <f>IF(AND(S1557=1, C1557=Ajustes!$B$7), D1557-N(O1557)-T1557-H1557*W1556, "")</f>
        <v/>
      </c>
      <c r="Y1557" s="18">
        <f>IF(A1557="", "", TRIM(IF(COUNTIFS($N$2:$N$3000,N1557,$C$2:$C$3000,C1557,$D$2:$D$3000,D1557,$H$2:$H$3000,H1557)&gt;1, "Orden repetida. ", "")&amp;IF(AND(S1557=1, C1557=Ajustes!$B$7, U1556+0.000001&lt;H1557), "Vendes más de lo registrado. ", "")&amp;IF(Q1557="texto", "Fecha en texto. ", "")&amp;IF(OR(NOT(ISNUMBER(D1557)), NOT(ISNUMBER(H1557))), "Número en texto. ", "")&amp;IF(AND(ISNUMBER(Q1557), ISNUMBER(Q1556), Q1557&lt;Q1556), "Fuera de orden de fecha. ", "")))</f>
        <v/>
      </c>
      <c r="Z1557" s="18">
        <f>IF(AND(S1557=1, ISNUMBER(R1557)), ROW(), 0)</f>
        <v/>
      </c>
      <c r="AA1557" s="18">
        <f>IF(ISNUMBER(R1557), R1557, 0)</f>
        <v/>
      </c>
    </row>
    <row r="1558">
      <c r="A1558" s="13" t="n"/>
      <c r="B1558" s="13" t="n"/>
      <c r="C1558" s="13" t="n"/>
      <c r="D1558" s="13" t="n"/>
      <c r="E1558" s="13" t="n"/>
      <c r="F1558" s="13" t="n"/>
      <c r="G1558" s="13" t="n"/>
      <c r="H1558" s="13" t="n"/>
      <c r="I1558" s="13" t="n"/>
      <c r="J1558" s="13" t="n"/>
      <c r="K1558" s="13" t="n"/>
      <c r="L1558" s="13" t="n"/>
      <c r="M1558" s="13" t="n"/>
      <c r="N1558" s="13" t="n"/>
      <c r="O1558" s="14" t="n"/>
      <c r="P1558" s="15" t="n"/>
      <c r="Q1558" s="16">
        <f>IF(N1558="", "", IF(ISNUMBER(N1558), N1558, IFERROR(DATEVALUE(LEFT(N1558,10))+TIMEVALUE(MID(N1558,12,8)), "texto")))</f>
        <v/>
      </c>
      <c r="R1558" s="17">
        <f>IF(ISNUMBER(Q1558), DATE(YEAR(Q1558),MONTH(Q1558),1), "")</f>
        <v/>
      </c>
      <c r="S1558" s="18">
        <f>IF(A1558="", 0, IF(AND(M1558=Ajustes!$B$8, E1558=Ajustes!$B$5, I1558=Ajustes!$B$4, OR(C1558=Ajustes!$B$6, C1558=Ajustes!$B$7), ISNUMBER(D1558), ISNUMBER(H1558)), 1, 0))</f>
        <v/>
      </c>
      <c r="T1558" s="19">
        <f>IF(S1558&lt;&gt;1, 0, IF(N(J1558)=0, 0, IF(K1558=Ajustes!$B$5, J1558, J1558*F1558)))</f>
        <v/>
      </c>
      <c r="U1558" s="20">
        <f>IF(S1558&lt;&gt;1, U1557, IF(C1558=Ajustes!$B$6, U1557+H1558, U1557-H1558))</f>
        <v/>
      </c>
      <c r="V1558" s="19">
        <f>IF(S1558&lt;&gt;1, V1557, IF(C1558=Ajustes!$B$6, V1557+D1558+N(O1558)+T1558, IF(U1558&lt;=0, 0, V1557-H1558*W1557)))</f>
        <v/>
      </c>
      <c r="W1558" s="21">
        <f>IF(U1558&gt;0, V1558/U1558, 0)</f>
        <v/>
      </c>
      <c r="X1558" s="19">
        <f>IF(AND(S1558=1, C1558=Ajustes!$B$7), D1558-N(O1558)-T1558-H1558*W1557, "")</f>
        <v/>
      </c>
      <c r="Y1558" s="18">
        <f>IF(A1558="", "", TRIM(IF(COUNTIFS($N$2:$N$3000,N1558,$C$2:$C$3000,C1558,$D$2:$D$3000,D1558,$H$2:$H$3000,H1558)&gt;1, "Orden repetida. ", "")&amp;IF(AND(S1558=1, C1558=Ajustes!$B$7, U1557+0.000001&lt;H1558), "Vendes más de lo registrado. ", "")&amp;IF(Q1558="texto", "Fecha en texto. ", "")&amp;IF(OR(NOT(ISNUMBER(D1558)), NOT(ISNUMBER(H1558))), "Número en texto. ", "")&amp;IF(AND(ISNUMBER(Q1558), ISNUMBER(Q1557), Q1558&lt;Q1557), "Fuera de orden de fecha. ", "")))</f>
        <v/>
      </c>
      <c r="Z1558" s="18">
        <f>IF(AND(S1558=1, ISNUMBER(R1558)), ROW(), 0)</f>
        <v/>
      </c>
      <c r="AA1558" s="18">
        <f>IF(ISNUMBER(R1558), R1558, 0)</f>
        <v/>
      </c>
    </row>
    <row r="1559">
      <c r="A1559" s="13" t="n"/>
      <c r="B1559" s="13" t="n"/>
      <c r="C1559" s="13" t="n"/>
      <c r="D1559" s="13" t="n"/>
      <c r="E1559" s="13" t="n"/>
      <c r="F1559" s="13" t="n"/>
      <c r="G1559" s="13" t="n"/>
      <c r="H1559" s="13" t="n"/>
      <c r="I1559" s="13" t="n"/>
      <c r="J1559" s="13" t="n"/>
      <c r="K1559" s="13" t="n"/>
      <c r="L1559" s="13" t="n"/>
      <c r="M1559" s="13" t="n"/>
      <c r="N1559" s="13" t="n"/>
      <c r="O1559" s="14" t="n"/>
      <c r="P1559" s="15" t="n"/>
      <c r="Q1559" s="16">
        <f>IF(N1559="", "", IF(ISNUMBER(N1559), N1559, IFERROR(DATEVALUE(LEFT(N1559,10))+TIMEVALUE(MID(N1559,12,8)), "texto")))</f>
        <v/>
      </c>
      <c r="R1559" s="17">
        <f>IF(ISNUMBER(Q1559), DATE(YEAR(Q1559),MONTH(Q1559),1), "")</f>
        <v/>
      </c>
      <c r="S1559" s="18">
        <f>IF(A1559="", 0, IF(AND(M1559=Ajustes!$B$8, E1559=Ajustes!$B$5, I1559=Ajustes!$B$4, OR(C1559=Ajustes!$B$6, C1559=Ajustes!$B$7), ISNUMBER(D1559), ISNUMBER(H1559)), 1, 0))</f>
        <v/>
      </c>
      <c r="T1559" s="19">
        <f>IF(S1559&lt;&gt;1, 0, IF(N(J1559)=0, 0, IF(K1559=Ajustes!$B$5, J1559, J1559*F1559)))</f>
        <v/>
      </c>
      <c r="U1559" s="20">
        <f>IF(S1559&lt;&gt;1, U1558, IF(C1559=Ajustes!$B$6, U1558+H1559, U1558-H1559))</f>
        <v/>
      </c>
      <c r="V1559" s="19">
        <f>IF(S1559&lt;&gt;1, V1558, IF(C1559=Ajustes!$B$6, V1558+D1559+N(O1559)+T1559, IF(U1559&lt;=0, 0, V1558-H1559*W1558)))</f>
        <v/>
      </c>
      <c r="W1559" s="21">
        <f>IF(U1559&gt;0, V1559/U1559, 0)</f>
        <v/>
      </c>
      <c r="X1559" s="19">
        <f>IF(AND(S1559=1, C1559=Ajustes!$B$7), D1559-N(O1559)-T1559-H1559*W1558, "")</f>
        <v/>
      </c>
      <c r="Y1559" s="18">
        <f>IF(A1559="", "", TRIM(IF(COUNTIFS($N$2:$N$3000,N1559,$C$2:$C$3000,C1559,$D$2:$D$3000,D1559,$H$2:$H$3000,H1559)&gt;1, "Orden repetida. ", "")&amp;IF(AND(S1559=1, C1559=Ajustes!$B$7, U1558+0.000001&lt;H1559), "Vendes más de lo registrado. ", "")&amp;IF(Q1559="texto", "Fecha en texto. ", "")&amp;IF(OR(NOT(ISNUMBER(D1559)), NOT(ISNUMBER(H1559))), "Número en texto. ", "")&amp;IF(AND(ISNUMBER(Q1559), ISNUMBER(Q1558), Q1559&lt;Q1558), "Fuera de orden de fecha. ", "")))</f>
        <v/>
      </c>
      <c r="Z1559" s="18">
        <f>IF(AND(S1559=1, ISNUMBER(R1559)), ROW(), 0)</f>
        <v/>
      </c>
      <c r="AA1559" s="18">
        <f>IF(ISNUMBER(R1559), R1559, 0)</f>
        <v/>
      </c>
    </row>
    <row r="1560">
      <c r="A1560" s="13" t="n"/>
      <c r="B1560" s="13" t="n"/>
      <c r="C1560" s="13" t="n"/>
      <c r="D1560" s="13" t="n"/>
      <c r="E1560" s="13" t="n"/>
      <c r="F1560" s="13" t="n"/>
      <c r="G1560" s="13" t="n"/>
      <c r="H1560" s="13" t="n"/>
      <c r="I1560" s="13" t="n"/>
      <c r="J1560" s="13" t="n"/>
      <c r="K1560" s="13" t="n"/>
      <c r="L1560" s="13" t="n"/>
      <c r="M1560" s="13" t="n"/>
      <c r="N1560" s="13" t="n"/>
      <c r="O1560" s="14" t="n"/>
      <c r="P1560" s="15" t="n"/>
      <c r="Q1560" s="16">
        <f>IF(N1560="", "", IF(ISNUMBER(N1560), N1560, IFERROR(DATEVALUE(LEFT(N1560,10))+TIMEVALUE(MID(N1560,12,8)), "texto")))</f>
        <v/>
      </c>
      <c r="R1560" s="17">
        <f>IF(ISNUMBER(Q1560), DATE(YEAR(Q1560),MONTH(Q1560),1), "")</f>
        <v/>
      </c>
      <c r="S1560" s="18">
        <f>IF(A1560="", 0, IF(AND(M1560=Ajustes!$B$8, E1560=Ajustes!$B$5, I1560=Ajustes!$B$4, OR(C1560=Ajustes!$B$6, C1560=Ajustes!$B$7), ISNUMBER(D1560), ISNUMBER(H1560)), 1, 0))</f>
        <v/>
      </c>
      <c r="T1560" s="19">
        <f>IF(S1560&lt;&gt;1, 0, IF(N(J1560)=0, 0, IF(K1560=Ajustes!$B$5, J1560, J1560*F1560)))</f>
        <v/>
      </c>
      <c r="U1560" s="20">
        <f>IF(S1560&lt;&gt;1, U1559, IF(C1560=Ajustes!$B$6, U1559+H1560, U1559-H1560))</f>
        <v/>
      </c>
      <c r="V1560" s="19">
        <f>IF(S1560&lt;&gt;1, V1559, IF(C1560=Ajustes!$B$6, V1559+D1560+N(O1560)+T1560, IF(U1560&lt;=0, 0, V1559-H1560*W1559)))</f>
        <v/>
      </c>
      <c r="W1560" s="21">
        <f>IF(U1560&gt;0, V1560/U1560, 0)</f>
        <v/>
      </c>
      <c r="X1560" s="19">
        <f>IF(AND(S1560=1, C1560=Ajustes!$B$7), D1560-N(O1560)-T1560-H1560*W1559, "")</f>
        <v/>
      </c>
      <c r="Y1560" s="18">
        <f>IF(A1560="", "", TRIM(IF(COUNTIFS($N$2:$N$3000,N1560,$C$2:$C$3000,C1560,$D$2:$D$3000,D1560,$H$2:$H$3000,H1560)&gt;1, "Orden repetida. ", "")&amp;IF(AND(S1560=1, C1560=Ajustes!$B$7, U1559+0.000001&lt;H1560), "Vendes más de lo registrado. ", "")&amp;IF(Q1560="texto", "Fecha en texto. ", "")&amp;IF(OR(NOT(ISNUMBER(D1560)), NOT(ISNUMBER(H1560))), "Número en texto. ", "")&amp;IF(AND(ISNUMBER(Q1560), ISNUMBER(Q1559), Q1560&lt;Q1559), "Fuera de orden de fecha. ", "")))</f>
        <v/>
      </c>
      <c r="Z1560" s="18">
        <f>IF(AND(S1560=1, ISNUMBER(R1560)), ROW(), 0)</f>
        <v/>
      </c>
      <c r="AA1560" s="18">
        <f>IF(ISNUMBER(R1560), R1560, 0)</f>
        <v/>
      </c>
    </row>
    <row r="1561">
      <c r="A1561" s="13" t="n"/>
      <c r="B1561" s="13" t="n"/>
      <c r="C1561" s="13" t="n"/>
      <c r="D1561" s="13" t="n"/>
      <c r="E1561" s="13" t="n"/>
      <c r="F1561" s="13" t="n"/>
      <c r="G1561" s="13" t="n"/>
      <c r="H1561" s="13" t="n"/>
      <c r="I1561" s="13" t="n"/>
      <c r="J1561" s="13" t="n"/>
      <c r="K1561" s="13" t="n"/>
      <c r="L1561" s="13" t="n"/>
      <c r="M1561" s="13" t="n"/>
      <c r="N1561" s="13" t="n"/>
      <c r="O1561" s="14" t="n"/>
      <c r="P1561" s="15" t="n"/>
      <c r="Q1561" s="16">
        <f>IF(N1561="", "", IF(ISNUMBER(N1561), N1561, IFERROR(DATEVALUE(LEFT(N1561,10))+TIMEVALUE(MID(N1561,12,8)), "texto")))</f>
        <v/>
      </c>
      <c r="R1561" s="17">
        <f>IF(ISNUMBER(Q1561), DATE(YEAR(Q1561),MONTH(Q1561),1), "")</f>
        <v/>
      </c>
      <c r="S1561" s="18">
        <f>IF(A1561="", 0, IF(AND(M1561=Ajustes!$B$8, E1561=Ajustes!$B$5, I1561=Ajustes!$B$4, OR(C1561=Ajustes!$B$6, C1561=Ajustes!$B$7), ISNUMBER(D1561), ISNUMBER(H1561)), 1, 0))</f>
        <v/>
      </c>
      <c r="T1561" s="19">
        <f>IF(S1561&lt;&gt;1, 0, IF(N(J1561)=0, 0, IF(K1561=Ajustes!$B$5, J1561, J1561*F1561)))</f>
        <v/>
      </c>
      <c r="U1561" s="20">
        <f>IF(S1561&lt;&gt;1, U1560, IF(C1561=Ajustes!$B$6, U1560+H1561, U1560-H1561))</f>
        <v/>
      </c>
      <c r="V1561" s="19">
        <f>IF(S1561&lt;&gt;1, V1560, IF(C1561=Ajustes!$B$6, V1560+D1561+N(O1561)+T1561, IF(U1561&lt;=0, 0, V1560-H1561*W1560)))</f>
        <v/>
      </c>
      <c r="W1561" s="21">
        <f>IF(U1561&gt;0, V1561/U1561, 0)</f>
        <v/>
      </c>
      <c r="X1561" s="19">
        <f>IF(AND(S1561=1, C1561=Ajustes!$B$7), D1561-N(O1561)-T1561-H1561*W1560, "")</f>
        <v/>
      </c>
      <c r="Y1561" s="18">
        <f>IF(A1561="", "", TRIM(IF(COUNTIFS($N$2:$N$3000,N1561,$C$2:$C$3000,C1561,$D$2:$D$3000,D1561,$H$2:$H$3000,H1561)&gt;1, "Orden repetida. ", "")&amp;IF(AND(S1561=1, C1561=Ajustes!$B$7, U1560+0.000001&lt;H1561), "Vendes más de lo registrado. ", "")&amp;IF(Q1561="texto", "Fecha en texto. ", "")&amp;IF(OR(NOT(ISNUMBER(D1561)), NOT(ISNUMBER(H1561))), "Número en texto. ", "")&amp;IF(AND(ISNUMBER(Q1561), ISNUMBER(Q1560), Q1561&lt;Q1560), "Fuera de orden de fecha. ", "")))</f>
        <v/>
      </c>
      <c r="Z1561" s="18">
        <f>IF(AND(S1561=1, ISNUMBER(R1561)), ROW(), 0)</f>
        <v/>
      </c>
      <c r="AA1561" s="18">
        <f>IF(ISNUMBER(R1561), R1561, 0)</f>
        <v/>
      </c>
    </row>
    <row r="1562">
      <c r="A1562" s="13" t="n"/>
      <c r="B1562" s="13" t="n"/>
      <c r="C1562" s="13" t="n"/>
      <c r="D1562" s="13" t="n"/>
      <c r="E1562" s="13" t="n"/>
      <c r="F1562" s="13" t="n"/>
      <c r="G1562" s="13" t="n"/>
      <c r="H1562" s="13" t="n"/>
      <c r="I1562" s="13" t="n"/>
      <c r="J1562" s="13" t="n"/>
      <c r="K1562" s="13" t="n"/>
      <c r="L1562" s="13" t="n"/>
      <c r="M1562" s="13" t="n"/>
      <c r="N1562" s="13" t="n"/>
      <c r="O1562" s="14" t="n"/>
      <c r="P1562" s="15" t="n"/>
      <c r="Q1562" s="16">
        <f>IF(N1562="", "", IF(ISNUMBER(N1562), N1562, IFERROR(DATEVALUE(LEFT(N1562,10))+TIMEVALUE(MID(N1562,12,8)), "texto")))</f>
        <v/>
      </c>
      <c r="R1562" s="17">
        <f>IF(ISNUMBER(Q1562), DATE(YEAR(Q1562),MONTH(Q1562),1), "")</f>
        <v/>
      </c>
      <c r="S1562" s="18">
        <f>IF(A1562="", 0, IF(AND(M1562=Ajustes!$B$8, E1562=Ajustes!$B$5, I1562=Ajustes!$B$4, OR(C1562=Ajustes!$B$6, C1562=Ajustes!$B$7), ISNUMBER(D1562), ISNUMBER(H1562)), 1, 0))</f>
        <v/>
      </c>
      <c r="T1562" s="19">
        <f>IF(S1562&lt;&gt;1, 0, IF(N(J1562)=0, 0, IF(K1562=Ajustes!$B$5, J1562, J1562*F1562)))</f>
        <v/>
      </c>
      <c r="U1562" s="20">
        <f>IF(S1562&lt;&gt;1, U1561, IF(C1562=Ajustes!$B$6, U1561+H1562, U1561-H1562))</f>
        <v/>
      </c>
      <c r="V1562" s="19">
        <f>IF(S1562&lt;&gt;1, V1561, IF(C1562=Ajustes!$B$6, V1561+D1562+N(O1562)+T1562, IF(U1562&lt;=0, 0, V1561-H1562*W1561)))</f>
        <v/>
      </c>
      <c r="W1562" s="21">
        <f>IF(U1562&gt;0, V1562/U1562, 0)</f>
        <v/>
      </c>
      <c r="X1562" s="19">
        <f>IF(AND(S1562=1, C1562=Ajustes!$B$7), D1562-N(O1562)-T1562-H1562*W1561, "")</f>
        <v/>
      </c>
      <c r="Y1562" s="18">
        <f>IF(A1562="", "", TRIM(IF(COUNTIFS($N$2:$N$3000,N1562,$C$2:$C$3000,C1562,$D$2:$D$3000,D1562,$H$2:$H$3000,H1562)&gt;1, "Orden repetida. ", "")&amp;IF(AND(S1562=1, C1562=Ajustes!$B$7, U1561+0.000001&lt;H1562), "Vendes más de lo registrado. ", "")&amp;IF(Q1562="texto", "Fecha en texto. ", "")&amp;IF(OR(NOT(ISNUMBER(D1562)), NOT(ISNUMBER(H1562))), "Número en texto. ", "")&amp;IF(AND(ISNUMBER(Q1562), ISNUMBER(Q1561), Q1562&lt;Q1561), "Fuera de orden de fecha. ", "")))</f>
        <v/>
      </c>
      <c r="Z1562" s="18">
        <f>IF(AND(S1562=1, ISNUMBER(R1562)), ROW(), 0)</f>
        <v/>
      </c>
      <c r="AA1562" s="18">
        <f>IF(ISNUMBER(R1562), R1562, 0)</f>
        <v/>
      </c>
    </row>
    <row r="1563">
      <c r="A1563" s="13" t="n"/>
      <c r="B1563" s="13" t="n"/>
      <c r="C1563" s="13" t="n"/>
      <c r="D1563" s="13" t="n"/>
      <c r="E1563" s="13" t="n"/>
      <c r="F1563" s="13" t="n"/>
      <c r="G1563" s="13" t="n"/>
      <c r="H1563" s="13" t="n"/>
      <c r="I1563" s="13" t="n"/>
      <c r="J1563" s="13" t="n"/>
      <c r="K1563" s="13" t="n"/>
      <c r="L1563" s="13" t="n"/>
      <c r="M1563" s="13" t="n"/>
      <c r="N1563" s="13" t="n"/>
      <c r="O1563" s="14" t="n"/>
      <c r="P1563" s="15" t="n"/>
      <c r="Q1563" s="16">
        <f>IF(N1563="", "", IF(ISNUMBER(N1563), N1563, IFERROR(DATEVALUE(LEFT(N1563,10))+TIMEVALUE(MID(N1563,12,8)), "texto")))</f>
        <v/>
      </c>
      <c r="R1563" s="17">
        <f>IF(ISNUMBER(Q1563), DATE(YEAR(Q1563),MONTH(Q1563),1), "")</f>
        <v/>
      </c>
      <c r="S1563" s="18">
        <f>IF(A1563="", 0, IF(AND(M1563=Ajustes!$B$8, E1563=Ajustes!$B$5, I1563=Ajustes!$B$4, OR(C1563=Ajustes!$B$6, C1563=Ajustes!$B$7), ISNUMBER(D1563), ISNUMBER(H1563)), 1, 0))</f>
        <v/>
      </c>
      <c r="T1563" s="19">
        <f>IF(S1563&lt;&gt;1, 0, IF(N(J1563)=0, 0, IF(K1563=Ajustes!$B$5, J1563, J1563*F1563)))</f>
        <v/>
      </c>
      <c r="U1563" s="20">
        <f>IF(S1563&lt;&gt;1, U1562, IF(C1563=Ajustes!$B$6, U1562+H1563, U1562-H1563))</f>
        <v/>
      </c>
      <c r="V1563" s="19">
        <f>IF(S1563&lt;&gt;1, V1562, IF(C1563=Ajustes!$B$6, V1562+D1563+N(O1563)+T1563, IF(U1563&lt;=0, 0, V1562-H1563*W1562)))</f>
        <v/>
      </c>
      <c r="W1563" s="21">
        <f>IF(U1563&gt;0, V1563/U1563, 0)</f>
        <v/>
      </c>
      <c r="X1563" s="19">
        <f>IF(AND(S1563=1, C1563=Ajustes!$B$7), D1563-N(O1563)-T1563-H1563*W1562, "")</f>
        <v/>
      </c>
      <c r="Y1563" s="18">
        <f>IF(A1563="", "", TRIM(IF(COUNTIFS($N$2:$N$3000,N1563,$C$2:$C$3000,C1563,$D$2:$D$3000,D1563,$H$2:$H$3000,H1563)&gt;1, "Orden repetida. ", "")&amp;IF(AND(S1563=1, C1563=Ajustes!$B$7, U1562+0.000001&lt;H1563), "Vendes más de lo registrado. ", "")&amp;IF(Q1563="texto", "Fecha en texto. ", "")&amp;IF(OR(NOT(ISNUMBER(D1563)), NOT(ISNUMBER(H1563))), "Número en texto. ", "")&amp;IF(AND(ISNUMBER(Q1563), ISNUMBER(Q1562), Q1563&lt;Q1562), "Fuera de orden de fecha. ", "")))</f>
        <v/>
      </c>
      <c r="Z1563" s="18">
        <f>IF(AND(S1563=1, ISNUMBER(R1563)), ROW(), 0)</f>
        <v/>
      </c>
      <c r="AA1563" s="18">
        <f>IF(ISNUMBER(R1563), R1563, 0)</f>
        <v/>
      </c>
    </row>
    <row r="1564">
      <c r="A1564" s="13" t="n"/>
      <c r="B1564" s="13" t="n"/>
      <c r="C1564" s="13" t="n"/>
      <c r="D1564" s="13" t="n"/>
      <c r="E1564" s="13" t="n"/>
      <c r="F1564" s="13" t="n"/>
      <c r="G1564" s="13" t="n"/>
      <c r="H1564" s="13" t="n"/>
      <c r="I1564" s="13" t="n"/>
      <c r="J1564" s="13" t="n"/>
      <c r="K1564" s="13" t="n"/>
      <c r="L1564" s="13" t="n"/>
      <c r="M1564" s="13" t="n"/>
      <c r="N1564" s="13" t="n"/>
      <c r="O1564" s="14" t="n"/>
      <c r="P1564" s="15" t="n"/>
      <c r="Q1564" s="16">
        <f>IF(N1564="", "", IF(ISNUMBER(N1564), N1564, IFERROR(DATEVALUE(LEFT(N1564,10))+TIMEVALUE(MID(N1564,12,8)), "texto")))</f>
        <v/>
      </c>
      <c r="R1564" s="17">
        <f>IF(ISNUMBER(Q1564), DATE(YEAR(Q1564),MONTH(Q1564),1), "")</f>
        <v/>
      </c>
      <c r="S1564" s="18">
        <f>IF(A1564="", 0, IF(AND(M1564=Ajustes!$B$8, E1564=Ajustes!$B$5, I1564=Ajustes!$B$4, OR(C1564=Ajustes!$B$6, C1564=Ajustes!$B$7), ISNUMBER(D1564), ISNUMBER(H1564)), 1, 0))</f>
        <v/>
      </c>
      <c r="T1564" s="19">
        <f>IF(S1564&lt;&gt;1, 0, IF(N(J1564)=0, 0, IF(K1564=Ajustes!$B$5, J1564, J1564*F1564)))</f>
        <v/>
      </c>
      <c r="U1564" s="20">
        <f>IF(S1564&lt;&gt;1, U1563, IF(C1564=Ajustes!$B$6, U1563+H1564, U1563-H1564))</f>
        <v/>
      </c>
      <c r="V1564" s="19">
        <f>IF(S1564&lt;&gt;1, V1563, IF(C1564=Ajustes!$B$6, V1563+D1564+N(O1564)+T1564, IF(U1564&lt;=0, 0, V1563-H1564*W1563)))</f>
        <v/>
      </c>
      <c r="W1564" s="21">
        <f>IF(U1564&gt;0, V1564/U1564, 0)</f>
        <v/>
      </c>
      <c r="X1564" s="19">
        <f>IF(AND(S1564=1, C1564=Ajustes!$B$7), D1564-N(O1564)-T1564-H1564*W1563, "")</f>
        <v/>
      </c>
      <c r="Y1564" s="18">
        <f>IF(A1564="", "", TRIM(IF(COUNTIFS($N$2:$N$3000,N1564,$C$2:$C$3000,C1564,$D$2:$D$3000,D1564,$H$2:$H$3000,H1564)&gt;1, "Orden repetida. ", "")&amp;IF(AND(S1564=1, C1564=Ajustes!$B$7, U1563+0.000001&lt;H1564), "Vendes más de lo registrado. ", "")&amp;IF(Q1564="texto", "Fecha en texto. ", "")&amp;IF(OR(NOT(ISNUMBER(D1564)), NOT(ISNUMBER(H1564))), "Número en texto. ", "")&amp;IF(AND(ISNUMBER(Q1564), ISNUMBER(Q1563), Q1564&lt;Q1563), "Fuera de orden de fecha. ", "")))</f>
        <v/>
      </c>
      <c r="Z1564" s="18">
        <f>IF(AND(S1564=1, ISNUMBER(R1564)), ROW(), 0)</f>
        <v/>
      </c>
      <c r="AA1564" s="18">
        <f>IF(ISNUMBER(R1564), R1564, 0)</f>
        <v/>
      </c>
    </row>
    <row r="1565">
      <c r="A1565" s="13" t="n"/>
      <c r="B1565" s="13" t="n"/>
      <c r="C1565" s="13" t="n"/>
      <c r="D1565" s="13" t="n"/>
      <c r="E1565" s="13" t="n"/>
      <c r="F1565" s="13" t="n"/>
      <c r="G1565" s="13" t="n"/>
      <c r="H1565" s="13" t="n"/>
      <c r="I1565" s="13" t="n"/>
      <c r="J1565" s="13" t="n"/>
      <c r="K1565" s="13" t="n"/>
      <c r="L1565" s="13" t="n"/>
      <c r="M1565" s="13" t="n"/>
      <c r="N1565" s="13" t="n"/>
      <c r="O1565" s="14" t="n"/>
      <c r="P1565" s="15" t="n"/>
      <c r="Q1565" s="16">
        <f>IF(N1565="", "", IF(ISNUMBER(N1565), N1565, IFERROR(DATEVALUE(LEFT(N1565,10))+TIMEVALUE(MID(N1565,12,8)), "texto")))</f>
        <v/>
      </c>
      <c r="R1565" s="17">
        <f>IF(ISNUMBER(Q1565), DATE(YEAR(Q1565),MONTH(Q1565),1), "")</f>
        <v/>
      </c>
      <c r="S1565" s="18">
        <f>IF(A1565="", 0, IF(AND(M1565=Ajustes!$B$8, E1565=Ajustes!$B$5, I1565=Ajustes!$B$4, OR(C1565=Ajustes!$B$6, C1565=Ajustes!$B$7), ISNUMBER(D1565), ISNUMBER(H1565)), 1, 0))</f>
        <v/>
      </c>
      <c r="T1565" s="19">
        <f>IF(S1565&lt;&gt;1, 0, IF(N(J1565)=0, 0, IF(K1565=Ajustes!$B$5, J1565, J1565*F1565)))</f>
        <v/>
      </c>
      <c r="U1565" s="20">
        <f>IF(S1565&lt;&gt;1, U1564, IF(C1565=Ajustes!$B$6, U1564+H1565, U1564-H1565))</f>
        <v/>
      </c>
      <c r="V1565" s="19">
        <f>IF(S1565&lt;&gt;1, V1564, IF(C1565=Ajustes!$B$6, V1564+D1565+N(O1565)+T1565, IF(U1565&lt;=0, 0, V1564-H1565*W1564)))</f>
        <v/>
      </c>
      <c r="W1565" s="21">
        <f>IF(U1565&gt;0, V1565/U1565, 0)</f>
        <v/>
      </c>
      <c r="X1565" s="19">
        <f>IF(AND(S1565=1, C1565=Ajustes!$B$7), D1565-N(O1565)-T1565-H1565*W1564, "")</f>
        <v/>
      </c>
      <c r="Y1565" s="18">
        <f>IF(A1565="", "", TRIM(IF(COUNTIFS($N$2:$N$3000,N1565,$C$2:$C$3000,C1565,$D$2:$D$3000,D1565,$H$2:$H$3000,H1565)&gt;1, "Orden repetida. ", "")&amp;IF(AND(S1565=1, C1565=Ajustes!$B$7, U1564+0.000001&lt;H1565), "Vendes más de lo registrado. ", "")&amp;IF(Q1565="texto", "Fecha en texto. ", "")&amp;IF(OR(NOT(ISNUMBER(D1565)), NOT(ISNUMBER(H1565))), "Número en texto. ", "")&amp;IF(AND(ISNUMBER(Q1565), ISNUMBER(Q1564), Q1565&lt;Q1564), "Fuera de orden de fecha. ", "")))</f>
        <v/>
      </c>
      <c r="Z1565" s="18">
        <f>IF(AND(S1565=1, ISNUMBER(R1565)), ROW(), 0)</f>
        <v/>
      </c>
      <c r="AA1565" s="18">
        <f>IF(ISNUMBER(R1565), R1565, 0)</f>
        <v/>
      </c>
    </row>
    <row r="1566">
      <c r="A1566" s="13" t="n"/>
      <c r="B1566" s="13" t="n"/>
      <c r="C1566" s="13" t="n"/>
      <c r="D1566" s="13" t="n"/>
      <c r="E1566" s="13" t="n"/>
      <c r="F1566" s="13" t="n"/>
      <c r="G1566" s="13" t="n"/>
      <c r="H1566" s="13" t="n"/>
      <c r="I1566" s="13" t="n"/>
      <c r="J1566" s="13" t="n"/>
      <c r="K1566" s="13" t="n"/>
      <c r="L1566" s="13" t="n"/>
      <c r="M1566" s="13" t="n"/>
      <c r="N1566" s="13" t="n"/>
      <c r="O1566" s="14" t="n"/>
      <c r="P1566" s="15" t="n"/>
      <c r="Q1566" s="16">
        <f>IF(N1566="", "", IF(ISNUMBER(N1566), N1566, IFERROR(DATEVALUE(LEFT(N1566,10))+TIMEVALUE(MID(N1566,12,8)), "texto")))</f>
        <v/>
      </c>
      <c r="R1566" s="17">
        <f>IF(ISNUMBER(Q1566), DATE(YEAR(Q1566),MONTH(Q1566),1), "")</f>
        <v/>
      </c>
      <c r="S1566" s="18">
        <f>IF(A1566="", 0, IF(AND(M1566=Ajustes!$B$8, E1566=Ajustes!$B$5, I1566=Ajustes!$B$4, OR(C1566=Ajustes!$B$6, C1566=Ajustes!$B$7), ISNUMBER(D1566), ISNUMBER(H1566)), 1, 0))</f>
        <v/>
      </c>
      <c r="T1566" s="19">
        <f>IF(S1566&lt;&gt;1, 0, IF(N(J1566)=0, 0, IF(K1566=Ajustes!$B$5, J1566, J1566*F1566)))</f>
        <v/>
      </c>
      <c r="U1566" s="20">
        <f>IF(S1566&lt;&gt;1, U1565, IF(C1566=Ajustes!$B$6, U1565+H1566, U1565-H1566))</f>
        <v/>
      </c>
      <c r="V1566" s="19">
        <f>IF(S1566&lt;&gt;1, V1565, IF(C1566=Ajustes!$B$6, V1565+D1566+N(O1566)+T1566, IF(U1566&lt;=0, 0, V1565-H1566*W1565)))</f>
        <v/>
      </c>
      <c r="W1566" s="21">
        <f>IF(U1566&gt;0, V1566/U1566, 0)</f>
        <v/>
      </c>
      <c r="X1566" s="19">
        <f>IF(AND(S1566=1, C1566=Ajustes!$B$7), D1566-N(O1566)-T1566-H1566*W1565, "")</f>
        <v/>
      </c>
      <c r="Y1566" s="18">
        <f>IF(A1566="", "", TRIM(IF(COUNTIFS($N$2:$N$3000,N1566,$C$2:$C$3000,C1566,$D$2:$D$3000,D1566,$H$2:$H$3000,H1566)&gt;1, "Orden repetida. ", "")&amp;IF(AND(S1566=1, C1566=Ajustes!$B$7, U1565+0.000001&lt;H1566), "Vendes más de lo registrado. ", "")&amp;IF(Q1566="texto", "Fecha en texto. ", "")&amp;IF(OR(NOT(ISNUMBER(D1566)), NOT(ISNUMBER(H1566))), "Número en texto. ", "")&amp;IF(AND(ISNUMBER(Q1566), ISNUMBER(Q1565), Q1566&lt;Q1565), "Fuera de orden de fecha. ", "")))</f>
        <v/>
      </c>
      <c r="Z1566" s="18">
        <f>IF(AND(S1566=1, ISNUMBER(R1566)), ROW(), 0)</f>
        <v/>
      </c>
      <c r="AA1566" s="18">
        <f>IF(ISNUMBER(R1566), R1566, 0)</f>
        <v/>
      </c>
    </row>
    <row r="1567">
      <c r="A1567" s="13" t="n"/>
      <c r="B1567" s="13" t="n"/>
      <c r="C1567" s="13" t="n"/>
      <c r="D1567" s="13" t="n"/>
      <c r="E1567" s="13" t="n"/>
      <c r="F1567" s="13" t="n"/>
      <c r="G1567" s="13" t="n"/>
      <c r="H1567" s="13" t="n"/>
      <c r="I1567" s="13" t="n"/>
      <c r="J1567" s="13" t="n"/>
      <c r="K1567" s="13" t="n"/>
      <c r="L1567" s="13" t="n"/>
      <c r="M1567" s="13" t="n"/>
      <c r="N1567" s="13" t="n"/>
      <c r="O1567" s="14" t="n"/>
      <c r="P1567" s="15" t="n"/>
      <c r="Q1567" s="16">
        <f>IF(N1567="", "", IF(ISNUMBER(N1567), N1567, IFERROR(DATEVALUE(LEFT(N1567,10))+TIMEVALUE(MID(N1567,12,8)), "texto")))</f>
        <v/>
      </c>
      <c r="R1567" s="17">
        <f>IF(ISNUMBER(Q1567), DATE(YEAR(Q1567),MONTH(Q1567),1), "")</f>
        <v/>
      </c>
      <c r="S1567" s="18">
        <f>IF(A1567="", 0, IF(AND(M1567=Ajustes!$B$8, E1567=Ajustes!$B$5, I1567=Ajustes!$B$4, OR(C1567=Ajustes!$B$6, C1567=Ajustes!$B$7), ISNUMBER(D1567), ISNUMBER(H1567)), 1, 0))</f>
        <v/>
      </c>
      <c r="T1567" s="19">
        <f>IF(S1567&lt;&gt;1, 0, IF(N(J1567)=0, 0, IF(K1567=Ajustes!$B$5, J1567, J1567*F1567)))</f>
        <v/>
      </c>
      <c r="U1567" s="20">
        <f>IF(S1567&lt;&gt;1, U1566, IF(C1567=Ajustes!$B$6, U1566+H1567, U1566-H1567))</f>
        <v/>
      </c>
      <c r="V1567" s="19">
        <f>IF(S1567&lt;&gt;1, V1566, IF(C1567=Ajustes!$B$6, V1566+D1567+N(O1567)+T1567, IF(U1567&lt;=0, 0, V1566-H1567*W1566)))</f>
        <v/>
      </c>
      <c r="W1567" s="21">
        <f>IF(U1567&gt;0, V1567/U1567, 0)</f>
        <v/>
      </c>
      <c r="X1567" s="19">
        <f>IF(AND(S1567=1, C1567=Ajustes!$B$7), D1567-N(O1567)-T1567-H1567*W1566, "")</f>
        <v/>
      </c>
      <c r="Y1567" s="18">
        <f>IF(A1567="", "", TRIM(IF(COUNTIFS($N$2:$N$3000,N1567,$C$2:$C$3000,C1567,$D$2:$D$3000,D1567,$H$2:$H$3000,H1567)&gt;1, "Orden repetida. ", "")&amp;IF(AND(S1567=1, C1567=Ajustes!$B$7, U1566+0.000001&lt;H1567), "Vendes más de lo registrado. ", "")&amp;IF(Q1567="texto", "Fecha en texto. ", "")&amp;IF(OR(NOT(ISNUMBER(D1567)), NOT(ISNUMBER(H1567))), "Número en texto. ", "")&amp;IF(AND(ISNUMBER(Q1567), ISNUMBER(Q1566), Q1567&lt;Q1566), "Fuera de orden de fecha. ", "")))</f>
        <v/>
      </c>
      <c r="Z1567" s="18">
        <f>IF(AND(S1567=1, ISNUMBER(R1567)), ROW(), 0)</f>
        <v/>
      </c>
      <c r="AA1567" s="18">
        <f>IF(ISNUMBER(R1567), R1567, 0)</f>
        <v/>
      </c>
    </row>
    <row r="1568">
      <c r="A1568" s="13" t="n"/>
      <c r="B1568" s="13" t="n"/>
      <c r="C1568" s="13" t="n"/>
      <c r="D1568" s="13" t="n"/>
      <c r="E1568" s="13" t="n"/>
      <c r="F1568" s="13" t="n"/>
      <c r="G1568" s="13" t="n"/>
      <c r="H1568" s="13" t="n"/>
      <c r="I1568" s="13" t="n"/>
      <c r="J1568" s="13" t="n"/>
      <c r="K1568" s="13" t="n"/>
      <c r="L1568" s="13" t="n"/>
      <c r="M1568" s="13" t="n"/>
      <c r="N1568" s="13" t="n"/>
      <c r="O1568" s="14" t="n"/>
      <c r="P1568" s="15" t="n"/>
      <c r="Q1568" s="16">
        <f>IF(N1568="", "", IF(ISNUMBER(N1568), N1568, IFERROR(DATEVALUE(LEFT(N1568,10))+TIMEVALUE(MID(N1568,12,8)), "texto")))</f>
        <v/>
      </c>
      <c r="R1568" s="17">
        <f>IF(ISNUMBER(Q1568), DATE(YEAR(Q1568),MONTH(Q1568),1), "")</f>
        <v/>
      </c>
      <c r="S1568" s="18">
        <f>IF(A1568="", 0, IF(AND(M1568=Ajustes!$B$8, E1568=Ajustes!$B$5, I1568=Ajustes!$B$4, OR(C1568=Ajustes!$B$6, C1568=Ajustes!$B$7), ISNUMBER(D1568), ISNUMBER(H1568)), 1, 0))</f>
        <v/>
      </c>
      <c r="T1568" s="19">
        <f>IF(S1568&lt;&gt;1, 0, IF(N(J1568)=0, 0, IF(K1568=Ajustes!$B$5, J1568, J1568*F1568)))</f>
        <v/>
      </c>
      <c r="U1568" s="20">
        <f>IF(S1568&lt;&gt;1, U1567, IF(C1568=Ajustes!$B$6, U1567+H1568, U1567-H1568))</f>
        <v/>
      </c>
      <c r="V1568" s="19">
        <f>IF(S1568&lt;&gt;1, V1567, IF(C1568=Ajustes!$B$6, V1567+D1568+N(O1568)+T1568, IF(U1568&lt;=0, 0, V1567-H1568*W1567)))</f>
        <v/>
      </c>
      <c r="W1568" s="21">
        <f>IF(U1568&gt;0, V1568/U1568, 0)</f>
        <v/>
      </c>
      <c r="X1568" s="19">
        <f>IF(AND(S1568=1, C1568=Ajustes!$B$7), D1568-N(O1568)-T1568-H1568*W1567, "")</f>
        <v/>
      </c>
      <c r="Y1568" s="18">
        <f>IF(A1568="", "", TRIM(IF(COUNTIFS($N$2:$N$3000,N1568,$C$2:$C$3000,C1568,$D$2:$D$3000,D1568,$H$2:$H$3000,H1568)&gt;1, "Orden repetida. ", "")&amp;IF(AND(S1568=1, C1568=Ajustes!$B$7, U1567+0.000001&lt;H1568), "Vendes más de lo registrado. ", "")&amp;IF(Q1568="texto", "Fecha en texto. ", "")&amp;IF(OR(NOT(ISNUMBER(D1568)), NOT(ISNUMBER(H1568))), "Número en texto. ", "")&amp;IF(AND(ISNUMBER(Q1568), ISNUMBER(Q1567), Q1568&lt;Q1567), "Fuera de orden de fecha. ", "")))</f>
        <v/>
      </c>
      <c r="Z1568" s="18">
        <f>IF(AND(S1568=1, ISNUMBER(R1568)), ROW(), 0)</f>
        <v/>
      </c>
      <c r="AA1568" s="18">
        <f>IF(ISNUMBER(R1568), R1568, 0)</f>
        <v/>
      </c>
    </row>
    <row r="1569">
      <c r="A1569" s="13" t="n"/>
      <c r="B1569" s="13" t="n"/>
      <c r="C1569" s="13" t="n"/>
      <c r="D1569" s="13" t="n"/>
      <c r="E1569" s="13" t="n"/>
      <c r="F1569" s="13" t="n"/>
      <c r="G1569" s="13" t="n"/>
      <c r="H1569" s="13" t="n"/>
      <c r="I1569" s="13" t="n"/>
      <c r="J1569" s="13" t="n"/>
      <c r="K1569" s="13" t="n"/>
      <c r="L1569" s="13" t="n"/>
      <c r="M1569" s="13" t="n"/>
      <c r="N1569" s="13" t="n"/>
      <c r="O1569" s="14" t="n"/>
      <c r="P1569" s="15" t="n"/>
      <c r="Q1569" s="16">
        <f>IF(N1569="", "", IF(ISNUMBER(N1569), N1569, IFERROR(DATEVALUE(LEFT(N1569,10))+TIMEVALUE(MID(N1569,12,8)), "texto")))</f>
        <v/>
      </c>
      <c r="R1569" s="17">
        <f>IF(ISNUMBER(Q1569), DATE(YEAR(Q1569),MONTH(Q1569),1), "")</f>
        <v/>
      </c>
      <c r="S1569" s="18">
        <f>IF(A1569="", 0, IF(AND(M1569=Ajustes!$B$8, E1569=Ajustes!$B$5, I1569=Ajustes!$B$4, OR(C1569=Ajustes!$B$6, C1569=Ajustes!$B$7), ISNUMBER(D1569), ISNUMBER(H1569)), 1, 0))</f>
        <v/>
      </c>
      <c r="T1569" s="19">
        <f>IF(S1569&lt;&gt;1, 0, IF(N(J1569)=0, 0, IF(K1569=Ajustes!$B$5, J1569, J1569*F1569)))</f>
        <v/>
      </c>
      <c r="U1569" s="20">
        <f>IF(S1569&lt;&gt;1, U1568, IF(C1569=Ajustes!$B$6, U1568+H1569, U1568-H1569))</f>
        <v/>
      </c>
      <c r="V1569" s="19">
        <f>IF(S1569&lt;&gt;1, V1568, IF(C1569=Ajustes!$B$6, V1568+D1569+N(O1569)+T1569, IF(U1569&lt;=0, 0, V1568-H1569*W1568)))</f>
        <v/>
      </c>
      <c r="W1569" s="21">
        <f>IF(U1569&gt;0, V1569/U1569, 0)</f>
        <v/>
      </c>
      <c r="X1569" s="19">
        <f>IF(AND(S1569=1, C1569=Ajustes!$B$7), D1569-N(O1569)-T1569-H1569*W1568, "")</f>
        <v/>
      </c>
      <c r="Y1569" s="18">
        <f>IF(A1569="", "", TRIM(IF(COUNTIFS($N$2:$N$3000,N1569,$C$2:$C$3000,C1569,$D$2:$D$3000,D1569,$H$2:$H$3000,H1569)&gt;1, "Orden repetida. ", "")&amp;IF(AND(S1569=1, C1569=Ajustes!$B$7, U1568+0.000001&lt;H1569), "Vendes más de lo registrado. ", "")&amp;IF(Q1569="texto", "Fecha en texto. ", "")&amp;IF(OR(NOT(ISNUMBER(D1569)), NOT(ISNUMBER(H1569))), "Número en texto. ", "")&amp;IF(AND(ISNUMBER(Q1569), ISNUMBER(Q1568), Q1569&lt;Q1568), "Fuera de orden de fecha. ", "")))</f>
        <v/>
      </c>
      <c r="Z1569" s="18">
        <f>IF(AND(S1569=1, ISNUMBER(R1569)), ROW(), 0)</f>
        <v/>
      </c>
      <c r="AA1569" s="18">
        <f>IF(ISNUMBER(R1569), R1569, 0)</f>
        <v/>
      </c>
    </row>
    <row r="1570">
      <c r="A1570" s="13" t="n"/>
      <c r="B1570" s="13" t="n"/>
      <c r="C1570" s="13" t="n"/>
      <c r="D1570" s="13" t="n"/>
      <c r="E1570" s="13" t="n"/>
      <c r="F1570" s="13" t="n"/>
      <c r="G1570" s="13" t="n"/>
      <c r="H1570" s="13" t="n"/>
      <c r="I1570" s="13" t="n"/>
      <c r="J1570" s="13" t="n"/>
      <c r="K1570" s="13" t="n"/>
      <c r="L1570" s="13" t="n"/>
      <c r="M1570" s="13" t="n"/>
      <c r="N1570" s="13" t="n"/>
      <c r="O1570" s="14" t="n"/>
      <c r="P1570" s="15" t="n"/>
      <c r="Q1570" s="16">
        <f>IF(N1570="", "", IF(ISNUMBER(N1570), N1570, IFERROR(DATEVALUE(LEFT(N1570,10))+TIMEVALUE(MID(N1570,12,8)), "texto")))</f>
        <v/>
      </c>
      <c r="R1570" s="17">
        <f>IF(ISNUMBER(Q1570), DATE(YEAR(Q1570),MONTH(Q1570),1), "")</f>
        <v/>
      </c>
      <c r="S1570" s="18">
        <f>IF(A1570="", 0, IF(AND(M1570=Ajustes!$B$8, E1570=Ajustes!$B$5, I1570=Ajustes!$B$4, OR(C1570=Ajustes!$B$6, C1570=Ajustes!$B$7), ISNUMBER(D1570), ISNUMBER(H1570)), 1, 0))</f>
        <v/>
      </c>
      <c r="T1570" s="19">
        <f>IF(S1570&lt;&gt;1, 0, IF(N(J1570)=0, 0, IF(K1570=Ajustes!$B$5, J1570, J1570*F1570)))</f>
        <v/>
      </c>
      <c r="U1570" s="20">
        <f>IF(S1570&lt;&gt;1, U1569, IF(C1570=Ajustes!$B$6, U1569+H1570, U1569-H1570))</f>
        <v/>
      </c>
      <c r="V1570" s="19">
        <f>IF(S1570&lt;&gt;1, V1569, IF(C1570=Ajustes!$B$6, V1569+D1570+N(O1570)+T1570, IF(U1570&lt;=0, 0, V1569-H1570*W1569)))</f>
        <v/>
      </c>
      <c r="W1570" s="21">
        <f>IF(U1570&gt;0, V1570/U1570, 0)</f>
        <v/>
      </c>
      <c r="X1570" s="19">
        <f>IF(AND(S1570=1, C1570=Ajustes!$B$7), D1570-N(O1570)-T1570-H1570*W1569, "")</f>
        <v/>
      </c>
      <c r="Y1570" s="18">
        <f>IF(A1570="", "", TRIM(IF(COUNTIFS($N$2:$N$3000,N1570,$C$2:$C$3000,C1570,$D$2:$D$3000,D1570,$H$2:$H$3000,H1570)&gt;1, "Orden repetida. ", "")&amp;IF(AND(S1570=1, C1570=Ajustes!$B$7, U1569+0.000001&lt;H1570), "Vendes más de lo registrado. ", "")&amp;IF(Q1570="texto", "Fecha en texto. ", "")&amp;IF(OR(NOT(ISNUMBER(D1570)), NOT(ISNUMBER(H1570))), "Número en texto. ", "")&amp;IF(AND(ISNUMBER(Q1570), ISNUMBER(Q1569), Q1570&lt;Q1569), "Fuera de orden de fecha. ", "")))</f>
        <v/>
      </c>
      <c r="Z1570" s="18">
        <f>IF(AND(S1570=1, ISNUMBER(R1570)), ROW(), 0)</f>
        <v/>
      </c>
      <c r="AA1570" s="18">
        <f>IF(ISNUMBER(R1570), R1570, 0)</f>
        <v/>
      </c>
    </row>
    <row r="1571">
      <c r="A1571" s="13" t="n"/>
      <c r="B1571" s="13" t="n"/>
      <c r="C1571" s="13" t="n"/>
      <c r="D1571" s="13" t="n"/>
      <c r="E1571" s="13" t="n"/>
      <c r="F1571" s="13" t="n"/>
      <c r="G1571" s="13" t="n"/>
      <c r="H1571" s="13" t="n"/>
      <c r="I1571" s="13" t="n"/>
      <c r="J1571" s="13" t="n"/>
      <c r="K1571" s="13" t="n"/>
      <c r="L1571" s="13" t="n"/>
      <c r="M1571" s="13" t="n"/>
      <c r="N1571" s="13" t="n"/>
      <c r="O1571" s="14" t="n"/>
      <c r="P1571" s="15" t="n"/>
      <c r="Q1571" s="16">
        <f>IF(N1571="", "", IF(ISNUMBER(N1571), N1571, IFERROR(DATEVALUE(LEFT(N1571,10))+TIMEVALUE(MID(N1571,12,8)), "texto")))</f>
        <v/>
      </c>
      <c r="R1571" s="17">
        <f>IF(ISNUMBER(Q1571), DATE(YEAR(Q1571),MONTH(Q1571),1), "")</f>
        <v/>
      </c>
      <c r="S1571" s="18">
        <f>IF(A1571="", 0, IF(AND(M1571=Ajustes!$B$8, E1571=Ajustes!$B$5, I1571=Ajustes!$B$4, OR(C1571=Ajustes!$B$6, C1571=Ajustes!$B$7), ISNUMBER(D1571), ISNUMBER(H1571)), 1, 0))</f>
        <v/>
      </c>
      <c r="T1571" s="19">
        <f>IF(S1571&lt;&gt;1, 0, IF(N(J1571)=0, 0, IF(K1571=Ajustes!$B$5, J1571, J1571*F1571)))</f>
        <v/>
      </c>
      <c r="U1571" s="20">
        <f>IF(S1571&lt;&gt;1, U1570, IF(C1571=Ajustes!$B$6, U1570+H1571, U1570-H1571))</f>
        <v/>
      </c>
      <c r="V1571" s="19">
        <f>IF(S1571&lt;&gt;1, V1570, IF(C1571=Ajustes!$B$6, V1570+D1571+N(O1571)+T1571, IF(U1571&lt;=0, 0, V1570-H1571*W1570)))</f>
        <v/>
      </c>
      <c r="W1571" s="21">
        <f>IF(U1571&gt;0, V1571/U1571, 0)</f>
        <v/>
      </c>
      <c r="X1571" s="19">
        <f>IF(AND(S1571=1, C1571=Ajustes!$B$7), D1571-N(O1571)-T1571-H1571*W1570, "")</f>
        <v/>
      </c>
      <c r="Y1571" s="18">
        <f>IF(A1571="", "", TRIM(IF(COUNTIFS($N$2:$N$3000,N1571,$C$2:$C$3000,C1571,$D$2:$D$3000,D1571,$H$2:$H$3000,H1571)&gt;1, "Orden repetida. ", "")&amp;IF(AND(S1571=1, C1571=Ajustes!$B$7, U1570+0.000001&lt;H1571), "Vendes más de lo registrado. ", "")&amp;IF(Q1571="texto", "Fecha en texto. ", "")&amp;IF(OR(NOT(ISNUMBER(D1571)), NOT(ISNUMBER(H1571))), "Número en texto. ", "")&amp;IF(AND(ISNUMBER(Q1571), ISNUMBER(Q1570), Q1571&lt;Q1570), "Fuera de orden de fecha. ", "")))</f>
        <v/>
      </c>
      <c r="Z1571" s="18">
        <f>IF(AND(S1571=1, ISNUMBER(R1571)), ROW(), 0)</f>
        <v/>
      </c>
      <c r="AA1571" s="18">
        <f>IF(ISNUMBER(R1571), R1571, 0)</f>
        <v/>
      </c>
    </row>
    <row r="1572">
      <c r="A1572" s="13" t="n"/>
      <c r="B1572" s="13" t="n"/>
      <c r="C1572" s="13" t="n"/>
      <c r="D1572" s="13" t="n"/>
      <c r="E1572" s="13" t="n"/>
      <c r="F1572" s="13" t="n"/>
      <c r="G1572" s="13" t="n"/>
      <c r="H1572" s="13" t="n"/>
      <c r="I1572" s="13" t="n"/>
      <c r="J1572" s="13" t="n"/>
      <c r="K1572" s="13" t="n"/>
      <c r="L1572" s="13" t="n"/>
      <c r="M1572" s="13" t="n"/>
      <c r="N1572" s="13" t="n"/>
      <c r="O1572" s="14" t="n"/>
      <c r="P1572" s="15" t="n"/>
      <c r="Q1572" s="16">
        <f>IF(N1572="", "", IF(ISNUMBER(N1572), N1572, IFERROR(DATEVALUE(LEFT(N1572,10))+TIMEVALUE(MID(N1572,12,8)), "texto")))</f>
        <v/>
      </c>
      <c r="R1572" s="17">
        <f>IF(ISNUMBER(Q1572), DATE(YEAR(Q1572),MONTH(Q1572),1), "")</f>
        <v/>
      </c>
      <c r="S1572" s="18">
        <f>IF(A1572="", 0, IF(AND(M1572=Ajustes!$B$8, E1572=Ajustes!$B$5, I1572=Ajustes!$B$4, OR(C1572=Ajustes!$B$6, C1572=Ajustes!$B$7), ISNUMBER(D1572), ISNUMBER(H1572)), 1, 0))</f>
        <v/>
      </c>
      <c r="T1572" s="19">
        <f>IF(S1572&lt;&gt;1, 0, IF(N(J1572)=0, 0, IF(K1572=Ajustes!$B$5, J1572, J1572*F1572)))</f>
        <v/>
      </c>
      <c r="U1572" s="20">
        <f>IF(S1572&lt;&gt;1, U1571, IF(C1572=Ajustes!$B$6, U1571+H1572, U1571-H1572))</f>
        <v/>
      </c>
      <c r="V1572" s="19">
        <f>IF(S1572&lt;&gt;1, V1571, IF(C1572=Ajustes!$B$6, V1571+D1572+N(O1572)+T1572, IF(U1572&lt;=0, 0, V1571-H1572*W1571)))</f>
        <v/>
      </c>
      <c r="W1572" s="21">
        <f>IF(U1572&gt;0, V1572/U1572, 0)</f>
        <v/>
      </c>
      <c r="X1572" s="19">
        <f>IF(AND(S1572=1, C1572=Ajustes!$B$7), D1572-N(O1572)-T1572-H1572*W1571, "")</f>
        <v/>
      </c>
      <c r="Y1572" s="18">
        <f>IF(A1572="", "", TRIM(IF(COUNTIFS($N$2:$N$3000,N1572,$C$2:$C$3000,C1572,$D$2:$D$3000,D1572,$H$2:$H$3000,H1572)&gt;1, "Orden repetida. ", "")&amp;IF(AND(S1572=1, C1572=Ajustes!$B$7, U1571+0.000001&lt;H1572), "Vendes más de lo registrado. ", "")&amp;IF(Q1572="texto", "Fecha en texto. ", "")&amp;IF(OR(NOT(ISNUMBER(D1572)), NOT(ISNUMBER(H1572))), "Número en texto. ", "")&amp;IF(AND(ISNUMBER(Q1572), ISNUMBER(Q1571), Q1572&lt;Q1571), "Fuera de orden de fecha. ", "")))</f>
        <v/>
      </c>
      <c r="Z1572" s="18">
        <f>IF(AND(S1572=1, ISNUMBER(R1572)), ROW(), 0)</f>
        <v/>
      </c>
      <c r="AA1572" s="18">
        <f>IF(ISNUMBER(R1572), R1572, 0)</f>
        <v/>
      </c>
    </row>
    <row r="1573">
      <c r="A1573" s="13" t="n"/>
      <c r="B1573" s="13" t="n"/>
      <c r="C1573" s="13" t="n"/>
      <c r="D1573" s="13" t="n"/>
      <c r="E1573" s="13" t="n"/>
      <c r="F1573" s="13" t="n"/>
      <c r="G1573" s="13" t="n"/>
      <c r="H1573" s="13" t="n"/>
      <c r="I1573" s="13" t="n"/>
      <c r="J1573" s="13" t="n"/>
      <c r="K1573" s="13" t="n"/>
      <c r="L1573" s="13" t="n"/>
      <c r="M1573" s="13" t="n"/>
      <c r="N1573" s="13" t="n"/>
      <c r="O1573" s="14" t="n"/>
      <c r="P1573" s="15" t="n"/>
      <c r="Q1573" s="16">
        <f>IF(N1573="", "", IF(ISNUMBER(N1573), N1573, IFERROR(DATEVALUE(LEFT(N1573,10))+TIMEVALUE(MID(N1573,12,8)), "texto")))</f>
        <v/>
      </c>
      <c r="R1573" s="17">
        <f>IF(ISNUMBER(Q1573), DATE(YEAR(Q1573),MONTH(Q1573),1), "")</f>
        <v/>
      </c>
      <c r="S1573" s="18">
        <f>IF(A1573="", 0, IF(AND(M1573=Ajustes!$B$8, E1573=Ajustes!$B$5, I1573=Ajustes!$B$4, OR(C1573=Ajustes!$B$6, C1573=Ajustes!$B$7), ISNUMBER(D1573), ISNUMBER(H1573)), 1, 0))</f>
        <v/>
      </c>
      <c r="T1573" s="19">
        <f>IF(S1573&lt;&gt;1, 0, IF(N(J1573)=0, 0, IF(K1573=Ajustes!$B$5, J1573, J1573*F1573)))</f>
        <v/>
      </c>
      <c r="U1573" s="20">
        <f>IF(S1573&lt;&gt;1, U1572, IF(C1573=Ajustes!$B$6, U1572+H1573, U1572-H1573))</f>
        <v/>
      </c>
      <c r="V1573" s="19">
        <f>IF(S1573&lt;&gt;1, V1572, IF(C1573=Ajustes!$B$6, V1572+D1573+N(O1573)+T1573, IF(U1573&lt;=0, 0, V1572-H1573*W1572)))</f>
        <v/>
      </c>
      <c r="W1573" s="21">
        <f>IF(U1573&gt;0, V1573/U1573, 0)</f>
        <v/>
      </c>
      <c r="X1573" s="19">
        <f>IF(AND(S1573=1, C1573=Ajustes!$B$7), D1573-N(O1573)-T1573-H1573*W1572, "")</f>
        <v/>
      </c>
      <c r="Y1573" s="18">
        <f>IF(A1573="", "", TRIM(IF(COUNTIFS($N$2:$N$3000,N1573,$C$2:$C$3000,C1573,$D$2:$D$3000,D1573,$H$2:$H$3000,H1573)&gt;1, "Orden repetida. ", "")&amp;IF(AND(S1573=1, C1573=Ajustes!$B$7, U1572+0.000001&lt;H1573), "Vendes más de lo registrado. ", "")&amp;IF(Q1573="texto", "Fecha en texto. ", "")&amp;IF(OR(NOT(ISNUMBER(D1573)), NOT(ISNUMBER(H1573))), "Número en texto. ", "")&amp;IF(AND(ISNUMBER(Q1573), ISNUMBER(Q1572), Q1573&lt;Q1572), "Fuera de orden de fecha. ", "")))</f>
        <v/>
      </c>
      <c r="Z1573" s="18">
        <f>IF(AND(S1573=1, ISNUMBER(R1573)), ROW(), 0)</f>
        <v/>
      </c>
      <c r="AA1573" s="18">
        <f>IF(ISNUMBER(R1573), R1573, 0)</f>
        <v/>
      </c>
    </row>
    <row r="1574">
      <c r="A1574" s="13" t="n"/>
      <c r="B1574" s="13" t="n"/>
      <c r="C1574" s="13" t="n"/>
      <c r="D1574" s="13" t="n"/>
      <c r="E1574" s="13" t="n"/>
      <c r="F1574" s="13" t="n"/>
      <c r="G1574" s="13" t="n"/>
      <c r="H1574" s="13" t="n"/>
      <c r="I1574" s="13" t="n"/>
      <c r="J1574" s="13" t="n"/>
      <c r="K1574" s="13" t="n"/>
      <c r="L1574" s="13" t="n"/>
      <c r="M1574" s="13" t="n"/>
      <c r="N1574" s="13" t="n"/>
      <c r="O1574" s="14" t="n"/>
      <c r="P1574" s="15" t="n"/>
      <c r="Q1574" s="16">
        <f>IF(N1574="", "", IF(ISNUMBER(N1574), N1574, IFERROR(DATEVALUE(LEFT(N1574,10))+TIMEVALUE(MID(N1574,12,8)), "texto")))</f>
        <v/>
      </c>
      <c r="R1574" s="17">
        <f>IF(ISNUMBER(Q1574), DATE(YEAR(Q1574),MONTH(Q1574),1), "")</f>
        <v/>
      </c>
      <c r="S1574" s="18">
        <f>IF(A1574="", 0, IF(AND(M1574=Ajustes!$B$8, E1574=Ajustes!$B$5, I1574=Ajustes!$B$4, OR(C1574=Ajustes!$B$6, C1574=Ajustes!$B$7), ISNUMBER(D1574), ISNUMBER(H1574)), 1, 0))</f>
        <v/>
      </c>
      <c r="T1574" s="19">
        <f>IF(S1574&lt;&gt;1, 0, IF(N(J1574)=0, 0, IF(K1574=Ajustes!$B$5, J1574, J1574*F1574)))</f>
        <v/>
      </c>
      <c r="U1574" s="20">
        <f>IF(S1574&lt;&gt;1, U1573, IF(C1574=Ajustes!$B$6, U1573+H1574, U1573-H1574))</f>
        <v/>
      </c>
      <c r="V1574" s="19">
        <f>IF(S1574&lt;&gt;1, V1573, IF(C1574=Ajustes!$B$6, V1573+D1574+N(O1574)+T1574, IF(U1574&lt;=0, 0, V1573-H1574*W1573)))</f>
        <v/>
      </c>
      <c r="W1574" s="21">
        <f>IF(U1574&gt;0, V1574/U1574, 0)</f>
        <v/>
      </c>
      <c r="X1574" s="19">
        <f>IF(AND(S1574=1, C1574=Ajustes!$B$7), D1574-N(O1574)-T1574-H1574*W1573, "")</f>
        <v/>
      </c>
      <c r="Y1574" s="18">
        <f>IF(A1574="", "", TRIM(IF(COUNTIFS($N$2:$N$3000,N1574,$C$2:$C$3000,C1574,$D$2:$D$3000,D1574,$H$2:$H$3000,H1574)&gt;1, "Orden repetida. ", "")&amp;IF(AND(S1574=1, C1574=Ajustes!$B$7, U1573+0.000001&lt;H1574), "Vendes más de lo registrado. ", "")&amp;IF(Q1574="texto", "Fecha en texto. ", "")&amp;IF(OR(NOT(ISNUMBER(D1574)), NOT(ISNUMBER(H1574))), "Número en texto. ", "")&amp;IF(AND(ISNUMBER(Q1574), ISNUMBER(Q1573), Q1574&lt;Q1573), "Fuera de orden de fecha. ", "")))</f>
        <v/>
      </c>
      <c r="Z1574" s="18">
        <f>IF(AND(S1574=1, ISNUMBER(R1574)), ROW(), 0)</f>
        <v/>
      </c>
      <c r="AA1574" s="18">
        <f>IF(ISNUMBER(R1574), R1574, 0)</f>
        <v/>
      </c>
    </row>
    <row r="1575">
      <c r="A1575" s="13" t="n"/>
      <c r="B1575" s="13" t="n"/>
      <c r="C1575" s="13" t="n"/>
      <c r="D1575" s="13" t="n"/>
      <c r="E1575" s="13" t="n"/>
      <c r="F1575" s="13" t="n"/>
      <c r="G1575" s="13" t="n"/>
      <c r="H1575" s="13" t="n"/>
      <c r="I1575" s="13" t="n"/>
      <c r="J1575" s="13" t="n"/>
      <c r="K1575" s="13" t="n"/>
      <c r="L1575" s="13" t="n"/>
      <c r="M1575" s="13" t="n"/>
      <c r="N1575" s="13" t="n"/>
      <c r="O1575" s="14" t="n"/>
      <c r="P1575" s="15" t="n"/>
      <c r="Q1575" s="16">
        <f>IF(N1575="", "", IF(ISNUMBER(N1575), N1575, IFERROR(DATEVALUE(LEFT(N1575,10))+TIMEVALUE(MID(N1575,12,8)), "texto")))</f>
        <v/>
      </c>
      <c r="R1575" s="17">
        <f>IF(ISNUMBER(Q1575), DATE(YEAR(Q1575),MONTH(Q1575),1), "")</f>
        <v/>
      </c>
      <c r="S1575" s="18">
        <f>IF(A1575="", 0, IF(AND(M1575=Ajustes!$B$8, E1575=Ajustes!$B$5, I1575=Ajustes!$B$4, OR(C1575=Ajustes!$B$6, C1575=Ajustes!$B$7), ISNUMBER(D1575), ISNUMBER(H1575)), 1, 0))</f>
        <v/>
      </c>
      <c r="T1575" s="19">
        <f>IF(S1575&lt;&gt;1, 0, IF(N(J1575)=0, 0, IF(K1575=Ajustes!$B$5, J1575, J1575*F1575)))</f>
        <v/>
      </c>
      <c r="U1575" s="20">
        <f>IF(S1575&lt;&gt;1, U1574, IF(C1575=Ajustes!$B$6, U1574+H1575, U1574-H1575))</f>
        <v/>
      </c>
      <c r="V1575" s="19">
        <f>IF(S1575&lt;&gt;1, V1574, IF(C1575=Ajustes!$B$6, V1574+D1575+N(O1575)+T1575, IF(U1575&lt;=0, 0, V1574-H1575*W1574)))</f>
        <v/>
      </c>
      <c r="W1575" s="21">
        <f>IF(U1575&gt;0, V1575/U1575, 0)</f>
        <v/>
      </c>
      <c r="X1575" s="19">
        <f>IF(AND(S1575=1, C1575=Ajustes!$B$7), D1575-N(O1575)-T1575-H1575*W1574, "")</f>
        <v/>
      </c>
      <c r="Y1575" s="18">
        <f>IF(A1575="", "", TRIM(IF(COUNTIFS($N$2:$N$3000,N1575,$C$2:$C$3000,C1575,$D$2:$D$3000,D1575,$H$2:$H$3000,H1575)&gt;1, "Orden repetida. ", "")&amp;IF(AND(S1575=1, C1575=Ajustes!$B$7, U1574+0.000001&lt;H1575), "Vendes más de lo registrado. ", "")&amp;IF(Q1575="texto", "Fecha en texto. ", "")&amp;IF(OR(NOT(ISNUMBER(D1575)), NOT(ISNUMBER(H1575))), "Número en texto. ", "")&amp;IF(AND(ISNUMBER(Q1575), ISNUMBER(Q1574), Q1575&lt;Q1574), "Fuera de orden de fecha. ", "")))</f>
        <v/>
      </c>
      <c r="Z1575" s="18">
        <f>IF(AND(S1575=1, ISNUMBER(R1575)), ROW(), 0)</f>
        <v/>
      </c>
      <c r="AA1575" s="18">
        <f>IF(ISNUMBER(R1575), R1575, 0)</f>
        <v/>
      </c>
    </row>
    <row r="1576">
      <c r="A1576" s="13" t="n"/>
      <c r="B1576" s="13" t="n"/>
      <c r="C1576" s="13" t="n"/>
      <c r="D1576" s="13" t="n"/>
      <c r="E1576" s="13" t="n"/>
      <c r="F1576" s="13" t="n"/>
      <c r="G1576" s="13" t="n"/>
      <c r="H1576" s="13" t="n"/>
      <c r="I1576" s="13" t="n"/>
      <c r="J1576" s="13" t="n"/>
      <c r="K1576" s="13" t="n"/>
      <c r="L1576" s="13" t="n"/>
      <c r="M1576" s="13" t="n"/>
      <c r="N1576" s="13" t="n"/>
      <c r="O1576" s="14" t="n"/>
      <c r="P1576" s="15" t="n"/>
      <c r="Q1576" s="16">
        <f>IF(N1576="", "", IF(ISNUMBER(N1576), N1576, IFERROR(DATEVALUE(LEFT(N1576,10))+TIMEVALUE(MID(N1576,12,8)), "texto")))</f>
        <v/>
      </c>
      <c r="R1576" s="17">
        <f>IF(ISNUMBER(Q1576), DATE(YEAR(Q1576),MONTH(Q1576),1), "")</f>
        <v/>
      </c>
      <c r="S1576" s="18">
        <f>IF(A1576="", 0, IF(AND(M1576=Ajustes!$B$8, E1576=Ajustes!$B$5, I1576=Ajustes!$B$4, OR(C1576=Ajustes!$B$6, C1576=Ajustes!$B$7), ISNUMBER(D1576), ISNUMBER(H1576)), 1, 0))</f>
        <v/>
      </c>
      <c r="T1576" s="19">
        <f>IF(S1576&lt;&gt;1, 0, IF(N(J1576)=0, 0, IF(K1576=Ajustes!$B$5, J1576, J1576*F1576)))</f>
        <v/>
      </c>
      <c r="U1576" s="20">
        <f>IF(S1576&lt;&gt;1, U1575, IF(C1576=Ajustes!$B$6, U1575+H1576, U1575-H1576))</f>
        <v/>
      </c>
      <c r="V1576" s="19">
        <f>IF(S1576&lt;&gt;1, V1575, IF(C1576=Ajustes!$B$6, V1575+D1576+N(O1576)+T1576, IF(U1576&lt;=0, 0, V1575-H1576*W1575)))</f>
        <v/>
      </c>
      <c r="W1576" s="21">
        <f>IF(U1576&gt;0, V1576/U1576, 0)</f>
        <v/>
      </c>
      <c r="X1576" s="19">
        <f>IF(AND(S1576=1, C1576=Ajustes!$B$7), D1576-N(O1576)-T1576-H1576*W1575, "")</f>
        <v/>
      </c>
      <c r="Y1576" s="18">
        <f>IF(A1576="", "", TRIM(IF(COUNTIFS($N$2:$N$3000,N1576,$C$2:$C$3000,C1576,$D$2:$D$3000,D1576,$H$2:$H$3000,H1576)&gt;1, "Orden repetida. ", "")&amp;IF(AND(S1576=1, C1576=Ajustes!$B$7, U1575+0.000001&lt;H1576), "Vendes más de lo registrado. ", "")&amp;IF(Q1576="texto", "Fecha en texto. ", "")&amp;IF(OR(NOT(ISNUMBER(D1576)), NOT(ISNUMBER(H1576))), "Número en texto. ", "")&amp;IF(AND(ISNUMBER(Q1576), ISNUMBER(Q1575), Q1576&lt;Q1575), "Fuera de orden de fecha. ", "")))</f>
        <v/>
      </c>
      <c r="Z1576" s="18">
        <f>IF(AND(S1576=1, ISNUMBER(R1576)), ROW(), 0)</f>
        <v/>
      </c>
      <c r="AA1576" s="18">
        <f>IF(ISNUMBER(R1576), R1576, 0)</f>
        <v/>
      </c>
    </row>
    <row r="1577">
      <c r="A1577" s="13" t="n"/>
      <c r="B1577" s="13" t="n"/>
      <c r="C1577" s="13" t="n"/>
      <c r="D1577" s="13" t="n"/>
      <c r="E1577" s="13" t="n"/>
      <c r="F1577" s="13" t="n"/>
      <c r="G1577" s="13" t="n"/>
      <c r="H1577" s="13" t="n"/>
      <c r="I1577" s="13" t="n"/>
      <c r="J1577" s="13" t="n"/>
      <c r="K1577" s="13" t="n"/>
      <c r="L1577" s="13" t="n"/>
      <c r="M1577" s="13" t="n"/>
      <c r="N1577" s="13" t="n"/>
      <c r="O1577" s="14" t="n"/>
      <c r="P1577" s="15" t="n"/>
      <c r="Q1577" s="16">
        <f>IF(N1577="", "", IF(ISNUMBER(N1577), N1577, IFERROR(DATEVALUE(LEFT(N1577,10))+TIMEVALUE(MID(N1577,12,8)), "texto")))</f>
        <v/>
      </c>
      <c r="R1577" s="17">
        <f>IF(ISNUMBER(Q1577), DATE(YEAR(Q1577),MONTH(Q1577),1), "")</f>
        <v/>
      </c>
      <c r="S1577" s="18">
        <f>IF(A1577="", 0, IF(AND(M1577=Ajustes!$B$8, E1577=Ajustes!$B$5, I1577=Ajustes!$B$4, OR(C1577=Ajustes!$B$6, C1577=Ajustes!$B$7), ISNUMBER(D1577), ISNUMBER(H1577)), 1, 0))</f>
        <v/>
      </c>
      <c r="T1577" s="19">
        <f>IF(S1577&lt;&gt;1, 0, IF(N(J1577)=0, 0, IF(K1577=Ajustes!$B$5, J1577, J1577*F1577)))</f>
        <v/>
      </c>
      <c r="U1577" s="20">
        <f>IF(S1577&lt;&gt;1, U1576, IF(C1577=Ajustes!$B$6, U1576+H1577, U1576-H1577))</f>
        <v/>
      </c>
      <c r="V1577" s="19">
        <f>IF(S1577&lt;&gt;1, V1576, IF(C1577=Ajustes!$B$6, V1576+D1577+N(O1577)+T1577, IF(U1577&lt;=0, 0, V1576-H1577*W1576)))</f>
        <v/>
      </c>
      <c r="W1577" s="21">
        <f>IF(U1577&gt;0, V1577/U1577, 0)</f>
        <v/>
      </c>
      <c r="X1577" s="19">
        <f>IF(AND(S1577=1, C1577=Ajustes!$B$7), D1577-N(O1577)-T1577-H1577*W1576, "")</f>
        <v/>
      </c>
      <c r="Y1577" s="18">
        <f>IF(A1577="", "", TRIM(IF(COUNTIFS($N$2:$N$3000,N1577,$C$2:$C$3000,C1577,$D$2:$D$3000,D1577,$H$2:$H$3000,H1577)&gt;1, "Orden repetida. ", "")&amp;IF(AND(S1577=1, C1577=Ajustes!$B$7, U1576+0.000001&lt;H1577), "Vendes más de lo registrado. ", "")&amp;IF(Q1577="texto", "Fecha en texto. ", "")&amp;IF(OR(NOT(ISNUMBER(D1577)), NOT(ISNUMBER(H1577))), "Número en texto. ", "")&amp;IF(AND(ISNUMBER(Q1577), ISNUMBER(Q1576), Q1577&lt;Q1576), "Fuera de orden de fecha. ", "")))</f>
        <v/>
      </c>
      <c r="Z1577" s="18">
        <f>IF(AND(S1577=1, ISNUMBER(R1577)), ROW(), 0)</f>
        <v/>
      </c>
      <c r="AA1577" s="18">
        <f>IF(ISNUMBER(R1577), R1577, 0)</f>
        <v/>
      </c>
    </row>
    <row r="1578">
      <c r="A1578" s="13" t="n"/>
      <c r="B1578" s="13" t="n"/>
      <c r="C1578" s="13" t="n"/>
      <c r="D1578" s="13" t="n"/>
      <c r="E1578" s="13" t="n"/>
      <c r="F1578" s="13" t="n"/>
      <c r="G1578" s="13" t="n"/>
      <c r="H1578" s="13" t="n"/>
      <c r="I1578" s="13" t="n"/>
      <c r="J1578" s="13" t="n"/>
      <c r="K1578" s="13" t="n"/>
      <c r="L1578" s="13" t="n"/>
      <c r="M1578" s="13" t="n"/>
      <c r="N1578" s="13" t="n"/>
      <c r="O1578" s="14" t="n"/>
      <c r="P1578" s="15" t="n"/>
      <c r="Q1578" s="16">
        <f>IF(N1578="", "", IF(ISNUMBER(N1578), N1578, IFERROR(DATEVALUE(LEFT(N1578,10))+TIMEVALUE(MID(N1578,12,8)), "texto")))</f>
        <v/>
      </c>
      <c r="R1578" s="17">
        <f>IF(ISNUMBER(Q1578), DATE(YEAR(Q1578),MONTH(Q1578),1), "")</f>
        <v/>
      </c>
      <c r="S1578" s="18">
        <f>IF(A1578="", 0, IF(AND(M1578=Ajustes!$B$8, E1578=Ajustes!$B$5, I1578=Ajustes!$B$4, OR(C1578=Ajustes!$B$6, C1578=Ajustes!$B$7), ISNUMBER(D1578), ISNUMBER(H1578)), 1, 0))</f>
        <v/>
      </c>
      <c r="T1578" s="19">
        <f>IF(S1578&lt;&gt;1, 0, IF(N(J1578)=0, 0, IF(K1578=Ajustes!$B$5, J1578, J1578*F1578)))</f>
        <v/>
      </c>
      <c r="U1578" s="20">
        <f>IF(S1578&lt;&gt;1, U1577, IF(C1578=Ajustes!$B$6, U1577+H1578, U1577-H1578))</f>
        <v/>
      </c>
      <c r="V1578" s="19">
        <f>IF(S1578&lt;&gt;1, V1577, IF(C1578=Ajustes!$B$6, V1577+D1578+N(O1578)+T1578, IF(U1578&lt;=0, 0, V1577-H1578*W1577)))</f>
        <v/>
      </c>
      <c r="W1578" s="21">
        <f>IF(U1578&gt;0, V1578/U1578, 0)</f>
        <v/>
      </c>
      <c r="X1578" s="19">
        <f>IF(AND(S1578=1, C1578=Ajustes!$B$7), D1578-N(O1578)-T1578-H1578*W1577, "")</f>
        <v/>
      </c>
      <c r="Y1578" s="18">
        <f>IF(A1578="", "", TRIM(IF(COUNTIFS($N$2:$N$3000,N1578,$C$2:$C$3000,C1578,$D$2:$D$3000,D1578,$H$2:$H$3000,H1578)&gt;1, "Orden repetida. ", "")&amp;IF(AND(S1578=1, C1578=Ajustes!$B$7, U1577+0.000001&lt;H1578), "Vendes más de lo registrado. ", "")&amp;IF(Q1578="texto", "Fecha en texto. ", "")&amp;IF(OR(NOT(ISNUMBER(D1578)), NOT(ISNUMBER(H1578))), "Número en texto. ", "")&amp;IF(AND(ISNUMBER(Q1578), ISNUMBER(Q1577), Q1578&lt;Q1577), "Fuera de orden de fecha. ", "")))</f>
        <v/>
      </c>
      <c r="Z1578" s="18">
        <f>IF(AND(S1578=1, ISNUMBER(R1578)), ROW(), 0)</f>
        <v/>
      </c>
      <c r="AA1578" s="18">
        <f>IF(ISNUMBER(R1578), R1578, 0)</f>
        <v/>
      </c>
    </row>
    <row r="1579">
      <c r="A1579" s="13" t="n"/>
      <c r="B1579" s="13" t="n"/>
      <c r="C1579" s="13" t="n"/>
      <c r="D1579" s="13" t="n"/>
      <c r="E1579" s="13" t="n"/>
      <c r="F1579" s="13" t="n"/>
      <c r="G1579" s="13" t="n"/>
      <c r="H1579" s="13" t="n"/>
      <c r="I1579" s="13" t="n"/>
      <c r="J1579" s="13" t="n"/>
      <c r="K1579" s="13" t="n"/>
      <c r="L1579" s="13" t="n"/>
      <c r="M1579" s="13" t="n"/>
      <c r="N1579" s="13" t="n"/>
      <c r="O1579" s="14" t="n"/>
      <c r="P1579" s="15" t="n"/>
      <c r="Q1579" s="16">
        <f>IF(N1579="", "", IF(ISNUMBER(N1579), N1579, IFERROR(DATEVALUE(LEFT(N1579,10))+TIMEVALUE(MID(N1579,12,8)), "texto")))</f>
        <v/>
      </c>
      <c r="R1579" s="17">
        <f>IF(ISNUMBER(Q1579), DATE(YEAR(Q1579),MONTH(Q1579),1), "")</f>
        <v/>
      </c>
      <c r="S1579" s="18">
        <f>IF(A1579="", 0, IF(AND(M1579=Ajustes!$B$8, E1579=Ajustes!$B$5, I1579=Ajustes!$B$4, OR(C1579=Ajustes!$B$6, C1579=Ajustes!$B$7), ISNUMBER(D1579), ISNUMBER(H1579)), 1, 0))</f>
        <v/>
      </c>
      <c r="T1579" s="19">
        <f>IF(S1579&lt;&gt;1, 0, IF(N(J1579)=0, 0, IF(K1579=Ajustes!$B$5, J1579, J1579*F1579)))</f>
        <v/>
      </c>
      <c r="U1579" s="20">
        <f>IF(S1579&lt;&gt;1, U1578, IF(C1579=Ajustes!$B$6, U1578+H1579, U1578-H1579))</f>
        <v/>
      </c>
      <c r="V1579" s="19">
        <f>IF(S1579&lt;&gt;1, V1578, IF(C1579=Ajustes!$B$6, V1578+D1579+N(O1579)+T1579, IF(U1579&lt;=0, 0, V1578-H1579*W1578)))</f>
        <v/>
      </c>
      <c r="W1579" s="21">
        <f>IF(U1579&gt;0, V1579/U1579, 0)</f>
        <v/>
      </c>
      <c r="X1579" s="19">
        <f>IF(AND(S1579=1, C1579=Ajustes!$B$7), D1579-N(O1579)-T1579-H1579*W1578, "")</f>
        <v/>
      </c>
      <c r="Y1579" s="18">
        <f>IF(A1579="", "", TRIM(IF(COUNTIFS($N$2:$N$3000,N1579,$C$2:$C$3000,C1579,$D$2:$D$3000,D1579,$H$2:$H$3000,H1579)&gt;1, "Orden repetida. ", "")&amp;IF(AND(S1579=1, C1579=Ajustes!$B$7, U1578+0.000001&lt;H1579), "Vendes más de lo registrado. ", "")&amp;IF(Q1579="texto", "Fecha en texto. ", "")&amp;IF(OR(NOT(ISNUMBER(D1579)), NOT(ISNUMBER(H1579))), "Número en texto. ", "")&amp;IF(AND(ISNUMBER(Q1579), ISNUMBER(Q1578), Q1579&lt;Q1578), "Fuera de orden de fecha. ", "")))</f>
        <v/>
      </c>
      <c r="Z1579" s="18">
        <f>IF(AND(S1579=1, ISNUMBER(R1579)), ROW(), 0)</f>
        <v/>
      </c>
      <c r="AA1579" s="18">
        <f>IF(ISNUMBER(R1579), R1579, 0)</f>
        <v/>
      </c>
    </row>
    <row r="1580">
      <c r="A1580" s="13" t="n"/>
      <c r="B1580" s="13" t="n"/>
      <c r="C1580" s="13" t="n"/>
      <c r="D1580" s="13" t="n"/>
      <c r="E1580" s="13" t="n"/>
      <c r="F1580" s="13" t="n"/>
      <c r="G1580" s="13" t="n"/>
      <c r="H1580" s="13" t="n"/>
      <c r="I1580" s="13" t="n"/>
      <c r="J1580" s="13" t="n"/>
      <c r="K1580" s="13" t="n"/>
      <c r="L1580" s="13" t="n"/>
      <c r="M1580" s="13" t="n"/>
      <c r="N1580" s="13" t="n"/>
      <c r="O1580" s="14" t="n"/>
      <c r="P1580" s="15" t="n"/>
      <c r="Q1580" s="16">
        <f>IF(N1580="", "", IF(ISNUMBER(N1580), N1580, IFERROR(DATEVALUE(LEFT(N1580,10))+TIMEVALUE(MID(N1580,12,8)), "texto")))</f>
        <v/>
      </c>
      <c r="R1580" s="17">
        <f>IF(ISNUMBER(Q1580), DATE(YEAR(Q1580),MONTH(Q1580),1), "")</f>
        <v/>
      </c>
      <c r="S1580" s="18">
        <f>IF(A1580="", 0, IF(AND(M1580=Ajustes!$B$8, E1580=Ajustes!$B$5, I1580=Ajustes!$B$4, OR(C1580=Ajustes!$B$6, C1580=Ajustes!$B$7), ISNUMBER(D1580), ISNUMBER(H1580)), 1, 0))</f>
        <v/>
      </c>
      <c r="T1580" s="19">
        <f>IF(S1580&lt;&gt;1, 0, IF(N(J1580)=0, 0, IF(K1580=Ajustes!$B$5, J1580, J1580*F1580)))</f>
        <v/>
      </c>
      <c r="U1580" s="20">
        <f>IF(S1580&lt;&gt;1, U1579, IF(C1580=Ajustes!$B$6, U1579+H1580, U1579-H1580))</f>
        <v/>
      </c>
      <c r="V1580" s="19">
        <f>IF(S1580&lt;&gt;1, V1579, IF(C1580=Ajustes!$B$6, V1579+D1580+N(O1580)+T1580, IF(U1580&lt;=0, 0, V1579-H1580*W1579)))</f>
        <v/>
      </c>
      <c r="W1580" s="21">
        <f>IF(U1580&gt;0, V1580/U1580, 0)</f>
        <v/>
      </c>
      <c r="X1580" s="19">
        <f>IF(AND(S1580=1, C1580=Ajustes!$B$7), D1580-N(O1580)-T1580-H1580*W1579, "")</f>
        <v/>
      </c>
      <c r="Y1580" s="18">
        <f>IF(A1580="", "", TRIM(IF(COUNTIFS($N$2:$N$3000,N1580,$C$2:$C$3000,C1580,$D$2:$D$3000,D1580,$H$2:$H$3000,H1580)&gt;1, "Orden repetida. ", "")&amp;IF(AND(S1580=1, C1580=Ajustes!$B$7, U1579+0.000001&lt;H1580), "Vendes más de lo registrado. ", "")&amp;IF(Q1580="texto", "Fecha en texto. ", "")&amp;IF(OR(NOT(ISNUMBER(D1580)), NOT(ISNUMBER(H1580))), "Número en texto. ", "")&amp;IF(AND(ISNUMBER(Q1580), ISNUMBER(Q1579), Q1580&lt;Q1579), "Fuera de orden de fecha. ", "")))</f>
        <v/>
      </c>
      <c r="Z1580" s="18">
        <f>IF(AND(S1580=1, ISNUMBER(R1580)), ROW(), 0)</f>
        <v/>
      </c>
      <c r="AA1580" s="18">
        <f>IF(ISNUMBER(R1580), R1580, 0)</f>
        <v/>
      </c>
    </row>
    <row r="1581">
      <c r="A1581" s="13" t="n"/>
      <c r="B1581" s="13" t="n"/>
      <c r="C1581" s="13" t="n"/>
      <c r="D1581" s="13" t="n"/>
      <c r="E1581" s="13" t="n"/>
      <c r="F1581" s="13" t="n"/>
      <c r="G1581" s="13" t="n"/>
      <c r="H1581" s="13" t="n"/>
      <c r="I1581" s="13" t="n"/>
      <c r="J1581" s="13" t="n"/>
      <c r="K1581" s="13" t="n"/>
      <c r="L1581" s="13" t="n"/>
      <c r="M1581" s="13" t="n"/>
      <c r="N1581" s="13" t="n"/>
      <c r="O1581" s="14" t="n"/>
      <c r="P1581" s="15" t="n"/>
      <c r="Q1581" s="16">
        <f>IF(N1581="", "", IF(ISNUMBER(N1581), N1581, IFERROR(DATEVALUE(LEFT(N1581,10))+TIMEVALUE(MID(N1581,12,8)), "texto")))</f>
        <v/>
      </c>
      <c r="R1581" s="17">
        <f>IF(ISNUMBER(Q1581), DATE(YEAR(Q1581),MONTH(Q1581),1), "")</f>
        <v/>
      </c>
      <c r="S1581" s="18">
        <f>IF(A1581="", 0, IF(AND(M1581=Ajustes!$B$8, E1581=Ajustes!$B$5, I1581=Ajustes!$B$4, OR(C1581=Ajustes!$B$6, C1581=Ajustes!$B$7), ISNUMBER(D1581), ISNUMBER(H1581)), 1, 0))</f>
        <v/>
      </c>
      <c r="T1581" s="19">
        <f>IF(S1581&lt;&gt;1, 0, IF(N(J1581)=0, 0, IF(K1581=Ajustes!$B$5, J1581, J1581*F1581)))</f>
        <v/>
      </c>
      <c r="U1581" s="20">
        <f>IF(S1581&lt;&gt;1, U1580, IF(C1581=Ajustes!$B$6, U1580+H1581, U1580-H1581))</f>
        <v/>
      </c>
      <c r="V1581" s="19">
        <f>IF(S1581&lt;&gt;1, V1580, IF(C1581=Ajustes!$B$6, V1580+D1581+N(O1581)+T1581, IF(U1581&lt;=0, 0, V1580-H1581*W1580)))</f>
        <v/>
      </c>
      <c r="W1581" s="21">
        <f>IF(U1581&gt;0, V1581/U1581, 0)</f>
        <v/>
      </c>
      <c r="X1581" s="19">
        <f>IF(AND(S1581=1, C1581=Ajustes!$B$7), D1581-N(O1581)-T1581-H1581*W1580, "")</f>
        <v/>
      </c>
      <c r="Y1581" s="18">
        <f>IF(A1581="", "", TRIM(IF(COUNTIFS($N$2:$N$3000,N1581,$C$2:$C$3000,C1581,$D$2:$D$3000,D1581,$H$2:$H$3000,H1581)&gt;1, "Orden repetida. ", "")&amp;IF(AND(S1581=1, C1581=Ajustes!$B$7, U1580+0.000001&lt;H1581), "Vendes más de lo registrado. ", "")&amp;IF(Q1581="texto", "Fecha en texto. ", "")&amp;IF(OR(NOT(ISNUMBER(D1581)), NOT(ISNUMBER(H1581))), "Número en texto. ", "")&amp;IF(AND(ISNUMBER(Q1581), ISNUMBER(Q1580), Q1581&lt;Q1580), "Fuera de orden de fecha. ", "")))</f>
        <v/>
      </c>
      <c r="Z1581" s="18">
        <f>IF(AND(S1581=1, ISNUMBER(R1581)), ROW(), 0)</f>
        <v/>
      </c>
      <c r="AA1581" s="18">
        <f>IF(ISNUMBER(R1581), R1581, 0)</f>
        <v/>
      </c>
    </row>
    <row r="1582">
      <c r="A1582" s="13" t="n"/>
      <c r="B1582" s="13" t="n"/>
      <c r="C1582" s="13" t="n"/>
      <c r="D1582" s="13" t="n"/>
      <c r="E1582" s="13" t="n"/>
      <c r="F1582" s="13" t="n"/>
      <c r="G1582" s="13" t="n"/>
      <c r="H1582" s="13" t="n"/>
      <c r="I1582" s="13" t="n"/>
      <c r="J1582" s="13" t="n"/>
      <c r="K1582" s="13" t="n"/>
      <c r="L1582" s="13" t="n"/>
      <c r="M1582" s="13" t="n"/>
      <c r="N1582" s="13" t="n"/>
      <c r="O1582" s="14" t="n"/>
      <c r="P1582" s="15" t="n"/>
      <c r="Q1582" s="16">
        <f>IF(N1582="", "", IF(ISNUMBER(N1582), N1582, IFERROR(DATEVALUE(LEFT(N1582,10))+TIMEVALUE(MID(N1582,12,8)), "texto")))</f>
        <v/>
      </c>
      <c r="R1582" s="17">
        <f>IF(ISNUMBER(Q1582), DATE(YEAR(Q1582),MONTH(Q1582),1), "")</f>
        <v/>
      </c>
      <c r="S1582" s="18">
        <f>IF(A1582="", 0, IF(AND(M1582=Ajustes!$B$8, E1582=Ajustes!$B$5, I1582=Ajustes!$B$4, OR(C1582=Ajustes!$B$6, C1582=Ajustes!$B$7), ISNUMBER(D1582), ISNUMBER(H1582)), 1, 0))</f>
        <v/>
      </c>
      <c r="T1582" s="19">
        <f>IF(S1582&lt;&gt;1, 0, IF(N(J1582)=0, 0, IF(K1582=Ajustes!$B$5, J1582, J1582*F1582)))</f>
        <v/>
      </c>
      <c r="U1582" s="20">
        <f>IF(S1582&lt;&gt;1, U1581, IF(C1582=Ajustes!$B$6, U1581+H1582, U1581-H1582))</f>
        <v/>
      </c>
      <c r="V1582" s="19">
        <f>IF(S1582&lt;&gt;1, V1581, IF(C1582=Ajustes!$B$6, V1581+D1582+N(O1582)+T1582, IF(U1582&lt;=0, 0, V1581-H1582*W1581)))</f>
        <v/>
      </c>
      <c r="W1582" s="21">
        <f>IF(U1582&gt;0, V1582/U1582, 0)</f>
        <v/>
      </c>
      <c r="X1582" s="19">
        <f>IF(AND(S1582=1, C1582=Ajustes!$B$7), D1582-N(O1582)-T1582-H1582*W1581, "")</f>
        <v/>
      </c>
      <c r="Y1582" s="18">
        <f>IF(A1582="", "", TRIM(IF(COUNTIFS($N$2:$N$3000,N1582,$C$2:$C$3000,C1582,$D$2:$D$3000,D1582,$H$2:$H$3000,H1582)&gt;1, "Orden repetida. ", "")&amp;IF(AND(S1582=1, C1582=Ajustes!$B$7, U1581+0.000001&lt;H1582), "Vendes más de lo registrado. ", "")&amp;IF(Q1582="texto", "Fecha en texto. ", "")&amp;IF(OR(NOT(ISNUMBER(D1582)), NOT(ISNUMBER(H1582))), "Número en texto. ", "")&amp;IF(AND(ISNUMBER(Q1582), ISNUMBER(Q1581), Q1582&lt;Q1581), "Fuera de orden de fecha. ", "")))</f>
        <v/>
      </c>
      <c r="Z1582" s="18">
        <f>IF(AND(S1582=1, ISNUMBER(R1582)), ROW(), 0)</f>
        <v/>
      </c>
      <c r="AA1582" s="18">
        <f>IF(ISNUMBER(R1582), R1582, 0)</f>
        <v/>
      </c>
    </row>
    <row r="1583">
      <c r="A1583" s="13" t="n"/>
      <c r="B1583" s="13" t="n"/>
      <c r="C1583" s="13" t="n"/>
      <c r="D1583" s="13" t="n"/>
      <c r="E1583" s="13" t="n"/>
      <c r="F1583" s="13" t="n"/>
      <c r="G1583" s="13" t="n"/>
      <c r="H1583" s="13" t="n"/>
      <c r="I1583" s="13" t="n"/>
      <c r="J1583" s="13" t="n"/>
      <c r="K1583" s="13" t="n"/>
      <c r="L1583" s="13" t="n"/>
      <c r="M1583" s="13" t="n"/>
      <c r="N1583" s="13" t="n"/>
      <c r="O1583" s="14" t="n"/>
      <c r="P1583" s="15" t="n"/>
      <c r="Q1583" s="16">
        <f>IF(N1583="", "", IF(ISNUMBER(N1583), N1583, IFERROR(DATEVALUE(LEFT(N1583,10))+TIMEVALUE(MID(N1583,12,8)), "texto")))</f>
        <v/>
      </c>
      <c r="R1583" s="17">
        <f>IF(ISNUMBER(Q1583), DATE(YEAR(Q1583),MONTH(Q1583),1), "")</f>
        <v/>
      </c>
      <c r="S1583" s="18">
        <f>IF(A1583="", 0, IF(AND(M1583=Ajustes!$B$8, E1583=Ajustes!$B$5, I1583=Ajustes!$B$4, OR(C1583=Ajustes!$B$6, C1583=Ajustes!$B$7), ISNUMBER(D1583), ISNUMBER(H1583)), 1, 0))</f>
        <v/>
      </c>
      <c r="T1583" s="19">
        <f>IF(S1583&lt;&gt;1, 0, IF(N(J1583)=0, 0, IF(K1583=Ajustes!$B$5, J1583, J1583*F1583)))</f>
        <v/>
      </c>
      <c r="U1583" s="20">
        <f>IF(S1583&lt;&gt;1, U1582, IF(C1583=Ajustes!$B$6, U1582+H1583, U1582-H1583))</f>
        <v/>
      </c>
      <c r="V1583" s="19">
        <f>IF(S1583&lt;&gt;1, V1582, IF(C1583=Ajustes!$B$6, V1582+D1583+N(O1583)+T1583, IF(U1583&lt;=0, 0, V1582-H1583*W1582)))</f>
        <v/>
      </c>
      <c r="W1583" s="21">
        <f>IF(U1583&gt;0, V1583/U1583, 0)</f>
        <v/>
      </c>
      <c r="X1583" s="19">
        <f>IF(AND(S1583=1, C1583=Ajustes!$B$7), D1583-N(O1583)-T1583-H1583*W1582, "")</f>
        <v/>
      </c>
      <c r="Y1583" s="18">
        <f>IF(A1583="", "", TRIM(IF(COUNTIFS($N$2:$N$3000,N1583,$C$2:$C$3000,C1583,$D$2:$D$3000,D1583,$H$2:$H$3000,H1583)&gt;1, "Orden repetida. ", "")&amp;IF(AND(S1583=1, C1583=Ajustes!$B$7, U1582+0.000001&lt;H1583), "Vendes más de lo registrado. ", "")&amp;IF(Q1583="texto", "Fecha en texto. ", "")&amp;IF(OR(NOT(ISNUMBER(D1583)), NOT(ISNUMBER(H1583))), "Número en texto. ", "")&amp;IF(AND(ISNUMBER(Q1583), ISNUMBER(Q1582), Q1583&lt;Q1582), "Fuera de orden de fecha. ", "")))</f>
        <v/>
      </c>
      <c r="Z1583" s="18">
        <f>IF(AND(S1583=1, ISNUMBER(R1583)), ROW(), 0)</f>
        <v/>
      </c>
      <c r="AA1583" s="18">
        <f>IF(ISNUMBER(R1583), R1583, 0)</f>
        <v/>
      </c>
    </row>
    <row r="1584">
      <c r="A1584" s="13" t="n"/>
      <c r="B1584" s="13" t="n"/>
      <c r="C1584" s="13" t="n"/>
      <c r="D1584" s="13" t="n"/>
      <c r="E1584" s="13" t="n"/>
      <c r="F1584" s="13" t="n"/>
      <c r="G1584" s="13" t="n"/>
      <c r="H1584" s="13" t="n"/>
      <c r="I1584" s="13" t="n"/>
      <c r="J1584" s="13" t="n"/>
      <c r="K1584" s="13" t="n"/>
      <c r="L1584" s="13" t="n"/>
      <c r="M1584" s="13" t="n"/>
      <c r="N1584" s="13" t="n"/>
      <c r="O1584" s="14" t="n"/>
      <c r="P1584" s="15" t="n"/>
      <c r="Q1584" s="16">
        <f>IF(N1584="", "", IF(ISNUMBER(N1584), N1584, IFERROR(DATEVALUE(LEFT(N1584,10))+TIMEVALUE(MID(N1584,12,8)), "texto")))</f>
        <v/>
      </c>
      <c r="R1584" s="17">
        <f>IF(ISNUMBER(Q1584), DATE(YEAR(Q1584),MONTH(Q1584),1), "")</f>
        <v/>
      </c>
      <c r="S1584" s="18">
        <f>IF(A1584="", 0, IF(AND(M1584=Ajustes!$B$8, E1584=Ajustes!$B$5, I1584=Ajustes!$B$4, OR(C1584=Ajustes!$B$6, C1584=Ajustes!$B$7), ISNUMBER(D1584), ISNUMBER(H1584)), 1, 0))</f>
        <v/>
      </c>
      <c r="T1584" s="19">
        <f>IF(S1584&lt;&gt;1, 0, IF(N(J1584)=0, 0, IF(K1584=Ajustes!$B$5, J1584, J1584*F1584)))</f>
        <v/>
      </c>
      <c r="U1584" s="20">
        <f>IF(S1584&lt;&gt;1, U1583, IF(C1584=Ajustes!$B$6, U1583+H1584, U1583-H1584))</f>
        <v/>
      </c>
      <c r="V1584" s="19">
        <f>IF(S1584&lt;&gt;1, V1583, IF(C1584=Ajustes!$B$6, V1583+D1584+N(O1584)+T1584, IF(U1584&lt;=0, 0, V1583-H1584*W1583)))</f>
        <v/>
      </c>
      <c r="W1584" s="21">
        <f>IF(U1584&gt;0, V1584/U1584, 0)</f>
        <v/>
      </c>
      <c r="X1584" s="19">
        <f>IF(AND(S1584=1, C1584=Ajustes!$B$7), D1584-N(O1584)-T1584-H1584*W1583, "")</f>
        <v/>
      </c>
      <c r="Y1584" s="18">
        <f>IF(A1584="", "", TRIM(IF(COUNTIFS($N$2:$N$3000,N1584,$C$2:$C$3000,C1584,$D$2:$D$3000,D1584,$H$2:$H$3000,H1584)&gt;1, "Orden repetida. ", "")&amp;IF(AND(S1584=1, C1584=Ajustes!$B$7, U1583+0.000001&lt;H1584), "Vendes más de lo registrado. ", "")&amp;IF(Q1584="texto", "Fecha en texto. ", "")&amp;IF(OR(NOT(ISNUMBER(D1584)), NOT(ISNUMBER(H1584))), "Número en texto. ", "")&amp;IF(AND(ISNUMBER(Q1584), ISNUMBER(Q1583), Q1584&lt;Q1583), "Fuera de orden de fecha. ", "")))</f>
        <v/>
      </c>
      <c r="Z1584" s="18">
        <f>IF(AND(S1584=1, ISNUMBER(R1584)), ROW(), 0)</f>
        <v/>
      </c>
      <c r="AA1584" s="18">
        <f>IF(ISNUMBER(R1584), R1584, 0)</f>
        <v/>
      </c>
    </row>
    <row r="1585">
      <c r="A1585" s="13" t="n"/>
      <c r="B1585" s="13" t="n"/>
      <c r="C1585" s="13" t="n"/>
      <c r="D1585" s="13" t="n"/>
      <c r="E1585" s="13" t="n"/>
      <c r="F1585" s="13" t="n"/>
      <c r="G1585" s="13" t="n"/>
      <c r="H1585" s="13" t="n"/>
      <c r="I1585" s="13" t="n"/>
      <c r="J1585" s="13" t="n"/>
      <c r="K1585" s="13" t="n"/>
      <c r="L1585" s="13" t="n"/>
      <c r="M1585" s="13" t="n"/>
      <c r="N1585" s="13" t="n"/>
      <c r="O1585" s="14" t="n"/>
      <c r="P1585" s="15" t="n"/>
      <c r="Q1585" s="16">
        <f>IF(N1585="", "", IF(ISNUMBER(N1585), N1585, IFERROR(DATEVALUE(LEFT(N1585,10))+TIMEVALUE(MID(N1585,12,8)), "texto")))</f>
        <v/>
      </c>
      <c r="R1585" s="17">
        <f>IF(ISNUMBER(Q1585), DATE(YEAR(Q1585),MONTH(Q1585),1), "")</f>
        <v/>
      </c>
      <c r="S1585" s="18">
        <f>IF(A1585="", 0, IF(AND(M1585=Ajustes!$B$8, E1585=Ajustes!$B$5, I1585=Ajustes!$B$4, OR(C1585=Ajustes!$B$6, C1585=Ajustes!$B$7), ISNUMBER(D1585), ISNUMBER(H1585)), 1, 0))</f>
        <v/>
      </c>
      <c r="T1585" s="19">
        <f>IF(S1585&lt;&gt;1, 0, IF(N(J1585)=0, 0, IF(K1585=Ajustes!$B$5, J1585, J1585*F1585)))</f>
        <v/>
      </c>
      <c r="U1585" s="20">
        <f>IF(S1585&lt;&gt;1, U1584, IF(C1585=Ajustes!$B$6, U1584+H1585, U1584-H1585))</f>
        <v/>
      </c>
      <c r="V1585" s="19">
        <f>IF(S1585&lt;&gt;1, V1584, IF(C1585=Ajustes!$B$6, V1584+D1585+N(O1585)+T1585, IF(U1585&lt;=0, 0, V1584-H1585*W1584)))</f>
        <v/>
      </c>
      <c r="W1585" s="21">
        <f>IF(U1585&gt;0, V1585/U1585, 0)</f>
        <v/>
      </c>
      <c r="X1585" s="19">
        <f>IF(AND(S1585=1, C1585=Ajustes!$B$7), D1585-N(O1585)-T1585-H1585*W1584, "")</f>
        <v/>
      </c>
      <c r="Y1585" s="18">
        <f>IF(A1585="", "", TRIM(IF(COUNTIFS($N$2:$N$3000,N1585,$C$2:$C$3000,C1585,$D$2:$D$3000,D1585,$H$2:$H$3000,H1585)&gt;1, "Orden repetida. ", "")&amp;IF(AND(S1585=1, C1585=Ajustes!$B$7, U1584+0.000001&lt;H1585), "Vendes más de lo registrado. ", "")&amp;IF(Q1585="texto", "Fecha en texto. ", "")&amp;IF(OR(NOT(ISNUMBER(D1585)), NOT(ISNUMBER(H1585))), "Número en texto. ", "")&amp;IF(AND(ISNUMBER(Q1585), ISNUMBER(Q1584), Q1585&lt;Q1584), "Fuera de orden de fecha. ", "")))</f>
        <v/>
      </c>
      <c r="Z1585" s="18">
        <f>IF(AND(S1585=1, ISNUMBER(R1585)), ROW(), 0)</f>
        <v/>
      </c>
      <c r="AA1585" s="18">
        <f>IF(ISNUMBER(R1585), R1585, 0)</f>
        <v/>
      </c>
    </row>
    <row r="1586">
      <c r="A1586" s="13" t="n"/>
      <c r="B1586" s="13" t="n"/>
      <c r="C1586" s="13" t="n"/>
      <c r="D1586" s="13" t="n"/>
      <c r="E1586" s="13" t="n"/>
      <c r="F1586" s="13" t="n"/>
      <c r="G1586" s="13" t="n"/>
      <c r="H1586" s="13" t="n"/>
      <c r="I1586" s="13" t="n"/>
      <c r="J1586" s="13" t="n"/>
      <c r="K1586" s="13" t="n"/>
      <c r="L1586" s="13" t="n"/>
      <c r="M1586" s="13" t="n"/>
      <c r="N1586" s="13" t="n"/>
      <c r="O1586" s="14" t="n"/>
      <c r="P1586" s="15" t="n"/>
      <c r="Q1586" s="16">
        <f>IF(N1586="", "", IF(ISNUMBER(N1586), N1586, IFERROR(DATEVALUE(LEFT(N1586,10))+TIMEVALUE(MID(N1586,12,8)), "texto")))</f>
        <v/>
      </c>
      <c r="R1586" s="17">
        <f>IF(ISNUMBER(Q1586), DATE(YEAR(Q1586),MONTH(Q1586),1), "")</f>
        <v/>
      </c>
      <c r="S1586" s="18">
        <f>IF(A1586="", 0, IF(AND(M1586=Ajustes!$B$8, E1586=Ajustes!$B$5, I1586=Ajustes!$B$4, OR(C1586=Ajustes!$B$6, C1586=Ajustes!$B$7), ISNUMBER(D1586), ISNUMBER(H1586)), 1, 0))</f>
        <v/>
      </c>
      <c r="T1586" s="19">
        <f>IF(S1586&lt;&gt;1, 0, IF(N(J1586)=0, 0, IF(K1586=Ajustes!$B$5, J1586, J1586*F1586)))</f>
        <v/>
      </c>
      <c r="U1586" s="20">
        <f>IF(S1586&lt;&gt;1, U1585, IF(C1586=Ajustes!$B$6, U1585+H1586, U1585-H1586))</f>
        <v/>
      </c>
      <c r="V1586" s="19">
        <f>IF(S1586&lt;&gt;1, V1585, IF(C1586=Ajustes!$B$6, V1585+D1586+N(O1586)+T1586, IF(U1586&lt;=0, 0, V1585-H1586*W1585)))</f>
        <v/>
      </c>
      <c r="W1586" s="21">
        <f>IF(U1586&gt;0, V1586/U1586, 0)</f>
        <v/>
      </c>
      <c r="X1586" s="19">
        <f>IF(AND(S1586=1, C1586=Ajustes!$B$7), D1586-N(O1586)-T1586-H1586*W1585, "")</f>
        <v/>
      </c>
      <c r="Y1586" s="18">
        <f>IF(A1586="", "", TRIM(IF(COUNTIFS($N$2:$N$3000,N1586,$C$2:$C$3000,C1586,$D$2:$D$3000,D1586,$H$2:$H$3000,H1586)&gt;1, "Orden repetida. ", "")&amp;IF(AND(S1586=1, C1586=Ajustes!$B$7, U1585+0.000001&lt;H1586), "Vendes más de lo registrado. ", "")&amp;IF(Q1586="texto", "Fecha en texto. ", "")&amp;IF(OR(NOT(ISNUMBER(D1586)), NOT(ISNUMBER(H1586))), "Número en texto. ", "")&amp;IF(AND(ISNUMBER(Q1586), ISNUMBER(Q1585), Q1586&lt;Q1585), "Fuera de orden de fecha. ", "")))</f>
        <v/>
      </c>
      <c r="Z1586" s="18">
        <f>IF(AND(S1586=1, ISNUMBER(R1586)), ROW(), 0)</f>
        <v/>
      </c>
      <c r="AA1586" s="18">
        <f>IF(ISNUMBER(R1586), R1586, 0)</f>
        <v/>
      </c>
    </row>
    <row r="1587">
      <c r="A1587" s="13" t="n"/>
      <c r="B1587" s="13" t="n"/>
      <c r="C1587" s="13" t="n"/>
      <c r="D1587" s="13" t="n"/>
      <c r="E1587" s="13" t="n"/>
      <c r="F1587" s="13" t="n"/>
      <c r="G1587" s="13" t="n"/>
      <c r="H1587" s="13" t="n"/>
      <c r="I1587" s="13" t="n"/>
      <c r="J1587" s="13" t="n"/>
      <c r="K1587" s="13" t="n"/>
      <c r="L1587" s="13" t="n"/>
      <c r="M1587" s="13" t="n"/>
      <c r="N1587" s="13" t="n"/>
      <c r="O1587" s="14" t="n"/>
      <c r="P1587" s="15" t="n"/>
      <c r="Q1587" s="16">
        <f>IF(N1587="", "", IF(ISNUMBER(N1587), N1587, IFERROR(DATEVALUE(LEFT(N1587,10))+TIMEVALUE(MID(N1587,12,8)), "texto")))</f>
        <v/>
      </c>
      <c r="R1587" s="17">
        <f>IF(ISNUMBER(Q1587), DATE(YEAR(Q1587),MONTH(Q1587),1), "")</f>
        <v/>
      </c>
      <c r="S1587" s="18">
        <f>IF(A1587="", 0, IF(AND(M1587=Ajustes!$B$8, E1587=Ajustes!$B$5, I1587=Ajustes!$B$4, OR(C1587=Ajustes!$B$6, C1587=Ajustes!$B$7), ISNUMBER(D1587), ISNUMBER(H1587)), 1, 0))</f>
        <v/>
      </c>
      <c r="T1587" s="19">
        <f>IF(S1587&lt;&gt;1, 0, IF(N(J1587)=0, 0, IF(K1587=Ajustes!$B$5, J1587, J1587*F1587)))</f>
        <v/>
      </c>
      <c r="U1587" s="20">
        <f>IF(S1587&lt;&gt;1, U1586, IF(C1587=Ajustes!$B$6, U1586+H1587, U1586-H1587))</f>
        <v/>
      </c>
      <c r="V1587" s="19">
        <f>IF(S1587&lt;&gt;1, V1586, IF(C1587=Ajustes!$B$6, V1586+D1587+N(O1587)+T1587, IF(U1587&lt;=0, 0, V1586-H1587*W1586)))</f>
        <v/>
      </c>
      <c r="W1587" s="21">
        <f>IF(U1587&gt;0, V1587/U1587, 0)</f>
        <v/>
      </c>
      <c r="X1587" s="19">
        <f>IF(AND(S1587=1, C1587=Ajustes!$B$7), D1587-N(O1587)-T1587-H1587*W1586, "")</f>
        <v/>
      </c>
      <c r="Y1587" s="18">
        <f>IF(A1587="", "", TRIM(IF(COUNTIFS($N$2:$N$3000,N1587,$C$2:$C$3000,C1587,$D$2:$D$3000,D1587,$H$2:$H$3000,H1587)&gt;1, "Orden repetida. ", "")&amp;IF(AND(S1587=1, C1587=Ajustes!$B$7, U1586+0.000001&lt;H1587), "Vendes más de lo registrado. ", "")&amp;IF(Q1587="texto", "Fecha en texto. ", "")&amp;IF(OR(NOT(ISNUMBER(D1587)), NOT(ISNUMBER(H1587))), "Número en texto. ", "")&amp;IF(AND(ISNUMBER(Q1587), ISNUMBER(Q1586), Q1587&lt;Q1586), "Fuera de orden de fecha. ", "")))</f>
        <v/>
      </c>
      <c r="Z1587" s="18">
        <f>IF(AND(S1587=1, ISNUMBER(R1587)), ROW(), 0)</f>
        <v/>
      </c>
      <c r="AA1587" s="18">
        <f>IF(ISNUMBER(R1587), R1587, 0)</f>
        <v/>
      </c>
    </row>
    <row r="1588">
      <c r="A1588" s="13" t="n"/>
      <c r="B1588" s="13" t="n"/>
      <c r="C1588" s="13" t="n"/>
      <c r="D1588" s="13" t="n"/>
      <c r="E1588" s="13" t="n"/>
      <c r="F1588" s="13" t="n"/>
      <c r="G1588" s="13" t="n"/>
      <c r="H1588" s="13" t="n"/>
      <c r="I1588" s="13" t="n"/>
      <c r="J1588" s="13" t="n"/>
      <c r="K1588" s="13" t="n"/>
      <c r="L1588" s="13" t="n"/>
      <c r="M1588" s="13" t="n"/>
      <c r="N1588" s="13" t="n"/>
      <c r="O1588" s="14" t="n"/>
      <c r="P1588" s="15" t="n"/>
      <c r="Q1588" s="16">
        <f>IF(N1588="", "", IF(ISNUMBER(N1588), N1588, IFERROR(DATEVALUE(LEFT(N1588,10))+TIMEVALUE(MID(N1588,12,8)), "texto")))</f>
        <v/>
      </c>
      <c r="R1588" s="17">
        <f>IF(ISNUMBER(Q1588), DATE(YEAR(Q1588),MONTH(Q1588),1), "")</f>
        <v/>
      </c>
      <c r="S1588" s="18">
        <f>IF(A1588="", 0, IF(AND(M1588=Ajustes!$B$8, E1588=Ajustes!$B$5, I1588=Ajustes!$B$4, OR(C1588=Ajustes!$B$6, C1588=Ajustes!$B$7), ISNUMBER(D1588), ISNUMBER(H1588)), 1, 0))</f>
        <v/>
      </c>
      <c r="T1588" s="19">
        <f>IF(S1588&lt;&gt;1, 0, IF(N(J1588)=0, 0, IF(K1588=Ajustes!$B$5, J1588, J1588*F1588)))</f>
        <v/>
      </c>
      <c r="U1588" s="20">
        <f>IF(S1588&lt;&gt;1, U1587, IF(C1588=Ajustes!$B$6, U1587+H1588, U1587-H1588))</f>
        <v/>
      </c>
      <c r="V1588" s="19">
        <f>IF(S1588&lt;&gt;1, V1587, IF(C1588=Ajustes!$B$6, V1587+D1588+N(O1588)+T1588, IF(U1588&lt;=0, 0, V1587-H1588*W1587)))</f>
        <v/>
      </c>
      <c r="W1588" s="21">
        <f>IF(U1588&gt;0, V1588/U1588, 0)</f>
        <v/>
      </c>
      <c r="X1588" s="19">
        <f>IF(AND(S1588=1, C1588=Ajustes!$B$7), D1588-N(O1588)-T1588-H1588*W1587, "")</f>
        <v/>
      </c>
      <c r="Y1588" s="18">
        <f>IF(A1588="", "", TRIM(IF(COUNTIFS($N$2:$N$3000,N1588,$C$2:$C$3000,C1588,$D$2:$D$3000,D1588,$H$2:$H$3000,H1588)&gt;1, "Orden repetida. ", "")&amp;IF(AND(S1588=1, C1588=Ajustes!$B$7, U1587+0.000001&lt;H1588), "Vendes más de lo registrado. ", "")&amp;IF(Q1588="texto", "Fecha en texto. ", "")&amp;IF(OR(NOT(ISNUMBER(D1588)), NOT(ISNUMBER(H1588))), "Número en texto. ", "")&amp;IF(AND(ISNUMBER(Q1588), ISNUMBER(Q1587), Q1588&lt;Q1587), "Fuera de orden de fecha. ", "")))</f>
        <v/>
      </c>
      <c r="Z1588" s="18">
        <f>IF(AND(S1588=1, ISNUMBER(R1588)), ROW(), 0)</f>
        <v/>
      </c>
      <c r="AA1588" s="18">
        <f>IF(ISNUMBER(R1588), R1588, 0)</f>
        <v/>
      </c>
    </row>
    <row r="1589">
      <c r="A1589" s="13" t="n"/>
      <c r="B1589" s="13" t="n"/>
      <c r="C1589" s="13" t="n"/>
      <c r="D1589" s="13" t="n"/>
      <c r="E1589" s="13" t="n"/>
      <c r="F1589" s="13" t="n"/>
      <c r="G1589" s="13" t="n"/>
      <c r="H1589" s="13" t="n"/>
      <c r="I1589" s="13" t="n"/>
      <c r="J1589" s="13" t="n"/>
      <c r="K1589" s="13" t="n"/>
      <c r="L1589" s="13" t="n"/>
      <c r="M1589" s="13" t="n"/>
      <c r="N1589" s="13" t="n"/>
      <c r="O1589" s="14" t="n"/>
      <c r="P1589" s="15" t="n"/>
      <c r="Q1589" s="16">
        <f>IF(N1589="", "", IF(ISNUMBER(N1589), N1589, IFERROR(DATEVALUE(LEFT(N1589,10))+TIMEVALUE(MID(N1589,12,8)), "texto")))</f>
        <v/>
      </c>
      <c r="R1589" s="17">
        <f>IF(ISNUMBER(Q1589), DATE(YEAR(Q1589),MONTH(Q1589),1), "")</f>
        <v/>
      </c>
      <c r="S1589" s="18">
        <f>IF(A1589="", 0, IF(AND(M1589=Ajustes!$B$8, E1589=Ajustes!$B$5, I1589=Ajustes!$B$4, OR(C1589=Ajustes!$B$6, C1589=Ajustes!$B$7), ISNUMBER(D1589), ISNUMBER(H1589)), 1, 0))</f>
        <v/>
      </c>
      <c r="T1589" s="19">
        <f>IF(S1589&lt;&gt;1, 0, IF(N(J1589)=0, 0, IF(K1589=Ajustes!$B$5, J1589, J1589*F1589)))</f>
        <v/>
      </c>
      <c r="U1589" s="20">
        <f>IF(S1589&lt;&gt;1, U1588, IF(C1589=Ajustes!$B$6, U1588+H1589, U1588-H1589))</f>
        <v/>
      </c>
      <c r="V1589" s="19">
        <f>IF(S1589&lt;&gt;1, V1588, IF(C1589=Ajustes!$B$6, V1588+D1589+N(O1589)+T1589, IF(U1589&lt;=0, 0, V1588-H1589*W1588)))</f>
        <v/>
      </c>
      <c r="W1589" s="21">
        <f>IF(U1589&gt;0, V1589/U1589, 0)</f>
        <v/>
      </c>
      <c r="X1589" s="19">
        <f>IF(AND(S1589=1, C1589=Ajustes!$B$7), D1589-N(O1589)-T1589-H1589*W1588, "")</f>
        <v/>
      </c>
      <c r="Y1589" s="18">
        <f>IF(A1589="", "", TRIM(IF(COUNTIFS($N$2:$N$3000,N1589,$C$2:$C$3000,C1589,$D$2:$D$3000,D1589,$H$2:$H$3000,H1589)&gt;1, "Orden repetida. ", "")&amp;IF(AND(S1589=1, C1589=Ajustes!$B$7, U1588+0.000001&lt;H1589), "Vendes más de lo registrado. ", "")&amp;IF(Q1589="texto", "Fecha en texto. ", "")&amp;IF(OR(NOT(ISNUMBER(D1589)), NOT(ISNUMBER(H1589))), "Número en texto. ", "")&amp;IF(AND(ISNUMBER(Q1589), ISNUMBER(Q1588), Q1589&lt;Q1588), "Fuera de orden de fecha. ", "")))</f>
        <v/>
      </c>
      <c r="Z1589" s="18">
        <f>IF(AND(S1589=1, ISNUMBER(R1589)), ROW(), 0)</f>
        <v/>
      </c>
      <c r="AA1589" s="18">
        <f>IF(ISNUMBER(R1589), R1589, 0)</f>
        <v/>
      </c>
    </row>
    <row r="1590">
      <c r="A1590" s="13" t="n"/>
      <c r="B1590" s="13" t="n"/>
      <c r="C1590" s="13" t="n"/>
      <c r="D1590" s="13" t="n"/>
      <c r="E1590" s="13" t="n"/>
      <c r="F1590" s="13" t="n"/>
      <c r="G1590" s="13" t="n"/>
      <c r="H1590" s="13" t="n"/>
      <c r="I1590" s="13" t="n"/>
      <c r="J1590" s="13" t="n"/>
      <c r="K1590" s="13" t="n"/>
      <c r="L1590" s="13" t="n"/>
      <c r="M1590" s="13" t="n"/>
      <c r="N1590" s="13" t="n"/>
      <c r="O1590" s="14" t="n"/>
      <c r="P1590" s="15" t="n"/>
      <c r="Q1590" s="16">
        <f>IF(N1590="", "", IF(ISNUMBER(N1590), N1590, IFERROR(DATEVALUE(LEFT(N1590,10))+TIMEVALUE(MID(N1590,12,8)), "texto")))</f>
        <v/>
      </c>
      <c r="R1590" s="17">
        <f>IF(ISNUMBER(Q1590), DATE(YEAR(Q1590),MONTH(Q1590),1), "")</f>
        <v/>
      </c>
      <c r="S1590" s="18">
        <f>IF(A1590="", 0, IF(AND(M1590=Ajustes!$B$8, E1590=Ajustes!$B$5, I1590=Ajustes!$B$4, OR(C1590=Ajustes!$B$6, C1590=Ajustes!$B$7), ISNUMBER(D1590), ISNUMBER(H1590)), 1, 0))</f>
        <v/>
      </c>
      <c r="T1590" s="19">
        <f>IF(S1590&lt;&gt;1, 0, IF(N(J1590)=0, 0, IF(K1590=Ajustes!$B$5, J1590, J1590*F1590)))</f>
        <v/>
      </c>
      <c r="U1590" s="20">
        <f>IF(S1590&lt;&gt;1, U1589, IF(C1590=Ajustes!$B$6, U1589+H1590, U1589-H1590))</f>
        <v/>
      </c>
      <c r="V1590" s="19">
        <f>IF(S1590&lt;&gt;1, V1589, IF(C1590=Ajustes!$B$6, V1589+D1590+N(O1590)+T1590, IF(U1590&lt;=0, 0, V1589-H1590*W1589)))</f>
        <v/>
      </c>
      <c r="W1590" s="21">
        <f>IF(U1590&gt;0, V1590/U1590, 0)</f>
        <v/>
      </c>
      <c r="X1590" s="19">
        <f>IF(AND(S1590=1, C1590=Ajustes!$B$7), D1590-N(O1590)-T1590-H1590*W1589, "")</f>
        <v/>
      </c>
      <c r="Y1590" s="18">
        <f>IF(A1590="", "", TRIM(IF(COUNTIFS($N$2:$N$3000,N1590,$C$2:$C$3000,C1590,$D$2:$D$3000,D1590,$H$2:$H$3000,H1590)&gt;1, "Orden repetida. ", "")&amp;IF(AND(S1590=1, C1590=Ajustes!$B$7, U1589+0.000001&lt;H1590), "Vendes más de lo registrado. ", "")&amp;IF(Q1590="texto", "Fecha en texto. ", "")&amp;IF(OR(NOT(ISNUMBER(D1590)), NOT(ISNUMBER(H1590))), "Número en texto. ", "")&amp;IF(AND(ISNUMBER(Q1590), ISNUMBER(Q1589), Q1590&lt;Q1589), "Fuera de orden de fecha. ", "")))</f>
        <v/>
      </c>
      <c r="Z1590" s="18">
        <f>IF(AND(S1590=1, ISNUMBER(R1590)), ROW(), 0)</f>
        <v/>
      </c>
      <c r="AA1590" s="18">
        <f>IF(ISNUMBER(R1590), R1590, 0)</f>
        <v/>
      </c>
    </row>
    <row r="1591">
      <c r="A1591" s="13" t="n"/>
      <c r="B1591" s="13" t="n"/>
      <c r="C1591" s="13" t="n"/>
      <c r="D1591" s="13" t="n"/>
      <c r="E1591" s="13" t="n"/>
      <c r="F1591" s="13" t="n"/>
      <c r="G1591" s="13" t="n"/>
      <c r="H1591" s="13" t="n"/>
      <c r="I1591" s="13" t="n"/>
      <c r="J1591" s="13" t="n"/>
      <c r="K1591" s="13" t="n"/>
      <c r="L1591" s="13" t="n"/>
      <c r="M1591" s="13" t="n"/>
      <c r="N1591" s="13" t="n"/>
      <c r="O1591" s="14" t="n"/>
      <c r="P1591" s="15" t="n"/>
      <c r="Q1591" s="16">
        <f>IF(N1591="", "", IF(ISNUMBER(N1591), N1591, IFERROR(DATEVALUE(LEFT(N1591,10))+TIMEVALUE(MID(N1591,12,8)), "texto")))</f>
        <v/>
      </c>
      <c r="R1591" s="17">
        <f>IF(ISNUMBER(Q1591), DATE(YEAR(Q1591),MONTH(Q1591),1), "")</f>
        <v/>
      </c>
      <c r="S1591" s="18">
        <f>IF(A1591="", 0, IF(AND(M1591=Ajustes!$B$8, E1591=Ajustes!$B$5, I1591=Ajustes!$B$4, OR(C1591=Ajustes!$B$6, C1591=Ajustes!$B$7), ISNUMBER(D1591), ISNUMBER(H1591)), 1, 0))</f>
        <v/>
      </c>
      <c r="T1591" s="19">
        <f>IF(S1591&lt;&gt;1, 0, IF(N(J1591)=0, 0, IF(K1591=Ajustes!$B$5, J1591, J1591*F1591)))</f>
        <v/>
      </c>
      <c r="U1591" s="20">
        <f>IF(S1591&lt;&gt;1, U1590, IF(C1591=Ajustes!$B$6, U1590+H1591, U1590-H1591))</f>
        <v/>
      </c>
      <c r="V1591" s="19">
        <f>IF(S1591&lt;&gt;1, V1590, IF(C1591=Ajustes!$B$6, V1590+D1591+N(O1591)+T1591, IF(U1591&lt;=0, 0, V1590-H1591*W1590)))</f>
        <v/>
      </c>
      <c r="W1591" s="21">
        <f>IF(U1591&gt;0, V1591/U1591, 0)</f>
        <v/>
      </c>
      <c r="X1591" s="19">
        <f>IF(AND(S1591=1, C1591=Ajustes!$B$7), D1591-N(O1591)-T1591-H1591*W1590, "")</f>
        <v/>
      </c>
      <c r="Y1591" s="18">
        <f>IF(A1591="", "", TRIM(IF(COUNTIFS($N$2:$N$3000,N1591,$C$2:$C$3000,C1591,$D$2:$D$3000,D1591,$H$2:$H$3000,H1591)&gt;1, "Orden repetida. ", "")&amp;IF(AND(S1591=1, C1591=Ajustes!$B$7, U1590+0.000001&lt;H1591), "Vendes más de lo registrado. ", "")&amp;IF(Q1591="texto", "Fecha en texto. ", "")&amp;IF(OR(NOT(ISNUMBER(D1591)), NOT(ISNUMBER(H1591))), "Número en texto. ", "")&amp;IF(AND(ISNUMBER(Q1591), ISNUMBER(Q1590), Q1591&lt;Q1590), "Fuera de orden de fecha. ", "")))</f>
        <v/>
      </c>
      <c r="Z1591" s="18">
        <f>IF(AND(S1591=1, ISNUMBER(R1591)), ROW(), 0)</f>
        <v/>
      </c>
      <c r="AA1591" s="18">
        <f>IF(ISNUMBER(R1591), R1591, 0)</f>
        <v/>
      </c>
    </row>
    <row r="1592">
      <c r="A1592" s="13" t="n"/>
      <c r="B1592" s="13" t="n"/>
      <c r="C1592" s="13" t="n"/>
      <c r="D1592" s="13" t="n"/>
      <c r="E1592" s="13" t="n"/>
      <c r="F1592" s="13" t="n"/>
      <c r="G1592" s="13" t="n"/>
      <c r="H1592" s="13" t="n"/>
      <c r="I1592" s="13" t="n"/>
      <c r="J1592" s="13" t="n"/>
      <c r="K1592" s="13" t="n"/>
      <c r="L1592" s="13" t="n"/>
      <c r="M1592" s="13" t="n"/>
      <c r="N1592" s="13" t="n"/>
      <c r="O1592" s="14" t="n"/>
      <c r="P1592" s="15" t="n"/>
      <c r="Q1592" s="16">
        <f>IF(N1592="", "", IF(ISNUMBER(N1592), N1592, IFERROR(DATEVALUE(LEFT(N1592,10))+TIMEVALUE(MID(N1592,12,8)), "texto")))</f>
        <v/>
      </c>
      <c r="R1592" s="17">
        <f>IF(ISNUMBER(Q1592), DATE(YEAR(Q1592),MONTH(Q1592),1), "")</f>
        <v/>
      </c>
      <c r="S1592" s="18">
        <f>IF(A1592="", 0, IF(AND(M1592=Ajustes!$B$8, E1592=Ajustes!$B$5, I1592=Ajustes!$B$4, OR(C1592=Ajustes!$B$6, C1592=Ajustes!$B$7), ISNUMBER(D1592), ISNUMBER(H1592)), 1, 0))</f>
        <v/>
      </c>
      <c r="T1592" s="19">
        <f>IF(S1592&lt;&gt;1, 0, IF(N(J1592)=0, 0, IF(K1592=Ajustes!$B$5, J1592, J1592*F1592)))</f>
        <v/>
      </c>
      <c r="U1592" s="20">
        <f>IF(S1592&lt;&gt;1, U1591, IF(C1592=Ajustes!$B$6, U1591+H1592, U1591-H1592))</f>
        <v/>
      </c>
      <c r="V1592" s="19">
        <f>IF(S1592&lt;&gt;1, V1591, IF(C1592=Ajustes!$B$6, V1591+D1592+N(O1592)+T1592, IF(U1592&lt;=0, 0, V1591-H1592*W1591)))</f>
        <v/>
      </c>
      <c r="W1592" s="21">
        <f>IF(U1592&gt;0, V1592/U1592, 0)</f>
        <v/>
      </c>
      <c r="X1592" s="19">
        <f>IF(AND(S1592=1, C1592=Ajustes!$B$7), D1592-N(O1592)-T1592-H1592*W1591, "")</f>
        <v/>
      </c>
      <c r="Y1592" s="18">
        <f>IF(A1592="", "", TRIM(IF(COUNTIFS($N$2:$N$3000,N1592,$C$2:$C$3000,C1592,$D$2:$D$3000,D1592,$H$2:$H$3000,H1592)&gt;1, "Orden repetida. ", "")&amp;IF(AND(S1592=1, C1592=Ajustes!$B$7, U1591+0.000001&lt;H1592), "Vendes más de lo registrado. ", "")&amp;IF(Q1592="texto", "Fecha en texto. ", "")&amp;IF(OR(NOT(ISNUMBER(D1592)), NOT(ISNUMBER(H1592))), "Número en texto. ", "")&amp;IF(AND(ISNUMBER(Q1592), ISNUMBER(Q1591), Q1592&lt;Q1591), "Fuera de orden de fecha. ", "")))</f>
        <v/>
      </c>
      <c r="Z1592" s="18">
        <f>IF(AND(S1592=1, ISNUMBER(R1592)), ROW(), 0)</f>
        <v/>
      </c>
      <c r="AA1592" s="18">
        <f>IF(ISNUMBER(R1592), R1592, 0)</f>
        <v/>
      </c>
    </row>
    <row r="1593">
      <c r="A1593" s="13" t="n"/>
      <c r="B1593" s="13" t="n"/>
      <c r="C1593" s="13" t="n"/>
      <c r="D1593" s="13" t="n"/>
      <c r="E1593" s="13" t="n"/>
      <c r="F1593" s="13" t="n"/>
      <c r="G1593" s="13" t="n"/>
      <c r="H1593" s="13" t="n"/>
      <c r="I1593" s="13" t="n"/>
      <c r="J1593" s="13" t="n"/>
      <c r="K1593" s="13" t="n"/>
      <c r="L1593" s="13" t="n"/>
      <c r="M1593" s="13" t="n"/>
      <c r="N1593" s="13" t="n"/>
      <c r="O1593" s="14" t="n"/>
      <c r="P1593" s="15" t="n"/>
      <c r="Q1593" s="16">
        <f>IF(N1593="", "", IF(ISNUMBER(N1593), N1593, IFERROR(DATEVALUE(LEFT(N1593,10))+TIMEVALUE(MID(N1593,12,8)), "texto")))</f>
        <v/>
      </c>
      <c r="R1593" s="17">
        <f>IF(ISNUMBER(Q1593), DATE(YEAR(Q1593),MONTH(Q1593),1), "")</f>
        <v/>
      </c>
      <c r="S1593" s="18">
        <f>IF(A1593="", 0, IF(AND(M1593=Ajustes!$B$8, E1593=Ajustes!$B$5, I1593=Ajustes!$B$4, OR(C1593=Ajustes!$B$6, C1593=Ajustes!$B$7), ISNUMBER(D1593), ISNUMBER(H1593)), 1, 0))</f>
        <v/>
      </c>
      <c r="T1593" s="19">
        <f>IF(S1593&lt;&gt;1, 0, IF(N(J1593)=0, 0, IF(K1593=Ajustes!$B$5, J1593, J1593*F1593)))</f>
        <v/>
      </c>
      <c r="U1593" s="20">
        <f>IF(S1593&lt;&gt;1, U1592, IF(C1593=Ajustes!$B$6, U1592+H1593, U1592-H1593))</f>
        <v/>
      </c>
      <c r="V1593" s="19">
        <f>IF(S1593&lt;&gt;1, V1592, IF(C1593=Ajustes!$B$6, V1592+D1593+N(O1593)+T1593, IF(U1593&lt;=0, 0, V1592-H1593*W1592)))</f>
        <v/>
      </c>
      <c r="W1593" s="21">
        <f>IF(U1593&gt;0, V1593/U1593, 0)</f>
        <v/>
      </c>
      <c r="X1593" s="19">
        <f>IF(AND(S1593=1, C1593=Ajustes!$B$7), D1593-N(O1593)-T1593-H1593*W1592, "")</f>
        <v/>
      </c>
      <c r="Y1593" s="18">
        <f>IF(A1593="", "", TRIM(IF(COUNTIFS($N$2:$N$3000,N1593,$C$2:$C$3000,C1593,$D$2:$D$3000,D1593,$H$2:$H$3000,H1593)&gt;1, "Orden repetida. ", "")&amp;IF(AND(S1593=1, C1593=Ajustes!$B$7, U1592+0.000001&lt;H1593), "Vendes más de lo registrado. ", "")&amp;IF(Q1593="texto", "Fecha en texto. ", "")&amp;IF(OR(NOT(ISNUMBER(D1593)), NOT(ISNUMBER(H1593))), "Número en texto. ", "")&amp;IF(AND(ISNUMBER(Q1593), ISNUMBER(Q1592), Q1593&lt;Q1592), "Fuera de orden de fecha. ", "")))</f>
        <v/>
      </c>
      <c r="Z1593" s="18">
        <f>IF(AND(S1593=1, ISNUMBER(R1593)), ROW(), 0)</f>
        <v/>
      </c>
      <c r="AA1593" s="18">
        <f>IF(ISNUMBER(R1593), R1593, 0)</f>
        <v/>
      </c>
    </row>
    <row r="1594">
      <c r="A1594" s="13" t="n"/>
      <c r="B1594" s="13" t="n"/>
      <c r="C1594" s="13" t="n"/>
      <c r="D1594" s="13" t="n"/>
      <c r="E1594" s="13" t="n"/>
      <c r="F1594" s="13" t="n"/>
      <c r="G1594" s="13" t="n"/>
      <c r="H1594" s="13" t="n"/>
      <c r="I1594" s="13" t="n"/>
      <c r="J1594" s="13" t="n"/>
      <c r="K1594" s="13" t="n"/>
      <c r="L1594" s="13" t="n"/>
      <c r="M1594" s="13" t="n"/>
      <c r="N1594" s="13" t="n"/>
      <c r="O1594" s="14" t="n"/>
      <c r="P1594" s="15" t="n"/>
      <c r="Q1594" s="16">
        <f>IF(N1594="", "", IF(ISNUMBER(N1594), N1594, IFERROR(DATEVALUE(LEFT(N1594,10))+TIMEVALUE(MID(N1594,12,8)), "texto")))</f>
        <v/>
      </c>
      <c r="R1594" s="17">
        <f>IF(ISNUMBER(Q1594), DATE(YEAR(Q1594),MONTH(Q1594),1), "")</f>
        <v/>
      </c>
      <c r="S1594" s="18">
        <f>IF(A1594="", 0, IF(AND(M1594=Ajustes!$B$8, E1594=Ajustes!$B$5, I1594=Ajustes!$B$4, OR(C1594=Ajustes!$B$6, C1594=Ajustes!$B$7), ISNUMBER(D1594), ISNUMBER(H1594)), 1, 0))</f>
        <v/>
      </c>
      <c r="T1594" s="19">
        <f>IF(S1594&lt;&gt;1, 0, IF(N(J1594)=0, 0, IF(K1594=Ajustes!$B$5, J1594, J1594*F1594)))</f>
        <v/>
      </c>
      <c r="U1594" s="20">
        <f>IF(S1594&lt;&gt;1, U1593, IF(C1594=Ajustes!$B$6, U1593+H1594, U1593-H1594))</f>
        <v/>
      </c>
      <c r="V1594" s="19">
        <f>IF(S1594&lt;&gt;1, V1593, IF(C1594=Ajustes!$B$6, V1593+D1594+N(O1594)+T1594, IF(U1594&lt;=0, 0, V1593-H1594*W1593)))</f>
        <v/>
      </c>
      <c r="W1594" s="21">
        <f>IF(U1594&gt;0, V1594/U1594, 0)</f>
        <v/>
      </c>
      <c r="X1594" s="19">
        <f>IF(AND(S1594=1, C1594=Ajustes!$B$7), D1594-N(O1594)-T1594-H1594*W1593, "")</f>
        <v/>
      </c>
      <c r="Y1594" s="18">
        <f>IF(A1594="", "", TRIM(IF(COUNTIFS($N$2:$N$3000,N1594,$C$2:$C$3000,C1594,$D$2:$D$3000,D1594,$H$2:$H$3000,H1594)&gt;1, "Orden repetida. ", "")&amp;IF(AND(S1594=1, C1594=Ajustes!$B$7, U1593+0.000001&lt;H1594), "Vendes más de lo registrado. ", "")&amp;IF(Q1594="texto", "Fecha en texto. ", "")&amp;IF(OR(NOT(ISNUMBER(D1594)), NOT(ISNUMBER(H1594))), "Número en texto. ", "")&amp;IF(AND(ISNUMBER(Q1594), ISNUMBER(Q1593), Q1594&lt;Q1593), "Fuera de orden de fecha. ", "")))</f>
        <v/>
      </c>
      <c r="Z1594" s="18">
        <f>IF(AND(S1594=1, ISNUMBER(R1594)), ROW(), 0)</f>
        <v/>
      </c>
      <c r="AA1594" s="18">
        <f>IF(ISNUMBER(R1594), R1594, 0)</f>
        <v/>
      </c>
    </row>
    <row r="1595">
      <c r="A1595" s="13" t="n"/>
      <c r="B1595" s="13" t="n"/>
      <c r="C1595" s="13" t="n"/>
      <c r="D1595" s="13" t="n"/>
      <c r="E1595" s="13" t="n"/>
      <c r="F1595" s="13" t="n"/>
      <c r="G1595" s="13" t="n"/>
      <c r="H1595" s="13" t="n"/>
      <c r="I1595" s="13" t="n"/>
      <c r="J1595" s="13" t="n"/>
      <c r="K1595" s="13" t="n"/>
      <c r="L1595" s="13" t="n"/>
      <c r="M1595" s="13" t="n"/>
      <c r="N1595" s="13" t="n"/>
      <c r="O1595" s="14" t="n"/>
      <c r="P1595" s="15" t="n"/>
      <c r="Q1595" s="16">
        <f>IF(N1595="", "", IF(ISNUMBER(N1595), N1595, IFERROR(DATEVALUE(LEFT(N1595,10))+TIMEVALUE(MID(N1595,12,8)), "texto")))</f>
        <v/>
      </c>
      <c r="R1595" s="17">
        <f>IF(ISNUMBER(Q1595), DATE(YEAR(Q1595),MONTH(Q1595),1), "")</f>
        <v/>
      </c>
      <c r="S1595" s="18">
        <f>IF(A1595="", 0, IF(AND(M1595=Ajustes!$B$8, E1595=Ajustes!$B$5, I1595=Ajustes!$B$4, OR(C1595=Ajustes!$B$6, C1595=Ajustes!$B$7), ISNUMBER(D1595), ISNUMBER(H1595)), 1, 0))</f>
        <v/>
      </c>
      <c r="T1595" s="19">
        <f>IF(S1595&lt;&gt;1, 0, IF(N(J1595)=0, 0, IF(K1595=Ajustes!$B$5, J1595, J1595*F1595)))</f>
        <v/>
      </c>
      <c r="U1595" s="20">
        <f>IF(S1595&lt;&gt;1, U1594, IF(C1595=Ajustes!$B$6, U1594+H1595, U1594-H1595))</f>
        <v/>
      </c>
      <c r="V1595" s="19">
        <f>IF(S1595&lt;&gt;1, V1594, IF(C1595=Ajustes!$B$6, V1594+D1595+N(O1595)+T1595, IF(U1595&lt;=0, 0, V1594-H1595*W1594)))</f>
        <v/>
      </c>
      <c r="W1595" s="21">
        <f>IF(U1595&gt;0, V1595/U1595, 0)</f>
        <v/>
      </c>
      <c r="X1595" s="19">
        <f>IF(AND(S1595=1, C1595=Ajustes!$B$7), D1595-N(O1595)-T1595-H1595*W1594, "")</f>
        <v/>
      </c>
      <c r="Y1595" s="18">
        <f>IF(A1595="", "", TRIM(IF(COUNTIFS($N$2:$N$3000,N1595,$C$2:$C$3000,C1595,$D$2:$D$3000,D1595,$H$2:$H$3000,H1595)&gt;1, "Orden repetida. ", "")&amp;IF(AND(S1595=1, C1595=Ajustes!$B$7, U1594+0.000001&lt;H1595), "Vendes más de lo registrado. ", "")&amp;IF(Q1595="texto", "Fecha en texto. ", "")&amp;IF(OR(NOT(ISNUMBER(D1595)), NOT(ISNUMBER(H1595))), "Número en texto. ", "")&amp;IF(AND(ISNUMBER(Q1595), ISNUMBER(Q1594), Q1595&lt;Q1594), "Fuera de orden de fecha. ", "")))</f>
        <v/>
      </c>
      <c r="Z1595" s="18">
        <f>IF(AND(S1595=1, ISNUMBER(R1595)), ROW(), 0)</f>
        <v/>
      </c>
      <c r="AA1595" s="18">
        <f>IF(ISNUMBER(R1595), R1595, 0)</f>
        <v/>
      </c>
    </row>
    <row r="1596">
      <c r="A1596" s="13" t="n"/>
      <c r="B1596" s="13" t="n"/>
      <c r="C1596" s="13" t="n"/>
      <c r="D1596" s="13" t="n"/>
      <c r="E1596" s="13" t="n"/>
      <c r="F1596" s="13" t="n"/>
      <c r="G1596" s="13" t="n"/>
      <c r="H1596" s="13" t="n"/>
      <c r="I1596" s="13" t="n"/>
      <c r="J1596" s="13" t="n"/>
      <c r="K1596" s="13" t="n"/>
      <c r="L1596" s="13" t="n"/>
      <c r="M1596" s="13" t="n"/>
      <c r="N1596" s="13" t="n"/>
      <c r="O1596" s="14" t="n"/>
      <c r="P1596" s="15" t="n"/>
      <c r="Q1596" s="16">
        <f>IF(N1596="", "", IF(ISNUMBER(N1596), N1596, IFERROR(DATEVALUE(LEFT(N1596,10))+TIMEVALUE(MID(N1596,12,8)), "texto")))</f>
        <v/>
      </c>
      <c r="R1596" s="17">
        <f>IF(ISNUMBER(Q1596), DATE(YEAR(Q1596),MONTH(Q1596),1), "")</f>
        <v/>
      </c>
      <c r="S1596" s="18">
        <f>IF(A1596="", 0, IF(AND(M1596=Ajustes!$B$8, E1596=Ajustes!$B$5, I1596=Ajustes!$B$4, OR(C1596=Ajustes!$B$6, C1596=Ajustes!$B$7), ISNUMBER(D1596), ISNUMBER(H1596)), 1, 0))</f>
        <v/>
      </c>
      <c r="T1596" s="19">
        <f>IF(S1596&lt;&gt;1, 0, IF(N(J1596)=0, 0, IF(K1596=Ajustes!$B$5, J1596, J1596*F1596)))</f>
        <v/>
      </c>
      <c r="U1596" s="20">
        <f>IF(S1596&lt;&gt;1, U1595, IF(C1596=Ajustes!$B$6, U1595+H1596, U1595-H1596))</f>
        <v/>
      </c>
      <c r="V1596" s="19">
        <f>IF(S1596&lt;&gt;1, V1595, IF(C1596=Ajustes!$B$6, V1595+D1596+N(O1596)+T1596, IF(U1596&lt;=0, 0, V1595-H1596*W1595)))</f>
        <v/>
      </c>
      <c r="W1596" s="21">
        <f>IF(U1596&gt;0, V1596/U1596, 0)</f>
        <v/>
      </c>
      <c r="X1596" s="19">
        <f>IF(AND(S1596=1, C1596=Ajustes!$B$7), D1596-N(O1596)-T1596-H1596*W1595, "")</f>
        <v/>
      </c>
      <c r="Y1596" s="18">
        <f>IF(A1596="", "", TRIM(IF(COUNTIFS($N$2:$N$3000,N1596,$C$2:$C$3000,C1596,$D$2:$D$3000,D1596,$H$2:$H$3000,H1596)&gt;1, "Orden repetida. ", "")&amp;IF(AND(S1596=1, C1596=Ajustes!$B$7, U1595+0.000001&lt;H1596), "Vendes más de lo registrado. ", "")&amp;IF(Q1596="texto", "Fecha en texto. ", "")&amp;IF(OR(NOT(ISNUMBER(D1596)), NOT(ISNUMBER(H1596))), "Número en texto. ", "")&amp;IF(AND(ISNUMBER(Q1596), ISNUMBER(Q1595), Q1596&lt;Q1595), "Fuera de orden de fecha. ", "")))</f>
        <v/>
      </c>
      <c r="Z1596" s="18">
        <f>IF(AND(S1596=1, ISNUMBER(R1596)), ROW(), 0)</f>
        <v/>
      </c>
      <c r="AA1596" s="18">
        <f>IF(ISNUMBER(R1596), R1596, 0)</f>
        <v/>
      </c>
    </row>
    <row r="1597">
      <c r="A1597" s="13" t="n"/>
      <c r="B1597" s="13" t="n"/>
      <c r="C1597" s="13" t="n"/>
      <c r="D1597" s="13" t="n"/>
      <c r="E1597" s="13" t="n"/>
      <c r="F1597" s="13" t="n"/>
      <c r="G1597" s="13" t="n"/>
      <c r="H1597" s="13" t="n"/>
      <c r="I1597" s="13" t="n"/>
      <c r="J1597" s="13" t="n"/>
      <c r="K1597" s="13" t="n"/>
      <c r="L1597" s="13" t="n"/>
      <c r="M1597" s="13" t="n"/>
      <c r="N1597" s="13" t="n"/>
      <c r="O1597" s="14" t="n"/>
      <c r="P1597" s="15" t="n"/>
      <c r="Q1597" s="16">
        <f>IF(N1597="", "", IF(ISNUMBER(N1597), N1597, IFERROR(DATEVALUE(LEFT(N1597,10))+TIMEVALUE(MID(N1597,12,8)), "texto")))</f>
        <v/>
      </c>
      <c r="R1597" s="17">
        <f>IF(ISNUMBER(Q1597), DATE(YEAR(Q1597),MONTH(Q1597),1), "")</f>
        <v/>
      </c>
      <c r="S1597" s="18">
        <f>IF(A1597="", 0, IF(AND(M1597=Ajustes!$B$8, E1597=Ajustes!$B$5, I1597=Ajustes!$B$4, OR(C1597=Ajustes!$B$6, C1597=Ajustes!$B$7), ISNUMBER(D1597), ISNUMBER(H1597)), 1, 0))</f>
        <v/>
      </c>
      <c r="T1597" s="19">
        <f>IF(S1597&lt;&gt;1, 0, IF(N(J1597)=0, 0, IF(K1597=Ajustes!$B$5, J1597, J1597*F1597)))</f>
        <v/>
      </c>
      <c r="U1597" s="20">
        <f>IF(S1597&lt;&gt;1, U1596, IF(C1597=Ajustes!$B$6, U1596+H1597, U1596-H1597))</f>
        <v/>
      </c>
      <c r="V1597" s="19">
        <f>IF(S1597&lt;&gt;1, V1596, IF(C1597=Ajustes!$B$6, V1596+D1597+N(O1597)+T1597, IF(U1597&lt;=0, 0, V1596-H1597*W1596)))</f>
        <v/>
      </c>
      <c r="W1597" s="21">
        <f>IF(U1597&gt;0, V1597/U1597, 0)</f>
        <v/>
      </c>
      <c r="X1597" s="19">
        <f>IF(AND(S1597=1, C1597=Ajustes!$B$7), D1597-N(O1597)-T1597-H1597*W1596, "")</f>
        <v/>
      </c>
      <c r="Y1597" s="18">
        <f>IF(A1597="", "", TRIM(IF(COUNTIFS($N$2:$N$3000,N1597,$C$2:$C$3000,C1597,$D$2:$D$3000,D1597,$H$2:$H$3000,H1597)&gt;1, "Orden repetida. ", "")&amp;IF(AND(S1597=1, C1597=Ajustes!$B$7, U1596+0.000001&lt;H1597), "Vendes más de lo registrado. ", "")&amp;IF(Q1597="texto", "Fecha en texto. ", "")&amp;IF(OR(NOT(ISNUMBER(D1597)), NOT(ISNUMBER(H1597))), "Número en texto. ", "")&amp;IF(AND(ISNUMBER(Q1597), ISNUMBER(Q1596), Q1597&lt;Q1596), "Fuera de orden de fecha. ", "")))</f>
        <v/>
      </c>
      <c r="Z1597" s="18">
        <f>IF(AND(S1597=1, ISNUMBER(R1597)), ROW(), 0)</f>
        <v/>
      </c>
      <c r="AA1597" s="18">
        <f>IF(ISNUMBER(R1597), R1597, 0)</f>
        <v/>
      </c>
    </row>
    <row r="1598">
      <c r="A1598" s="13" t="n"/>
      <c r="B1598" s="13" t="n"/>
      <c r="C1598" s="13" t="n"/>
      <c r="D1598" s="13" t="n"/>
      <c r="E1598" s="13" t="n"/>
      <c r="F1598" s="13" t="n"/>
      <c r="G1598" s="13" t="n"/>
      <c r="H1598" s="13" t="n"/>
      <c r="I1598" s="13" t="n"/>
      <c r="J1598" s="13" t="n"/>
      <c r="K1598" s="13" t="n"/>
      <c r="L1598" s="13" t="n"/>
      <c r="M1598" s="13" t="n"/>
      <c r="N1598" s="13" t="n"/>
      <c r="O1598" s="14" t="n"/>
      <c r="P1598" s="15" t="n"/>
      <c r="Q1598" s="16">
        <f>IF(N1598="", "", IF(ISNUMBER(N1598), N1598, IFERROR(DATEVALUE(LEFT(N1598,10))+TIMEVALUE(MID(N1598,12,8)), "texto")))</f>
        <v/>
      </c>
      <c r="R1598" s="17">
        <f>IF(ISNUMBER(Q1598), DATE(YEAR(Q1598),MONTH(Q1598),1), "")</f>
        <v/>
      </c>
      <c r="S1598" s="18">
        <f>IF(A1598="", 0, IF(AND(M1598=Ajustes!$B$8, E1598=Ajustes!$B$5, I1598=Ajustes!$B$4, OR(C1598=Ajustes!$B$6, C1598=Ajustes!$B$7), ISNUMBER(D1598), ISNUMBER(H1598)), 1, 0))</f>
        <v/>
      </c>
      <c r="T1598" s="19">
        <f>IF(S1598&lt;&gt;1, 0, IF(N(J1598)=0, 0, IF(K1598=Ajustes!$B$5, J1598, J1598*F1598)))</f>
        <v/>
      </c>
      <c r="U1598" s="20">
        <f>IF(S1598&lt;&gt;1, U1597, IF(C1598=Ajustes!$B$6, U1597+H1598, U1597-H1598))</f>
        <v/>
      </c>
      <c r="V1598" s="19">
        <f>IF(S1598&lt;&gt;1, V1597, IF(C1598=Ajustes!$B$6, V1597+D1598+N(O1598)+T1598, IF(U1598&lt;=0, 0, V1597-H1598*W1597)))</f>
        <v/>
      </c>
      <c r="W1598" s="21">
        <f>IF(U1598&gt;0, V1598/U1598, 0)</f>
        <v/>
      </c>
      <c r="X1598" s="19">
        <f>IF(AND(S1598=1, C1598=Ajustes!$B$7), D1598-N(O1598)-T1598-H1598*W1597, "")</f>
        <v/>
      </c>
      <c r="Y1598" s="18">
        <f>IF(A1598="", "", TRIM(IF(COUNTIFS($N$2:$N$3000,N1598,$C$2:$C$3000,C1598,$D$2:$D$3000,D1598,$H$2:$H$3000,H1598)&gt;1, "Orden repetida. ", "")&amp;IF(AND(S1598=1, C1598=Ajustes!$B$7, U1597+0.000001&lt;H1598), "Vendes más de lo registrado. ", "")&amp;IF(Q1598="texto", "Fecha en texto. ", "")&amp;IF(OR(NOT(ISNUMBER(D1598)), NOT(ISNUMBER(H1598))), "Número en texto. ", "")&amp;IF(AND(ISNUMBER(Q1598), ISNUMBER(Q1597), Q1598&lt;Q1597), "Fuera de orden de fecha. ", "")))</f>
        <v/>
      </c>
      <c r="Z1598" s="18">
        <f>IF(AND(S1598=1, ISNUMBER(R1598)), ROW(), 0)</f>
        <v/>
      </c>
      <c r="AA1598" s="18">
        <f>IF(ISNUMBER(R1598), R1598, 0)</f>
        <v/>
      </c>
    </row>
    <row r="1599">
      <c r="A1599" s="13" t="n"/>
      <c r="B1599" s="13" t="n"/>
      <c r="C1599" s="13" t="n"/>
      <c r="D1599" s="13" t="n"/>
      <c r="E1599" s="13" t="n"/>
      <c r="F1599" s="13" t="n"/>
      <c r="G1599" s="13" t="n"/>
      <c r="H1599" s="13" t="n"/>
      <c r="I1599" s="13" t="n"/>
      <c r="J1599" s="13" t="n"/>
      <c r="K1599" s="13" t="n"/>
      <c r="L1599" s="13" t="n"/>
      <c r="M1599" s="13" t="n"/>
      <c r="N1599" s="13" t="n"/>
      <c r="O1599" s="14" t="n"/>
      <c r="P1599" s="15" t="n"/>
      <c r="Q1599" s="16">
        <f>IF(N1599="", "", IF(ISNUMBER(N1599), N1599, IFERROR(DATEVALUE(LEFT(N1599,10))+TIMEVALUE(MID(N1599,12,8)), "texto")))</f>
        <v/>
      </c>
      <c r="R1599" s="17">
        <f>IF(ISNUMBER(Q1599), DATE(YEAR(Q1599),MONTH(Q1599),1), "")</f>
        <v/>
      </c>
      <c r="S1599" s="18">
        <f>IF(A1599="", 0, IF(AND(M1599=Ajustes!$B$8, E1599=Ajustes!$B$5, I1599=Ajustes!$B$4, OR(C1599=Ajustes!$B$6, C1599=Ajustes!$B$7), ISNUMBER(D1599), ISNUMBER(H1599)), 1, 0))</f>
        <v/>
      </c>
      <c r="T1599" s="19">
        <f>IF(S1599&lt;&gt;1, 0, IF(N(J1599)=0, 0, IF(K1599=Ajustes!$B$5, J1599, J1599*F1599)))</f>
        <v/>
      </c>
      <c r="U1599" s="20">
        <f>IF(S1599&lt;&gt;1, U1598, IF(C1599=Ajustes!$B$6, U1598+H1599, U1598-H1599))</f>
        <v/>
      </c>
      <c r="V1599" s="19">
        <f>IF(S1599&lt;&gt;1, V1598, IF(C1599=Ajustes!$B$6, V1598+D1599+N(O1599)+T1599, IF(U1599&lt;=0, 0, V1598-H1599*W1598)))</f>
        <v/>
      </c>
      <c r="W1599" s="21">
        <f>IF(U1599&gt;0, V1599/U1599, 0)</f>
        <v/>
      </c>
      <c r="X1599" s="19">
        <f>IF(AND(S1599=1, C1599=Ajustes!$B$7), D1599-N(O1599)-T1599-H1599*W1598, "")</f>
        <v/>
      </c>
      <c r="Y1599" s="18">
        <f>IF(A1599="", "", TRIM(IF(COUNTIFS($N$2:$N$3000,N1599,$C$2:$C$3000,C1599,$D$2:$D$3000,D1599,$H$2:$H$3000,H1599)&gt;1, "Orden repetida. ", "")&amp;IF(AND(S1599=1, C1599=Ajustes!$B$7, U1598+0.000001&lt;H1599), "Vendes más de lo registrado. ", "")&amp;IF(Q1599="texto", "Fecha en texto. ", "")&amp;IF(OR(NOT(ISNUMBER(D1599)), NOT(ISNUMBER(H1599))), "Número en texto. ", "")&amp;IF(AND(ISNUMBER(Q1599), ISNUMBER(Q1598), Q1599&lt;Q1598), "Fuera de orden de fecha. ", "")))</f>
        <v/>
      </c>
      <c r="Z1599" s="18">
        <f>IF(AND(S1599=1, ISNUMBER(R1599)), ROW(), 0)</f>
        <v/>
      </c>
      <c r="AA1599" s="18">
        <f>IF(ISNUMBER(R1599), R1599, 0)</f>
        <v/>
      </c>
    </row>
    <row r="1600">
      <c r="A1600" s="13" t="n"/>
      <c r="B1600" s="13" t="n"/>
      <c r="C1600" s="13" t="n"/>
      <c r="D1600" s="13" t="n"/>
      <c r="E1600" s="13" t="n"/>
      <c r="F1600" s="13" t="n"/>
      <c r="G1600" s="13" t="n"/>
      <c r="H1600" s="13" t="n"/>
      <c r="I1600" s="13" t="n"/>
      <c r="J1600" s="13" t="n"/>
      <c r="K1600" s="13" t="n"/>
      <c r="L1600" s="13" t="n"/>
      <c r="M1600" s="13" t="n"/>
      <c r="N1600" s="13" t="n"/>
      <c r="O1600" s="14" t="n"/>
      <c r="P1600" s="15" t="n"/>
      <c r="Q1600" s="16">
        <f>IF(N1600="", "", IF(ISNUMBER(N1600), N1600, IFERROR(DATEVALUE(LEFT(N1600,10))+TIMEVALUE(MID(N1600,12,8)), "texto")))</f>
        <v/>
      </c>
      <c r="R1600" s="17">
        <f>IF(ISNUMBER(Q1600), DATE(YEAR(Q1600),MONTH(Q1600),1), "")</f>
        <v/>
      </c>
      <c r="S1600" s="18">
        <f>IF(A1600="", 0, IF(AND(M1600=Ajustes!$B$8, E1600=Ajustes!$B$5, I1600=Ajustes!$B$4, OR(C1600=Ajustes!$B$6, C1600=Ajustes!$B$7), ISNUMBER(D1600), ISNUMBER(H1600)), 1, 0))</f>
        <v/>
      </c>
      <c r="T1600" s="19">
        <f>IF(S1600&lt;&gt;1, 0, IF(N(J1600)=0, 0, IF(K1600=Ajustes!$B$5, J1600, J1600*F1600)))</f>
        <v/>
      </c>
      <c r="U1600" s="20">
        <f>IF(S1600&lt;&gt;1, U1599, IF(C1600=Ajustes!$B$6, U1599+H1600, U1599-H1600))</f>
        <v/>
      </c>
      <c r="V1600" s="19">
        <f>IF(S1600&lt;&gt;1, V1599, IF(C1600=Ajustes!$B$6, V1599+D1600+N(O1600)+T1600, IF(U1600&lt;=0, 0, V1599-H1600*W1599)))</f>
        <v/>
      </c>
      <c r="W1600" s="21">
        <f>IF(U1600&gt;0, V1600/U1600, 0)</f>
        <v/>
      </c>
      <c r="X1600" s="19">
        <f>IF(AND(S1600=1, C1600=Ajustes!$B$7), D1600-N(O1600)-T1600-H1600*W1599, "")</f>
        <v/>
      </c>
      <c r="Y1600" s="18">
        <f>IF(A1600="", "", TRIM(IF(COUNTIFS($N$2:$N$3000,N1600,$C$2:$C$3000,C1600,$D$2:$D$3000,D1600,$H$2:$H$3000,H1600)&gt;1, "Orden repetida. ", "")&amp;IF(AND(S1600=1, C1600=Ajustes!$B$7, U1599+0.000001&lt;H1600), "Vendes más de lo registrado. ", "")&amp;IF(Q1600="texto", "Fecha en texto. ", "")&amp;IF(OR(NOT(ISNUMBER(D1600)), NOT(ISNUMBER(H1600))), "Número en texto. ", "")&amp;IF(AND(ISNUMBER(Q1600), ISNUMBER(Q1599), Q1600&lt;Q1599), "Fuera de orden de fecha. ", "")))</f>
        <v/>
      </c>
      <c r="Z1600" s="18">
        <f>IF(AND(S1600=1, ISNUMBER(R1600)), ROW(), 0)</f>
        <v/>
      </c>
      <c r="AA1600" s="18">
        <f>IF(ISNUMBER(R1600), R1600, 0)</f>
        <v/>
      </c>
    </row>
    <row r="1601">
      <c r="A1601" s="13" t="n"/>
      <c r="B1601" s="13" t="n"/>
      <c r="C1601" s="13" t="n"/>
      <c r="D1601" s="13" t="n"/>
      <c r="E1601" s="13" t="n"/>
      <c r="F1601" s="13" t="n"/>
      <c r="G1601" s="13" t="n"/>
      <c r="H1601" s="13" t="n"/>
      <c r="I1601" s="13" t="n"/>
      <c r="J1601" s="13" t="n"/>
      <c r="K1601" s="13" t="n"/>
      <c r="L1601" s="13" t="n"/>
      <c r="M1601" s="13" t="n"/>
      <c r="N1601" s="13" t="n"/>
      <c r="O1601" s="14" t="n"/>
      <c r="P1601" s="15" t="n"/>
      <c r="Q1601" s="16">
        <f>IF(N1601="", "", IF(ISNUMBER(N1601), N1601, IFERROR(DATEVALUE(LEFT(N1601,10))+TIMEVALUE(MID(N1601,12,8)), "texto")))</f>
        <v/>
      </c>
      <c r="R1601" s="17">
        <f>IF(ISNUMBER(Q1601), DATE(YEAR(Q1601),MONTH(Q1601),1), "")</f>
        <v/>
      </c>
      <c r="S1601" s="18">
        <f>IF(A1601="", 0, IF(AND(M1601=Ajustes!$B$8, E1601=Ajustes!$B$5, I1601=Ajustes!$B$4, OR(C1601=Ajustes!$B$6, C1601=Ajustes!$B$7), ISNUMBER(D1601), ISNUMBER(H1601)), 1, 0))</f>
        <v/>
      </c>
      <c r="T1601" s="19">
        <f>IF(S1601&lt;&gt;1, 0, IF(N(J1601)=0, 0, IF(K1601=Ajustes!$B$5, J1601, J1601*F1601)))</f>
        <v/>
      </c>
      <c r="U1601" s="20">
        <f>IF(S1601&lt;&gt;1, U1600, IF(C1601=Ajustes!$B$6, U1600+H1601, U1600-H1601))</f>
        <v/>
      </c>
      <c r="V1601" s="19">
        <f>IF(S1601&lt;&gt;1, V1600, IF(C1601=Ajustes!$B$6, V1600+D1601+N(O1601)+T1601, IF(U1601&lt;=0, 0, V1600-H1601*W1600)))</f>
        <v/>
      </c>
      <c r="W1601" s="21">
        <f>IF(U1601&gt;0, V1601/U1601, 0)</f>
        <v/>
      </c>
      <c r="X1601" s="19">
        <f>IF(AND(S1601=1, C1601=Ajustes!$B$7), D1601-N(O1601)-T1601-H1601*W1600, "")</f>
        <v/>
      </c>
      <c r="Y1601" s="18">
        <f>IF(A1601="", "", TRIM(IF(COUNTIFS($N$2:$N$3000,N1601,$C$2:$C$3000,C1601,$D$2:$D$3000,D1601,$H$2:$H$3000,H1601)&gt;1, "Orden repetida. ", "")&amp;IF(AND(S1601=1, C1601=Ajustes!$B$7, U1600+0.000001&lt;H1601), "Vendes más de lo registrado. ", "")&amp;IF(Q1601="texto", "Fecha en texto. ", "")&amp;IF(OR(NOT(ISNUMBER(D1601)), NOT(ISNUMBER(H1601))), "Número en texto. ", "")&amp;IF(AND(ISNUMBER(Q1601), ISNUMBER(Q1600), Q1601&lt;Q1600), "Fuera de orden de fecha. ", "")))</f>
        <v/>
      </c>
      <c r="Z1601" s="18">
        <f>IF(AND(S1601=1, ISNUMBER(R1601)), ROW(), 0)</f>
        <v/>
      </c>
      <c r="AA1601" s="18">
        <f>IF(ISNUMBER(R1601), R1601, 0)</f>
        <v/>
      </c>
    </row>
    <row r="1602">
      <c r="A1602" s="13" t="n"/>
      <c r="B1602" s="13" t="n"/>
      <c r="C1602" s="13" t="n"/>
      <c r="D1602" s="13" t="n"/>
      <c r="E1602" s="13" t="n"/>
      <c r="F1602" s="13" t="n"/>
      <c r="G1602" s="13" t="n"/>
      <c r="H1602" s="13" t="n"/>
      <c r="I1602" s="13" t="n"/>
      <c r="J1602" s="13" t="n"/>
      <c r="K1602" s="13" t="n"/>
      <c r="L1602" s="13" t="n"/>
      <c r="M1602" s="13" t="n"/>
      <c r="N1602" s="13" t="n"/>
      <c r="O1602" s="14" t="n"/>
      <c r="P1602" s="15" t="n"/>
      <c r="Q1602" s="16">
        <f>IF(N1602="", "", IF(ISNUMBER(N1602), N1602, IFERROR(DATEVALUE(LEFT(N1602,10))+TIMEVALUE(MID(N1602,12,8)), "texto")))</f>
        <v/>
      </c>
      <c r="R1602" s="17">
        <f>IF(ISNUMBER(Q1602), DATE(YEAR(Q1602),MONTH(Q1602),1), "")</f>
        <v/>
      </c>
      <c r="S1602" s="18">
        <f>IF(A1602="", 0, IF(AND(M1602=Ajustes!$B$8, E1602=Ajustes!$B$5, I1602=Ajustes!$B$4, OR(C1602=Ajustes!$B$6, C1602=Ajustes!$B$7), ISNUMBER(D1602), ISNUMBER(H1602)), 1, 0))</f>
        <v/>
      </c>
      <c r="T1602" s="19">
        <f>IF(S1602&lt;&gt;1, 0, IF(N(J1602)=0, 0, IF(K1602=Ajustes!$B$5, J1602, J1602*F1602)))</f>
        <v/>
      </c>
      <c r="U1602" s="20">
        <f>IF(S1602&lt;&gt;1, U1601, IF(C1602=Ajustes!$B$6, U1601+H1602, U1601-H1602))</f>
        <v/>
      </c>
      <c r="V1602" s="19">
        <f>IF(S1602&lt;&gt;1, V1601, IF(C1602=Ajustes!$B$6, V1601+D1602+N(O1602)+T1602, IF(U1602&lt;=0, 0, V1601-H1602*W1601)))</f>
        <v/>
      </c>
      <c r="W1602" s="21">
        <f>IF(U1602&gt;0, V1602/U1602, 0)</f>
        <v/>
      </c>
      <c r="X1602" s="19">
        <f>IF(AND(S1602=1, C1602=Ajustes!$B$7), D1602-N(O1602)-T1602-H1602*W1601, "")</f>
        <v/>
      </c>
      <c r="Y1602" s="18">
        <f>IF(A1602="", "", TRIM(IF(COUNTIFS($N$2:$N$3000,N1602,$C$2:$C$3000,C1602,$D$2:$D$3000,D1602,$H$2:$H$3000,H1602)&gt;1, "Orden repetida. ", "")&amp;IF(AND(S1602=1, C1602=Ajustes!$B$7, U1601+0.000001&lt;H1602), "Vendes más de lo registrado. ", "")&amp;IF(Q1602="texto", "Fecha en texto. ", "")&amp;IF(OR(NOT(ISNUMBER(D1602)), NOT(ISNUMBER(H1602))), "Número en texto. ", "")&amp;IF(AND(ISNUMBER(Q1602), ISNUMBER(Q1601), Q1602&lt;Q1601), "Fuera de orden de fecha. ", "")))</f>
        <v/>
      </c>
      <c r="Z1602" s="18">
        <f>IF(AND(S1602=1, ISNUMBER(R1602)), ROW(), 0)</f>
        <v/>
      </c>
      <c r="AA1602" s="18">
        <f>IF(ISNUMBER(R1602), R1602, 0)</f>
        <v/>
      </c>
    </row>
    <row r="1603">
      <c r="A1603" s="13" t="n"/>
      <c r="B1603" s="13" t="n"/>
      <c r="C1603" s="13" t="n"/>
      <c r="D1603" s="13" t="n"/>
      <c r="E1603" s="13" t="n"/>
      <c r="F1603" s="13" t="n"/>
      <c r="G1603" s="13" t="n"/>
      <c r="H1603" s="13" t="n"/>
      <c r="I1603" s="13" t="n"/>
      <c r="J1603" s="13" t="n"/>
      <c r="K1603" s="13" t="n"/>
      <c r="L1603" s="13" t="n"/>
      <c r="M1603" s="13" t="n"/>
      <c r="N1603" s="13" t="n"/>
      <c r="O1603" s="14" t="n"/>
      <c r="P1603" s="15" t="n"/>
      <c r="Q1603" s="16">
        <f>IF(N1603="", "", IF(ISNUMBER(N1603), N1603, IFERROR(DATEVALUE(LEFT(N1603,10))+TIMEVALUE(MID(N1603,12,8)), "texto")))</f>
        <v/>
      </c>
      <c r="R1603" s="17">
        <f>IF(ISNUMBER(Q1603), DATE(YEAR(Q1603),MONTH(Q1603),1), "")</f>
        <v/>
      </c>
      <c r="S1603" s="18">
        <f>IF(A1603="", 0, IF(AND(M1603=Ajustes!$B$8, E1603=Ajustes!$B$5, I1603=Ajustes!$B$4, OR(C1603=Ajustes!$B$6, C1603=Ajustes!$B$7), ISNUMBER(D1603), ISNUMBER(H1603)), 1, 0))</f>
        <v/>
      </c>
      <c r="T1603" s="19">
        <f>IF(S1603&lt;&gt;1, 0, IF(N(J1603)=0, 0, IF(K1603=Ajustes!$B$5, J1603, J1603*F1603)))</f>
        <v/>
      </c>
      <c r="U1603" s="20">
        <f>IF(S1603&lt;&gt;1, U1602, IF(C1603=Ajustes!$B$6, U1602+H1603, U1602-H1603))</f>
        <v/>
      </c>
      <c r="V1603" s="19">
        <f>IF(S1603&lt;&gt;1, V1602, IF(C1603=Ajustes!$B$6, V1602+D1603+N(O1603)+T1603, IF(U1603&lt;=0, 0, V1602-H1603*W1602)))</f>
        <v/>
      </c>
      <c r="W1603" s="21">
        <f>IF(U1603&gt;0, V1603/U1603, 0)</f>
        <v/>
      </c>
      <c r="X1603" s="19">
        <f>IF(AND(S1603=1, C1603=Ajustes!$B$7), D1603-N(O1603)-T1603-H1603*W1602, "")</f>
        <v/>
      </c>
      <c r="Y1603" s="18">
        <f>IF(A1603="", "", TRIM(IF(COUNTIFS($N$2:$N$3000,N1603,$C$2:$C$3000,C1603,$D$2:$D$3000,D1603,$H$2:$H$3000,H1603)&gt;1, "Orden repetida. ", "")&amp;IF(AND(S1603=1, C1603=Ajustes!$B$7, U1602+0.000001&lt;H1603), "Vendes más de lo registrado. ", "")&amp;IF(Q1603="texto", "Fecha en texto. ", "")&amp;IF(OR(NOT(ISNUMBER(D1603)), NOT(ISNUMBER(H1603))), "Número en texto. ", "")&amp;IF(AND(ISNUMBER(Q1603), ISNUMBER(Q1602), Q1603&lt;Q1602), "Fuera de orden de fecha. ", "")))</f>
        <v/>
      </c>
      <c r="Z1603" s="18">
        <f>IF(AND(S1603=1, ISNUMBER(R1603)), ROW(), 0)</f>
        <v/>
      </c>
      <c r="AA1603" s="18">
        <f>IF(ISNUMBER(R1603), R1603, 0)</f>
        <v/>
      </c>
    </row>
    <row r="1604">
      <c r="A1604" s="13" t="n"/>
      <c r="B1604" s="13" t="n"/>
      <c r="C1604" s="13" t="n"/>
      <c r="D1604" s="13" t="n"/>
      <c r="E1604" s="13" t="n"/>
      <c r="F1604" s="13" t="n"/>
      <c r="G1604" s="13" t="n"/>
      <c r="H1604" s="13" t="n"/>
      <c r="I1604" s="13" t="n"/>
      <c r="J1604" s="13" t="n"/>
      <c r="K1604" s="13" t="n"/>
      <c r="L1604" s="13" t="n"/>
      <c r="M1604" s="13" t="n"/>
      <c r="N1604" s="13" t="n"/>
      <c r="O1604" s="14" t="n"/>
      <c r="P1604" s="15" t="n"/>
      <c r="Q1604" s="16">
        <f>IF(N1604="", "", IF(ISNUMBER(N1604), N1604, IFERROR(DATEVALUE(LEFT(N1604,10))+TIMEVALUE(MID(N1604,12,8)), "texto")))</f>
        <v/>
      </c>
      <c r="R1604" s="17">
        <f>IF(ISNUMBER(Q1604), DATE(YEAR(Q1604),MONTH(Q1604),1), "")</f>
        <v/>
      </c>
      <c r="S1604" s="18">
        <f>IF(A1604="", 0, IF(AND(M1604=Ajustes!$B$8, E1604=Ajustes!$B$5, I1604=Ajustes!$B$4, OR(C1604=Ajustes!$B$6, C1604=Ajustes!$B$7), ISNUMBER(D1604), ISNUMBER(H1604)), 1, 0))</f>
        <v/>
      </c>
      <c r="T1604" s="19">
        <f>IF(S1604&lt;&gt;1, 0, IF(N(J1604)=0, 0, IF(K1604=Ajustes!$B$5, J1604, J1604*F1604)))</f>
        <v/>
      </c>
      <c r="U1604" s="20">
        <f>IF(S1604&lt;&gt;1, U1603, IF(C1604=Ajustes!$B$6, U1603+H1604, U1603-H1604))</f>
        <v/>
      </c>
      <c r="V1604" s="19">
        <f>IF(S1604&lt;&gt;1, V1603, IF(C1604=Ajustes!$B$6, V1603+D1604+N(O1604)+T1604, IF(U1604&lt;=0, 0, V1603-H1604*W1603)))</f>
        <v/>
      </c>
      <c r="W1604" s="21">
        <f>IF(U1604&gt;0, V1604/U1604, 0)</f>
        <v/>
      </c>
      <c r="X1604" s="19">
        <f>IF(AND(S1604=1, C1604=Ajustes!$B$7), D1604-N(O1604)-T1604-H1604*W1603, "")</f>
        <v/>
      </c>
      <c r="Y1604" s="18">
        <f>IF(A1604="", "", TRIM(IF(COUNTIFS($N$2:$N$3000,N1604,$C$2:$C$3000,C1604,$D$2:$D$3000,D1604,$H$2:$H$3000,H1604)&gt;1, "Orden repetida. ", "")&amp;IF(AND(S1604=1, C1604=Ajustes!$B$7, U1603+0.000001&lt;H1604), "Vendes más de lo registrado. ", "")&amp;IF(Q1604="texto", "Fecha en texto. ", "")&amp;IF(OR(NOT(ISNUMBER(D1604)), NOT(ISNUMBER(H1604))), "Número en texto. ", "")&amp;IF(AND(ISNUMBER(Q1604), ISNUMBER(Q1603), Q1604&lt;Q1603), "Fuera de orden de fecha. ", "")))</f>
        <v/>
      </c>
      <c r="Z1604" s="18">
        <f>IF(AND(S1604=1, ISNUMBER(R1604)), ROW(), 0)</f>
        <v/>
      </c>
      <c r="AA1604" s="18">
        <f>IF(ISNUMBER(R1604), R1604, 0)</f>
        <v/>
      </c>
    </row>
    <row r="1605">
      <c r="A1605" s="13" t="n"/>
      <c r="B1605" s="13" t="n"/>
      <c r="C1605" s="13" t="n"/>
      <c r="D1605" s="13" t="n"/>
      <c r="E1605" s="13" t="n"/>
      <c r="F1605" s="13" t="n"/>
      <c r="G1605" s="13" t="n"/>
      <c r="H1605" s="13" t="n"/>
      <c r="I1605" s="13" t="n"/>
      <c r="J1605" s="13" t="n"/>
      <c r="K1605" s="13" t="n"/>
      <c r="L1605" s="13" t="n"/>
      <c r="M1605" s="13" t="n"/>
      <c r="N1605" s="13" t="n"/>
      <c r="O1605" s="14" t="n"/>
      <c r="P1605" s="15" t="n"/>
      <c r="Q1605" s="16">
        <f>IF(N1605="", "", IF(ISNUMBER(N1605), N1605, IFERROR(DATEVALUE(LEFT(N1605,10))+TIMEVALUE(MID(N1605,12,8)), "texto")))</f>
        <v/>
      </c>
      <c r="R1605" s="17">
        <f>IF(ISNUMBER(Q1605), DATE(YEAR(Q1605),MONTH(Q1605),1), "")</f>
        <v/>
      </c>
      <c r="S1605" s="18">
        <f>IF(A1605="", 0, IF(AND(M1605=Ajustes!$B$8, E1605=Ajustes!$B$5, I1605=Ajustes!$B$4, OR(C1605=Ajustes!$B$6, C1605=Ajustes!$B$7), ISNUMBER(D1605), ISNUMBER(H1605)), 1, 0))</f>
        <v/>
      </c>
      <c r="T1605" s="19">
        <f>IF(S1605&lt;&gt;1, 0, IF(N(J1605)=0, 0, IF(K1605=Ajustes!$B$5, J1605, J1605*F1605)))</f>
        <v/>
      </c>
      <c r="U1605" s="20">
        <f>IF(S1605&lt;&gt;1, U1604, IF(C1605=Ajustes!$B$6, U1604+H1605, U1604-H1605))</f>
        <v/>
      </c>
      <c r="V1605" s="19">
        <f>IF(S1605&lt;&gt;1, V1604, IF(C1605=Ajustes!$B$6, V1604+D1605+N(O1605)+T1605, IF(U1605&lt;=0, 0, V1604-H1605*W1604)))</f>
        <v/>
      </c>
      <c r="W1605" s="21">
        <f>IF(U1605&gt;0, V1605/U1605, 0)</f>
        <v/>
      </c>
      <c r="X1605" s="19">
        <f>IF(AND(S1605=1, C1605=Ajustes!$B$7), D1605-N(O1605)-T1605-H1605*W1604, "")</f>
        <v/>
      </c>
      <c r="Y1605" s="18">
        <f>IF(A1605="", "", TRIM(IF(COUNTIFS($N$2:$N$3000,N1605,$C$2:$C$3000,C1605,$D$2:$D$3000,D1605,$H$2:$H$3000,H1605)&gt;1, "Orden repetida. ", "")&amp;IF(AND(S1605=1, C1605=Ajustes!$B$7, U1604+0.000001&lt;H1605), "Vendes más de lo registrado. ", "")&amp;IF(Q1605="texto", "Fecha en texto. ", "")&amp;IF(OR(NOT(ISNUMBER(D1605)), NOT(ISNUMBER(H1605))), "Número en texto. ", "")&amp;IF(AND(ISNUMBER(Q1605), ISNUMBER(Q1604), Q1605&lt;Q1604), "Fuera de orden de fecha. ", "")))</f>
        <v/>
      </c>
      <c r="Z1605" s="18">
        <f>IF(AND(S1605=1, ISNUMBER(R1605)), ROW(), 0)</f>
        <v/>
      </c>
      <c r="AA1605" s="18">
        <f>IF(ISNUMBER(R1605), R1605, 0)</f>
        <v/>
      </c>
    </row>
    <row r="1606">
      <c r="A1606" s="13" t="n"/>
      <c r="B1606" s="13" t="n"/>
      <c r="C1606" s="13" t="n"/>
      <c r="D1606" s="13" t="n"/>
      <c r="E1606" s="13" t="n"/>
      <c r="F1606" s="13" t="n"/>
      <c r="G1606" s="13" t="n"/>
      <c r="H1606" s="13" t="n"/>
      <c r="I1606" s="13" t="n"/>
      <c r="J1606" s="13" t="n"/>
      <c r="K1606" s="13" t="n"/>
      <c r="L1606" s="13" t="n"/>
      <c r="M1606" s="13" t="n"/>
      <c r="N1606" s="13" t="n"/>
      <c r="O1606" s="14" t="n"/>
      <c r="P1606" s="15" t="n"/>
      <c r="Q1606" s="16">
        <f>IF(N1606="", "", IF(ISNUMBER(N1606), N1606, IFERROR(DATEVALUE(LEFT(N1606,10))+TIMEVALUE(MID(N1606,12,8)), "texto")))</f>
        <v/>
      </c>
      <c r="R1606" s="17">
        <f>IF(ISNUMBER(Q1606), DATE(YEAR(Q1606),MONTH(Q1606),1), "")</f>
        <v/>
      </c>
      <c r="S1606" s="18">
        <f>IF(A1606="", 0, IF(AND(M1606=Ajustes!$B$8, E1606=Ajustes!$B$5, I1606=Ajustes!$B$4, OR(C1606=Ajustes!$B$6, C1606=Ajustes!$B$7), ISNUMBER(D1606), ISNUMBER(H1606)), 1, 0))</f>
        <v/>
      </c>
      <c r="T1606" s="19">
        <f>IF(S1606&lt;&gt;1, 0, IF(N(J1606)=0, 0, IF(K1606=Ajustes!$B$5, J1606, J1606*F1606)))</f>
        <v/>
      </c>
      <c r="U1606" s="20">
        <f>IF(S1606&lt;&gt;1, U1605, IF(C1606=Ajustes!$B$6, U1605+H1606, U1605-H1606))</f>
        <v/>
      </c>
      <c r="V1606" s="19">
        <f>IF(S1606&lt;&gt;1, V1605, IF(C1606=Ajustes!$B$6, V1605+D1606+N(O1606)+T1606, IF(U1606&lt;=0, 0, V1605-H1606*W1605)))</f>
        <v/>
      </c>
      <c r="W1606" s="21">
        <f>IF(U1606&gt;0, V1606/U1606, 0)</f>
        <v/>
      </c>
      <c r="X1606" s="19">
        <f>IF(AND(S1606=1, C1606=Ajustes!$B$7), D1606-N(O1606)-T1606-H1606*W1605, "")</f>
        <v/>
      </c>
      <c r="Y1606" s="18">
        <f>IF(A1606="", "", TRIM(IF(COUNTIFS($N$2:$N$3000,N1606,$C$2:$C$3000,C1606,$D$2:$D$3000,D1606,$H$2:$H$3000,H1606)&gt;1, "Orden repetida. ", "")&amp;IF(AND(S1606=1, C1606=Ajustes!$B$7, U1605+0.000001&lt;H1606), "Vendes más de lo registrado. ", "")&amp;IF(Q1606="texto", "Fecha en texto. ", "")&amp;IF(OR(NOT(ISNUMBER(D1606)), NOT(ISNUMBER(H1606))), "Número en texto. ", "")&amp;IF(AND(ISNUMBER(Q1606), ISNUMBER(Q1605), Q1606&lt;Q1605), "Fuera de orden de fecha. ", "")))</f>
        <v/>
      </c>
      <c r="Z1606" s="18">
        <f>IF(AND(S1606=1, ISNUMBER(R1606)), ROW(), 0)</f>
        <v/>
      </c>
      <c r="AA1606" s="18">
        <f>IF(ISNUMBER(R1606), R1606, 0)</f>
        <v/>
      </c>
    </row>
    <row r="1607">
      <c r="A1607" s="13" t="n"/>
      <c r="B1607" s="13" t="n"/>
      <c r="C1607" s="13" t="n"/>
      <c r="D1607" s="13" t="n"/>
      <c r="E1607" s="13" t="n"/>
      <c r="F1607" s="13" t="n"/>
      <c r="G1607" s="13" t="n"/>
      <c r="H1607" s="13" t="n"/>
      <c r="I1607" s="13" t="n"/>
      <c r="J1607" s="13" t="n"/>
      <c r="K1607" s="13" t="n"/>
      <c r="L1607" s="13" t="n"/>
      <c r="M1607" s="13" t="n"/>
      <c r="N1607" s="13" t="n"/>
      <c r="O1607" s="14" t="n"/>
      <c r="P1607" s="15" t="n"/>
      <c r="Q1607" s="16">
        <f>IF(N1607="", "", IF(ISNUMBER(N1607), N1607, IFERROR(DATEVALUE(LEFT(N1607,10))+TIMEVALUE(MID(N1607,12,8)), "texto")))</f>
        <v/>
      </c>
      <c r="R1607" s="17">
        <f>IF(ISNUMBER(Q1607), DATE(YEAR(Q1607),MONTH(Q1607),1), "")</f>
        <v/>
      </c>
      <c r="S1607" s="18">
        <f>IF(A1607="", 0, IF(AND(M1607=Ajustes!$B$8, E1607=Ajustes!$B$5, I1607=Ajustes!$B$4, OR(C1607=Ajustes!$B$6, C1607=Ajustes!$B$7), ISNUMBER(D1607), ISNUMBER(H1607)), 1, 0))</f>
        <v/>
      </c>
      <c r="T1607" s="19">
        <f>IF(S1607&lt;&gt;1, 0, IF(N(J1607)=0, 0, IF(K1607=Ajustes!$B$5, J1607, J1607*F1607)))</f>
        <v/>
      </c>
      <c r="U1607" s="20">
        <f>IF(S1607&lt;&gt;1, U1606, IF(C1607=Ajustes!$B$6, U1606+H1607, U1606-H1607))</f>
        <v/>
      </c>
      <c r="V1607" s="19">
        <f>IF(S1607&lt;&gt;1, V1606, IF(C1607=Ajustes!$B$6, V1606+D1607+N(O1607)+T1607, IF(U1607&lt;=0, 0, V1606-H1607*W1606)))</f>
        <v/>
      </c>
      <c r="W1607" s="21">
        <f>IF(U1607&gt;0, V1607/U1607, 0)</f>
        <v/>
      </c>
      <c r="X1607" s="19">
        <f>IF(AND(S1607=1, C1607=Ajustes!$B$7), D1607-N(O1607)-T1607-H1607*W1606, "")</f>
        <v/>
      </c>
      <c r="Y1607" s="18">
        <f>IF(A1607="", "", TRIM(IF(COUNTIFS($N$2:$N$3000,N1607,$C$2:$C$3000,C1607,$D$2:$D$3000,D1607,$H$2:$H$3000,H1607)&gt;1, "Orden repetida. ", "")&amp;IF(AND(S1607=1, C1607=Ajustes!$B$7, U1606+0.000001&lt;H1607), "Vendes más de lo registrado. ", "")&amp;IF(Q1607="texto", "Fecha en texto. ", "")&amp;IF(OR(NOT(ISNUMBER(D1607)), NOT(ISNUMBER(H1607))), "Número en texto. ", "")&amp;IF(AND(ISNUMBER(Q1607), ISNUMBER(Q1606), Q1607&lt;Q1606), "Fuera de orden de fecha. ", "")))</f>
        <v/>
      </c>
      <c r="Z1607" s="18">
        <f>IF(AND(S1607=1, ISNUMBER(R1607)), ROW(), 0)</f>
        <v/>
      </c>
      <c r="AA1607" s="18">
        <f>IF(ISNUMBER(R1607), R1607, 0)</f>
        <v/>
      </c>
    </row>
    <row r="1608">
      <c r="A1608" s="13" t="n"/>
      <c r="B1608" s="13" t="n"/>
      <c r="C1608" s="13" t="n"/>
      <c r="D1608" s="13" t="n"/>
      <c r="E1608" s="13" t="n"/>
      <c r="F1608" s="13" t="n"/>
      <c r="G1608" s="13" t="n"/>
      <c r="H1608" s="13" t="n"/>
      <c r="I1608" s="13" t="n"/>
      <c r="J1608" s="13" t="n"/>
      <c r="K1608" s="13" t="n"/>
      <c r="L1608" s="13" t="n"/>
      <c r="M1608" s="13" t="n"/>
      <c r="N1608" s="13" t="n"/>
      <c r="O1608" s="14" t="n"/>
      <c r="P1608" s="15" t="n"/>
      <c r="Q1608" s="16">
        <f>IF(N1608="", "", IF(ISNUMBER(N1608), N1608, IFERROR(DATEVALUE(LEFT(N1608,10))+TIMEVALUE(MID(N1608,12,8)), "texto")))</f>
        <v/>
      </c>
      <c r="R1608" s="17">
        <f>IF(ISNUMBER(Q1608), DATE(YEAR(Q1608),MONTH(Q1608),1), "")</f>
        <v/>
      </c>
      <c r="S1608" s="18">
        <f>IF(A1608="", 0, IF(AND(M1608=Ajustes!$B$8, E1608=Ajustes!$B$5, I1608=Ajustes!$B$4, OR(C1608=Ajustes!$B$6, C1608=Ajustes!$B$7), ISNUMBER(D1608), ISNUMBER(H1608)), 1, 0))</f>
        <v/>
      </c>
      <c r="T1608" s="19">
        <f>IF(S1608&lt;&gt;1, 0, IF(N(J1608)=0, 0, IF(K1608=Ajustes!$B$5, J1608, J1608*F1608)))</f>
        <v/>
      </c>
      <c r="U1608" s="20">
        <f>IF(S1608&lt;&gt;1, U1607, IF(C1608=Ajustes!$B$6, U1607+H1608, U1607-H1608))</f>
        <v/>
      </c>
      <c r="V1608" s="19">
        <f>IF(S1608&lt;&gt;1, V1607, IF(C1608=Ajustes!$B$6, V1607+D1608+N(O1608)+T1608, IF(U1608&lt;=0, 0, V1607-H1608*W1607)))</f>
        <v/>
      </c>
      <c r="W1608" s="21">
        <f>IF(U1608&gt;0, V1608/U1608, 0)</f>
        <v/>
      </c>
      <c r="X1608" s="19">
        <f>IF(AND(S1608=1, C1608=Ajustes!$B$7), D1608-N(O1608)-T1608-H1608*W1607, "")</f>
        <v/>
      </c>
      <c r="Y1608" s="18">
        <f>IF(A1608="", "", TRIM(IF(COUNTIFS($N$2:$N$3000,N1608,$C$2:$C$3000,C1608,$D$2:$D$3000,D1608,$H$2:$H$3000,H1608)&gt;1, "Orden repetida. ", "")&amp;IF(AND(S1608=1, C1608=Ajustes!$B$7, U1607+0.000001&lt;H1608), "Vendes más de lo registrado. ", "")&amp;IF(Q1608="texto", "Fecha en texto. ", "")&amp;IF(OR(NOT(ISNUMBER(D1608)), NOT(ISNUMBER(H1608))), "Número en texto. ", "")&amp;IF(AND(ISNUMBER(Q1608), ISNUMBER(Q1607), Q1608&lt;Q1607), "Fuera de orden de fecha. ", "")))</f>
        <v/>
      </c>
      <c r="Z1608" s="18">
        <f>IF(AND(S1608=1, ISNUMBER(R1608)), ROW(), 0)</f>
        <v/>
      </c>
      <c r="AA1608" s="18">
        <f>IF(ISNUMBER(R1608), R1608, 0)</f>
        <v/>
      </c>
    </row>
    <row r="1609">
      <c r="A1609" s="13" t="n"/>
      <c r="B1609" s="13" t="n"/>
      <c r="C1609" s="13" t="n"/>
      <c r="D1609" s="13" t="n"/>
      <c r="E1609" s="13" t="n"/>
      <c r="F1609" s="13" t="n"/>
      <c r="G1609" s="13" t="n"/>
      <c r="H1609" s="13" t="n"/>
      <c r="I1609" s="13" t="n"/>
      <c r="J1609" s="13" t="n"/>
      <c r="K1609" s="13" t="n"/>
      <c r="L1609" s="13" t="n"/>
      <c r="M1609" s="13" t="n"/>
      <c r="N1609" s="13" t="n"/>
      <c r="O1609" s="14" t="n"/>
      <c r="P1609" s="15" t="n"/>
      <c r="Q1609" s="16">
        <f>IF(N1609="", "", IF(ISNUMBER(N1609), N1609, IFERROR(DATEVALUE(LEFT(N1609,10))+TIMEVALUE(MID(N1609,12,8)), "texto")))</f>
        <v/>
      </c>
      <c r="R1609" s="17">
        <f>IF(ISNUMBER(Q1609), DATE(YEAR(Q1609),MONTH(Q1609),1), "")</f>
        <v/>
      </c>
      <c r="S1609" s="18">
        <f>IF(A1609="", 0, IF(AND(M1609=Ajustes!$B$8, E1609=Ajustes!$B$5, I1609=Ajustes!$B$4, OR(C1609=Ajustes!$B$6, C1609=Ajustes!$B$7), ISNUMBER(D1609), ISNUMBER(H1609)), 1, 0))</f>
        <v/>
      </c>
      <c r="T1609" s="19">
        <f>IF(S1609&lt;&gt;1, 0, IF(N(J1609)=0, 0, IF(K1609=Ajustes!$B$5, J1609, J1609*F1609)))</f>
        <v/>
      </c>
      <c r="U1609" s="20">
        <f>IF(S1609&lt;&gt;1, U1608, IF(C1609=Ajustes!$B$6, U1608+H1609, U1608-H1609))</f>
        <v/>
      </c>
      <c r="V1609" s="19">
        <f>IF(S1609&lt;&gt;1, V1608, IF(C1609=Ajustes!$B$6, V1608+D1609+N(O1609)+T1609, IF(U1609&lt;=0, 0, V1608-H1609*W1608)))</f>
        <v/>
      </c>
      <c r="W1609" s="21">
        <f>IF(U1609&gt;0, V1609/U1609, 0)</f>
        <v/>
      </c>
      <c r="X1609" s="19">
        <f>IF(AND(S1609=1, C1609=Ajustes!$B$7), D1609-N(O1609)-T1609-H1609*W1608, "")</f>
        <v/>
      </c>
      <c r="Y1609" s="18">
        <f>IF(A1609="", "", TRIM(IF(COUNTIFS($N$2:$N$3000,N1609,$C$2:$C$3000,C1609,$D$2:$D$3000,D1609,$H$2:$H$3000,H1609)&gt;1, "Orden repetida. ", "")&amp;IF(AND(S1609=1, C1609=Ajustes!$B$7, U1608+0.000001&lt;H1609), "Vendes más de lo registrado. ", "")&amp;IF(Q1609="texto", "Fecha en texto. ", "")&amp;IF(OR(NOT(ISNUMBER(D1609)), NOT(ISNUMBER(H1609))), "Número en texto. ", "")&amp;IF(AND(ISNUMBER(Q1609), ISNUMBER(Q1608), Q1609&lt;Q1608), "Fuera de orden de fecha. ", "")))</f>
        <v/>
      </c>
      <c r="Z1609" s="18">
        <f>IF(AND(S1609=1, ISNUMBER(R1609)), ROW(), 0)</f>
        <v/>
      </c>
      <c r="AA1609" s="18">
        <f>IF(ISNUMBER(R1609), R1609, 0)</f>
        <v/>
      </c>
    </row>
    <row r="1610">
      <c r="A1610" s="13" t="n"/>
      <c r="B1610" s="13" t="n"/>
      <c r="C1610" s="13" t="n"/>
      <c r="D1610" s="13" t="n"/>
      <c r="E1610" s="13" t="n"/>
      <c r="F1610" s="13" t="n"/>
      <c r="G1610" s="13" t="n"/>
      <c r="H1610" s="13" t="n"/>
      <c r="I1610" s="13" t="n"/>
      <c r="J1610" s="13" t="n"/>
      <c r="K1610" s="13" t="n"/>
      <c r="L1610" s="13" t="n"/>
      <c r="M1610" s="13" t="n"/>
      <c r="N1610" s="13" t="n"/>
      <c r="O1610" s="14" t="n"/>
      <c r="P1610" s="15" t="n"/>
      <c r="Q1610" s="16">
        <f>IF(N1610="", "", IF(ISNUMBER(N1610), N1610, IFERROR(DATEVALUE(LEFT(N1610,10))+TIMEVALUE(MID(N1610,12,8)), "texto")))</f>
        <v/>
      </c>
      <c r="R1610" s="17">
        <f>IF(ISNUMBER(Q1610), DATE(YEAR(Q1610),MONTH(Q1610),1), "")</f>
        <v/>
      </c>
      <c r="S1610" s="18">
        <f>IF(A1610="", 0, IF(AND(M1610=Ajustes!$B$8, E1610=Ajustes!$B$5, I1610=Ajustes!$B$4, OR(C1610=Ajustes!$B$6, C1610=Ajustes!$B$7), ISNUMBER(D1610), ISNUMBER(H1610)), 1, 0))</f>
        <v/>
      </c>
      <c r="T1610" s="19">
        <f>IF(S1610&lt;&gt;1, 0, IF(N(J1610)=0, 0, IF(K1610=Ajustes!$B$5, J1610, J1610*F1610)))</f>
        <v/>
      </c>
      <c r="U1610" s="20">
        <f>IF(S1610&lt;&gt;1, U1609, IF(C1610=Ajustes!$B$6, U1609+H1610, U1609-H1610))</f>
        <v/>
      </c>
      <c r="V1610" s="19">
        <f>IF(S1610&lt;&gt;1, V1609, IF(C1610=Ajustes!$B$6, V1609+D1610+N(O1610)+T1610, IF(U1610&lt;=0, 0, V1609-H1610*W1609)))</f>
        <v/>
      </c>
      <c r="W1610" s="21">
        <f>IF(U1610&gt;0, V1610/U1610, 0)</f>
        <v/>
      </c>
      <c r="X1610" s="19">
        <f>IF(AND(S1610=1, C1610=Ajustes!$B$7), D1610-N(O1610)-T1610-H1610*W1609, "")</f>
        <v/>
      </c>
      <c r="Y1610" s="18">
        <f>IF(A1610="", "", TRIM(IF(COUNTIFS($N$2:$N$3000,N1610,$C$2:$C$3000,C1610,$D$2:$D$3000,D1610,$H$2:$H$3000,H1610)&gt;1, "Orden repetida. ", "")&amp;IF(AND(S1610=1, C1610=Ajustes!$B$7, U1609+0.000001&lt;H1610), "Vendes más de lo registrado. ", "")&amp;IF(Q1610="texto", "Fecha en texto. ", "")&amp;IF(OR(NOT(ISNUMBER(D1610)), NOT(ISNUMBER(H1610))), "Número en texto. ", "")&amp;IF(AND(ISNUMBER(Q1610), ISNUMBER(Q1609), Q1610&lt;Q1609), "Fuera de orden de fecha. ", "")))</f>
        <v/>
      </c>
      <c r="Z1610" s="18">
        <f>IF(AND(S1610=1, ISNUMBER(R1610)), ROW(), 0)</f>
        <v/>
      </c>
      <c r="AA1610" s="18">
        <f>IF(ISNUMBER(R1610), R1610, 0)</f>
        <v/>
      </c>
    </row>
    <row r="1611">
      <c r="A1611" s="13" t="n"/>
      <c r="B1611" s="13" t="n"/>
      <c r="C1611" s="13" t="n"/>
      <c r="D1611" s="13" t="n"/>
      <c r="E1611" s="13" t="n"/>
      <c r="F1611" s="13" t="n"/>
      <c r="G1611" s="13" t="n"/>
      <c r="H1611" s="13" t="n"/>
      <c r="I1611" s="13" t="n"/>
      <c r="J1611" s="13" t="n"/>
      <c r="K1611" s="13" t="n"/>
      <c r="L1611" s="13" t="n"/>
      <c r="M1611" s="13" t="n"/>
      <c r="N1611" s="13" t="n"/>
      <c r="O1611" s="14" t="n"/>
      <c r="P1611" s="15" t="n"/>
      <c r="Q1611" s="16">
        <f>IF(N1611="", "", IF(ISNUMBER(N1611), N1611, IFERROR(DATEVALUE(LEFT(N1611,10))+TIMEVALUE(MID(N1611,12,8)), "texto")))</f>
        <v/>
      </c>
      <c r="R1611" s="17">
        <f>IF(ISNUMBER(Q1611), DATE(YEAR(Q1611),MONTH(Q1611),1), "")</f>
        <v/>
      </c>
      <c r="S1611" s="18">
        <f>IF(A1611="", 0, IF(AND(M1611=Ajustes!$B$8, E1611=Ajustes!$B$5, I1611=Ajustes!$B$4, OR(C1611=Ajustes!$B$6, C1611=Ajustes!$B$7), ISNUMBER(D1611), ISNUMBER(H1611)), 1, 0))</f>
        <v/>
      </c>
      <c r="T1611" s="19">
        <f>IF(S1611&lt;&gt;1, 0, IF(N(J1611)=0, 0, IF(K1611=Ajustes!$B$5, J1611, J1611*F1611)))</f>
        <v/>
      </c>
      <c r="U1611" s="20">
        <f>IF(S1611&lt;&gt;1, U1610, IF(C1611=Ajustes!$B$6, U1610+H1611, U1610-H1611))</f>
        <v/>
      </c>
      <c r="V1611" s="19">
        <f>IF(S1611&lt;&gt;1, V1610, IF(C1611=Ajustes!$B$6, V1610+D1611+N(O1611)+T1611, IF(U1611&lt;=0, 0, V1610-H1611*W1610)))</f>
        <v/>
      </c>
      <c r="W1611" s="21">
        <f>IF(U1611&gt;0, V1611/U1611, 0)</f>
        <v/>
      </c>
      <c r="X1611" s="19">
        <f>IF(AND(S1611=1, C1611=Ajustes!$B$7), D1611-N(O1611)-T1611-H1611*W1610, "")</f>
        <v/>
      </c>
      <c r="Y1611" s="18">
        <f>IF(A1611="", "", TRIM(IF(COUNTIFS($N$2:$N$3000,N1611,$C$2:$C$3000,C1611,$D$2:$D$3000,D1611,$H$2:$H$3000,H1611)&gt;1, "Orden repetida. ", "")&amp;IF(AND(S1611=1, C1611=Ajustes!$B$7, U1610+0.000001&lt;H1611), "Vendes más de lo registrado. ", "")&amp;IF(Q1611="texto", "Fecha en texto. ", "")&amp;IF(OR(NOT(ISNUMBER(D1611)), NOT(ISNUMBER(H1611))), "Número en texto. ", "")&amp;IF(AND(ISNUMBER(Q1611), ISNUMBER(Q1610), Q1611&lt;Q1610), "Fuera de orden de fecha. ", "")))</f>
        <v/>
      </c>
      <c r="Z1611" s="18">
        <f>IF(AND(S1611=1, ISNUMBER(R1611)), ROW(), 0)</f>
        <v/>
      </c>
      <c r="AA1611" s="18">
        <f>IF(ISNUMBER(R1611), R1611, 0)</f>
        <v/>
      </c>
    </row>
    <row r="1612">
      <c r="A1612" s="13" t="n"/>
      <c r="B1612" s="13" t="n"/>
      <c r="C1612" s="13" t="n"/>
      <c r="D1612" s="13" t="n"/>
      <c r="E1612" s="13" t="n"/>
      <c r="F1612" s="13" t="n"/>
      <c r="G1612" s="13" t="n"/>
      <c r="H1612" s="13" t="n"/>
      <c r="I1612" s="13" t="n"/>
      <c r="J1612" s="13" t="n"/>
      <c r="K1612" s="13" t="n"/>
      <c r="L1612" s="13" t="n"/>
      <c r="M1612" s="13" t="n"/>
      <c r="N1612" s="13" t="n"/>
      <c r="O1612" s="14" t="n"/>
      <c r="P1612" s="15" t="n"/>
      <c r="Q1612" s="16">
        <f>IF(N1612="", "", IF(ISNUMBER(N1612), N1612, IFERROR(DATEVALUE(LEFT(N1612,10))+TIMEVALUE(MID(N1612,12,8)), "texto")))</f>
        <v/>
      </c>
      <c r="R1612" s="17">
        <f>IF(ISNUMBER(Q1612), DATE(YEAR(Q1612),MONTH(Q1612),1), "")</f>
        <v/>
      </c>
      <c r="S1612" s="18">
        <f>IF(A1612="", 0, IF(AND(M1612=Ajustes!$B$8, E1612=Ajustes!$B$5, I1612=Ajustes!$B$4, OR(C1612=Ajustes!$B$6, C1612=Ajustes!$B$7), ISNUMBER(D1612), ISNUMBER(H1612)), 1, 0))</f>
        <v/>
      </c>
      <c r="T1612" s="19">
        <f>IF(S1612&lt;&gt;1, 0, IF(N(J1612)=0, 0, IF(K1612=Ajustes!$B$5, J1612, J1612*F1612)))</f>
        <v/>
      </c>
      <c r="U1612" s="20">
        <f>IF(S1612&lt;&gt;1, U1611, IF(C1612=Ajustes!$B$6, U1611+H1612, U1611-H1612))</f>
        <v/>
      </c>
      <c r="V1612" s="19">
        <f>IF(S1612&lt;&gt;1, V1611, IF(C1612=Ajustes!$B$6, V1611+D1612+N(O1612)+T1612, IF(U1612&lt;=0, 0, V1611-H1612*W1611)))</f>
        <v/>
      </c>
      <c r="W1612" s="21">
        <f>IF(U1612&gt;0, V1612/U1612, 0)</f>
        <v/>
      </c>
      <c r="X1612" s="19">
        <f>IF(AND(S1612=1, C1612=Ajustes!$B$7), D1612-N(O1612)-T1612-H1612*W1611, "")</f>
        <v/>
      </c>
      <c r="Y1612" s="18">
        <f>IF(A1612="", "", TRIM(IF(COUNTIFS($N$2:$N$3000,N1612,$C$2:$C$3000,C1612,$D$2:$D$3000,D1612,$H$2:$H$3000,H1612)&gt;1, "Orden repetida. ", "")&amp;IF(AND(S1612=1, C1612=Ajustes!$B$7, U1611+0.000001&lt;H1612), "Vendes más de lo registrado. ", "")&amp;IF(Q1612="texto", "Fecha en texto. ", "")&amp;IF(OR(NOT(ISNUMBER(D1612)), NOT(ISNUMBER(H1612))), "Número en texto. ", "")&amp;IF(AND(ISNUMBER(Q1612), ISNUMBER(Q1611), Q1612&lt;Q1611), "Fuera de orden de fecha. ", "")))</f>
        <v/>
      </c>
      <c r="Z1612" s="18">
        <f>IF(AND(S1612=1, ISNUMBER(R1612)), ROW(), 0)</f>
        <v/>
      </c>
      <c r="AA1612" s="18">
        <f>IF(ISNUMBER(R1612), R1612, 0)</f>
        <v/>
      </c>
    </row>
    <row r="1613">
      <c r="A1613" s="13" t="n"/>
      <c r="B1613" s="13" t="n"/>
      <c r="C1613" s="13" t="n"/>
      <c r="D1613" s="13" t="n"/>
      <c r="E1613" s="13" t="n"/>
      <c r="F1613" s="13" t="n"/>
      <c r="G1613" s="13" t="n"/>
      <c r="H1613" s="13" t="n"/>
      <c r="I1613" s="13" t="n"/>
      <c r="J1613" s="13" t="n"/>
      <c r="K1613" s="13" t="n"/>
      <c r="L1613" s="13" t="n"/>
      <c r="M1613" s="13" t="n"/>
      <c r="N1613" s="13" t="n"/>
      <c r="O1613" s="14" t="n"/>
      <c r="P1613" s="15" t="n"/>
      <c r="Q1613" s="16">
        <f>IF(N1613="", "", IF(ISNUMBER(N1613), N1613, IFERROR(DATEVALUE(LEFT(N1613,10))+TIMEVALUE(MID(N1613,12,8)), "texto")))</f>
        <v/>
      </c>
      <c r="R1613" s="17">
        <f>IF(ISNUMBER(Q1613), DATE(YEAR(Q1613),MONTH(Q1613),1), "")</f>
        <v/>
      </c>
      <c r="S1613" s="18">
        <f>IF(A1613="", 0, IF(AND(M1613=Ajustes!$B$8, E1613=Ajustes!$B$5, I1613=Ajustes!$B$4, OR(C1613=Ajustes!$B$6, C1613=Ajustes!$B$7), ISNUMBER(D1613), ISNUMBER(H1613)), 1, 0))</f>
        <v/>
      </c>
      <c r="T1613" s="19">
        <f>IF(S1613&lt;&gt;1, 0, IF(N(J1613)=0, 0, IF(K1613=Ajustes!$B$5, J1613, J1613*F1613)))</f>
        <v/>
      </c>
      <c r="U1613" s="20">
        <f>IF(S1613&lt;&gt;1, U1612, IF(C1613=Ajustes!$B$6, U1612+H1613, U1612-H1613))</f>
        <v/>
      </c>
      <c r="V1613" s="19">
        <f>IF(S1613&lt;&gt;1, V1612, IF(C1613=Ajustes!$B$6, V1612+D1613+N(O1613)+T1613, IF(U1613&lt;=0, 0, V1612-H1613*W1612)))</f>
        <v/>
      </c>
      <c r="W1613" s="21">
        <f>IF(U1613&gt;0, V1613/U1613, 0)</f>
        <v/>
      </c>
      <c r="X1613" s="19">
        <f>IF(AND(S1613=1, C1613=Ajustes!$B$7), D1613-N(O1613)-T1613-H1613*W1612, "")</f>
        <v/>
      </c>
      <c r="Y1613" s="18">
        <f>IF(A1613="", "", TRIM(IF(COUNTIFS($N$2:$N$3000,N1613,$C$2:$C$3000,C1613,$D$2:$D$3000,D1613,$H$2:$H$3000,H1613)&gt;1, "Orden repetida. ", "")&amp;IF(AND(S1613=1, C1613=Ajustes!$B$7, U1612+0.000001&lt;H1613), "Vendes más de lo registrado. ", "")&amp;IF(Q1613="texto", "Fecha en texto. ", "")&amp;IF(OR(NOT(ISNUMBER(D1613)), NOT(ISNUMBER(H1613))), "Número en texto. ", "")&amp;IF(AND(ISNUMBER(Q1613), ISNUMBER(Q1612), Q1613&lt;Q1612), "Fuera de orden de fecha. ", "")))</f>
        <v/>
      </c>
      <c r="Z1613" s="18">
        <f>IF(AND(S1613=1, ISNUMBER(R1613)), ROW(), 0)</f>
        <v/>
      </c>
      <c r="AA1613" s="18">
        <f>IF(ISNUMBER(R1613), R1613, 0)</f>
        <v/>
      </c>
    </row>
    <row r="1614">
      <c r="A1614" s="13" t="n"/>
      <c r="B1614" s="13" t="n"/>
      <c r="C1614" s="13" t="n"/>
      <c r="D1614" s="13" t="n"/>
      <c r="E1614" s="13" t="n"/>
      <c r="F1614" s="13" t="n"/>
      <c r="G1614" s="13" t="n"/>
      <c r="H1614" s="13" t="n"/>
      <c r="I1614" s="13" t="n"/>
      <c r="J1614" s="13" t="n"/>
      <c r="K1614" s="13" t="n"/>
      <c r="L1614" s="13" t="n"/>
      <c r="M1614" s="13" t="n"/>
      <c r="N1614" s="13" t="n"/>
      <c r="O1614" s="14" t="n"/>
      <c r="P1614" s="15" t="n"/>
      <c r="Q1614" s="16">
        <f>IF(N1614="", "", IF(ISNUMBER(N1614), N1614, IFERROR(DATEVALUE(LEFT(N1614,10))+TIMEVALUE(MID(N1614,12,8)), "texto")))</f>
        <v/>
      </c>
      <c r="R1614" s="17">
        <f>IF(ISNUMBER(Q1614), DATE(YEAR(Q1614),MONTH(Q1614),1), "")</f>
        <v/>
      </c>
      <c r="S1614" s="18">
        <f>IF(A1614="", 0, IF(AND(M1614=Ajustes!$B$8, E1614=Ajustes!$B$5, I1614=Ajustes!$B$4, OR(C1614=Ajustes!$B$6, C1614=Ajustes!$B$7), ISNUMBER(D1614), ISNUMBER(H1614)), 1, 0))</f>
        <v/>
      </c>
      <c r="T1614" s="19">
        <f>IF(S1614&lt;&gt;1, 0, IF(N(J1614)=0, 0, IF(K1614=Ajustes!$B$5, J1614, J1614*F1614)))</f>
        <v/>
      </c>
      <c r="U1614" s="20">
        <f>IF(S1614&lt;&gt;1, U1613, IF(C1614=Ajustes!$B$6, U1613+H1614, U1613-H1614))</f>
        <v/>
      </c>
      <c r="V1614" s="19">
        <f>IF(S1614&lt;&gt;1, V1613, IF(C1614=Ajustes!$B$6, V1613+D1614+N(O1614)+T1614, IF(U1614&lt;=0, 0, V1613-H1614*W1613)))</f>
        <v/>
      </c>
      <c r="W1614" s="21">
        <f>IF(U1614&gt;0, V1614/U1614, 0)</f>
        <v/>
      </c>
      <c r="X1614" s="19">
        <f>IF(AND(S1614=1, C1614=Ajustes!$B$7), D1614-N(O1614)-T1614-H1614*W1613, "")</f>
        <v/>
      </c>
      <c r="Y1614" s="18">
        <f>IF(A1614="", "", TRIM(IF(COUNTIFS($N$2:$N$3000,N1614,$C$2:$C$3000,C1614,$D$2:$D$3000,D1614,$H$2:$H$3000,H1614)&gt;1, "Orden repetida. ", "")&amp;IF(AND(S1614=1, C1614=Ajustes!$B$7, U1613+0.000001&lt;H1614), "Vendes más de lo registrado. ", "")&amp;IF(Q1614="texto", "Fecha en texto. ", "")&amp;IF(OR(NOT(ISNUMBER(D1614)), NOT(ISNUMBER(H1614))), "Número en texto. ", "")&amp;IF(AND(ISNUMBER(Q1614), ISNUMBER(Q1613), Q1614&lt;Q1613), "Fuera de orden de fecha. ", "")))</f>
        <v/>
      </c>
      <c r="Z1614" s="18">
        <f>IF(AND(S1614=1, ISNUMBER(R1614)), ROW(), 0)</f>
        <v/>
      </c>
      <c r="AA1614" s="18">
        <f>IF(ISNUMBER(R1614), R1614, 0)</f>
        <v/>
      </c>
    </row>
    <row r="1615">
      <c r="A1615" s="13" t="n"/>
      <c r="B1615" s="13" t="n"/>
      <c r="C1615" s="13" t="n"/>
      <c r="D1615" s="13" t="n"/>
      <c r="E1615" s="13" t="n"/>
      <c r="F1615" s="13" t="n"/>
      <c r="G1615" s="13" t="n"/>
      <c r="H1615" s="13" t="n"/>
      <c r="I1615" s="13" t="n"/>
      <c r="J1615" s="13" t="n"/>
      <c r="K1615" s="13" t="n"/>
      <c r="L1615" s="13" t="n"/>
      <c r="M1615" s="13" t="n"/>
      <c r="N1615" s="13" t="n"/>
      <c r="O1615" s="14" t="n"/>
      <c r="P1615" s="15" t="n"/>
      <c r="Q1615" s="16">
        <f>IF(N1615="", "", IF(ISNUMBER(N1615), N1615, IFERROR(DATEVALUE(LEFT(N1615,10))+TIMEVALUE(MID(N1615,12,8)), "texto")))</f>
        <v/>
      </c>
      <c r="R1615" s="17">
        <f>IF(ISNUMBER(Q1615), DATE(YEAR(Q1615),MONTH(Q1615),1), "")</f>
        <v/>
      </c>
      <c r="S1615" s="18">
        <f>IF(A1615="", 0, IF(AND(M1615=Ajustes!$B$8, E1615=Ajustes!$B$5, I1615=Ajustes!$B$4, OR(C1615=Ajustes!$B$6, C1615=Ajustes!$B$7), ISNUMBER(D1615), ISNUMBER(H1615)), 1, 0))</f>
        <v/>
      </c>
      <c r="T1615" s="19">
        <f>IF(S1615&lt;&gt;1, 0, IF(N(J1615)=0, 0, IF(K1615=Ajustes!$B$5, J1615, J1615*F1615)))</f>
        <v/>
      </c>
      <c r="U1615" s="20">
        <f>IF(S1615&lt;&gt;1, U1614, IF(C1615=Ajustes!$B$6, U1614+H1615, U1614-H1615))</f>
        <v/>
      </c>
      <c r="V1615" s="19">
        <f>IF(S1615&lt;&gt;1, V1614, IF(C1615=Ajustes!$B$6, V1614+D1615+N(O1615)+T1615, IF(U1615&lt;=0, 0, V1614-H1615*W1614)))</f>
        <v/>
      </c>
      <c r="W1615" s="21">
        <f>IF(U1615&gt;0, V1615/U1615, 0)</f>
        <v/>
      </c>
      <c r="X1615" s="19">
        <f>IF(AND(S1615=1, C1615=Ajustes!$B$7), D1615-N(O1615)-T1615-H1615*W1614, "")</f>
        <v/>
      </c>
      <c r="Y1615" s="18">
        <f>IF(A1615="", "", TRIM(IF(COUNTIFS($N$2:$N$3000,N1615,$C$2:$C$3000,C1615,$D$2:$D$3000,D1615,$H$2:$H$3000,H1615)&gt;1, "Orden repetida. ", "")&amp;IF(AND(S1615=1, C1615=Ajustes!$B$7, U1614+0.000001&lt;H1615), "Vendes más de lo registrado. ", "")&amp;IF(Q1615="texto", "Fecha en texto. ", "")&amp;IF(OR(NOT(ISNUMBER(D1615)), NOT(ISNUMBER(H1615))), "Número en texto. ", "")&amp;IF(AND(ISNUMBER(Q1615), ISNUMBER(Q1614), Q1615&lt;Q1614), "Fuera de orden de fecha. ", "")))</f>
        <v/>
      </c>
      <c r="Z1615" s="18">
        <f>IF(AND(S1615=1, ISNUMBER(R1615)), ROW(), 0)</f>
        <v/>
      </c>
      <c r="AA1615" s="18">
        <f>IF(ISNUMBER(R1615), R1615, 0)</f>
        <v/>
      </c>
    </row>
    <row r="1616">
      <c r="A1616" s="13" t="n"/>
      <c r="B1616" s="13" t="n"/>
      <c r="C1616" s="13" t="n"/>
      <c r="D1616" s="13" t="n"/>
      <c r="E1616" s="13" t="n"/>
      <c r="F1616" s="13" t="n"/>
      <c r="G1616" s="13" t="n"/>
      <c r="H1616" s="13" t="n"/>
      <c r="I1616" s="13" t="n"/>
      <c r="J1616" s="13" t="n"/>
      <c r="K1616" s="13" t="n"/>
      <c r="L1616" s="13" t="n"/>
      <c r="M1616" s="13" t="n"/>
      <c r="N1616" s="13" t="n"/>
      <c r="O1616" s="14" t="n"/>
      <c r="P1616" s="15" t="n"/>
      <c r="Q1616" s="16">
        <f>IF(N1616="", "", IF(ISNUMBER(N1616), N1616, IFERROR(DATEVALUE(LEFT(N1616,10))+TIMEVALUE(MID(N1616,12,8)), "texto")))</f>
        <v/>
      </c>
      <c r="R1616" s="17">
        <f>IF(ISNUMBER(Q1616), DATE(YEAR(Q1616),MONTH(Q1616),1), "")</f>
        <v/>
      </c>
      <c r="S1616" s="18">
        <f>IF(A1616="", 0, IF(AND(M1616=Ajustes!$B$8, E1616=Ajustes!$B$5, I1616=Ajustes!$B$4, OR(C1616=Ajustes!$B$6, C1616=Ajustes!$B$7), ISNUMBER(D1616), ISNUMBER(H1616)), 1, 0))</f>
        <v/>
      </c>
      <c r="T1616" s="19">
        <f>IF(S1616&lt;&gt;1, 0, IF(N(J1616)=0, 0, IF(K1616=Ajustes!$B$5, J1616, J1616*F1616)))</f>
        <v/>
      </c>
      <c r="U1616" s="20">
        <f>IF(S1616&lt;&gt;1, U1615, IF(C1616=Ajustes!$B$6, U1615+H1616, U1615-H1616))</f>
        <v/>
      </c>
      <c r="V1616" s="19">
        <f>IF(S1616&lt;&gt;1, V1615, IF(C1616=Ajustes!$B$6, V1615+D1616+N(O1616)+T1616, IF(U1616&lt;=0, 0, V1615-H1616*W1615)))</f>
        <v/>
      </c>
      <c r="W1616" s="21">
        <f>IF(U1616&gt;0, V1616/U1616, 0)</f>
        <v/>
      </c>
      <c r="X1616" s="19">
        <f>IF(AND(S1616=1, C1616=Ajustes!$B$7), D1616-N(O1616)-T1616-H1616*W1615, "")</f>
        <v/>
      </c>
      <c r="Y1616" s="18">
        <f>IF(A1616="", "", TRIM(IF(COUNTIFS($N$2:$N$3000,N1616,$C$2:$C$3000,C1616,$D$2:$D$3000,D1616,$H$2:$H$3000,H1616)&gt;1, "Orden repetida. ", "")&amp;IF(AND(S1616=1, C1616=Ajustes!$B$7, U1615+0.000001&lt;H1616), "Vendes más de lo registrado. ", "")&amp;IF(Q1616="texto", "Fecha en texto. ", "")&amp;IF(OR(NOT(ISNUMBER(D1616)), NOT(ISNUMBER(H1616))), "Número en texto. ", "")&amp;IF(AND(ISNUMBER(Q1616), ISNUMBER(Q1615), Q1616&lt;Q1615), "Fuera de orden de fecha. ", "")))</f>
        <v/>
      </c>
      <c r="Z1616" s="18">
        <f>IF(AND(S1616=1, ISNUMBER(R1616)), ROW(), 0)</f>
        <v/>
      </c>
      <c r="AA1616" s="18">
        <f>IF(ISNUMBER(R1616), R1616, 0)</f>
        <v/>
      </c>
    </row>
    <row r="1617">
      <c r="A1617" s="13" t="n"/>
      <c r="B1617" s="13" t="n"/>
      <c r="C1617" s="13" t="n"/>
      <c r="D1617" s="13" t="n"/>
      <c r="E1617" s="13" t="n"/>
      <c r="F1617" s="13" t="n"/>
      <c r="G1617" s="13" t="n"/>
      <c r="H1617" s="13" t="n"/>
      <c r="I1617" s="13" t="n"/>
      <c r="J1617" s="13" t="n"/>
      <c r="K1617" s="13" t="n"/>
      <c r="L1617" s="13" t="n"/>
      <c r="M1617" s="13" t="n"/>
      <c r="N1617" s="13" t="n"/>
      <c r="O1617" s="14" t="n"/>
      <c r="P1617" s="15" t="n"/>
      <c r="Q1617" s="16">
        <f>IF(N1617="", "", IF(ISNUMBER(N1617), N1617, IFERROR(DATEVALUE(LEFT(N1617,10))+TIMEVALUE(MID(N1617,12,8)), "texto")))</f>
        <v/>
      </c>
      <c r="R1617" s="17">
        <f>IF(ISNUMBER(Q1617), DATE(YEAR(Q1617),MONTH(Q1617),1), "")</f>
        <v/>
      </c>
      <c r="S1617" s="18">
        <f>IF(A1617="", 0, IF(AND(M1617=Ajustes!$B$8, E1617=Ajustes!$B$5, I1617=Ajustes!$B$4, OR(C1617=Ajustes!$B$6, C1617=Ajustes!$B$7), ISNUMBER(D1617), ISNUMBER(H1617)), 1, 0))</f>
        <v/>
      </c>
      <c r="T1617" s="19">
        <f>IF(S1617&lt;&gt;1, 0, IF(N(J1617)=0, 0, IF(K1617=Ajustes!$B$5, J1617, J1617*F1617)))</f>
        <v/>
      </c>
      <c r="U1617" s="20">
        <f>IF(S1617&lt;&gt;1, U1616, IF(C1617=Ajustes!$B$6, U1616+H1617, U1616-H1617))</f>
        <v/>
      </c>
      <c r="V1617" s="19">
        <f>IF(S1617&lt;&gt;1, V1616, IF(C1617=Ajustes!$B$6, V1616+D1617+N(O1617)+T1617, IF(U1617&lt;=0, 0, V1616-H1617*W1616)))</f>
        <v/>
      </c>
      <c r="W1617" s="21">
        <f>IF(U1617&gt;0, V1617/U1617, 0)</f>
        <v/>
      </c>
      <c r="X1617" s="19">
        <f>IF(AND(S1617=1, C1617=Ajustes!$B$7), D1617-N(O1617)-T1617-H1617*W1616, "")</f>
        <v/>
      </c>
      <c r="Y1617" s="18">
        <f>IF(A1617="", "", TRIM(IF(COUNTIFS($N$2:$N$3000,N1617,$C$2:$C$3000,C1617,$D$2:$D$3000,D1617,$H$2:$H$3000,H1617)&gt;1, "Orden repetida. ", "")&amp;IF(AND(S1617=1, C1617=Ajustes!$B$7, U1616+0.000001&lt;H1617), "Vendes más de lo registrado. ", "")&amp;IF(Q1617="texto", "Fecha en texto. ", "")&amp;IF(OR(NOT(ISNUMBER(D1617)), NOT(ISNUMBER(H1617))), "Número en texto. ", "")&amp;IF(AND(ISNUMBER(Q1617), ISNUMBER(Q1616), Q1617&lt;Q1616), "Fuera de orden de fecha. ", "")))</f>
        <v/>
      </c>
      <c r="Z1617" s="18">
        <f>IF(AND(S1617=1, ISNUMBER(R1617)), ROW(), 0)</f>
        <v/>
      </c>
      <c r="AA1617" s="18">
        <f>IF(ISNUMBER(R1617), R1617, 0)</f>
        <v/>
      </c>
    </row>
    <row r="1618">
      <c r="A1618" s="13" t="n"/>
      <c r="B1618" s="13" t="n"/>
      <c r="C1618" s="13" t="n"/>
      <c r="D1618" s="13" t="n"/>
      <c r="E1618" s="13" t="n"/>
      <c r="F1618" s="13" t="n"/>
      <c r="G1618" s="13" t="n"/>
      <c r="H1618" s="13" t="n"/>
      <c r="I1618" s="13" t="n"/>
      <c r="J1618" s="13" t="n"/>
      <c r="K1618" s="13" t="n"/>
      <c r="L1618" s="13" t="n"/>
      <c r="M1618" s="13" t="n"/>
      <c r="N1618" s="13" t="n"/>
      <c r="O1618" s="14" t="n"/>
      <c r="P1618" s="15" t="n"/>
      <c r="Q1618" s="16">
        <f>IF(N1618="", "", IF(ISNUMBER(N1618), N1618, IFERROR(DATEVALUE(LEFT(N1618,10))+TIMEVALUE(MID(N1618,12,8)), "texto")))</f>
        <v/>
      </c>
      <c r="R1618" s="17">
        <f>IF(ISNUMBER(Q1618), DATE(YEAR(Q1618),MONTH(Q1618),1), "")</f>
        <v/>
      </c>
      <c r="S1618" s="18">
        <f>IF(A1618="", 0, IF(AND(M1618=Ajustes!$B$8, E1618=Ajustes!$B$5, I1618=Ajustes!$B$4, OR(C1618=Ajustes!$B$6, C1618=Ajustes!$B$7), ISNUMBER(D1618), ISNUMBER(H1618)), 1, 0))</f>
        <v/>
      </c>
      <c r="T1618" s="19">
        <f>IF(S1618&lt;&gt;1, 0, IF(N(J1618)=0, 0, IF(K1618=Ajustes!$B$5, J1618, J1618*F1618)))</f>
        <v/>
      </c>
      <c r="U1618" s="20">
        <f>IF(S1618&lt;&gt;1, U1617, IF(C1618=Ajustes!$B$6, U1617+H1618, U1617-H1618))</f>
        <v/>
      </c>
      <c r="V1618" s="19">
        <f>IF(S1618&lt;&gt;1, V1617, IF(C1618=Ajustes!$B$6, V1617+D1618+N(O1618)+T1618, IF(U1618&lt;=0, 0, V1617-H1618*W1617)))</f>
        <v/>
      </c>
      <c r="W1618" s="21">
        <f>IF(U1618&gt;0, V1618/U1618, 0)</f>
        <v/>
      </c>
      <c r="X1618" s="19">
        <f>IF(AND(S1618=1, C1618=Ajustes!$B$7), D1618-N(O1618)-T1618-H1618*W1617, "")</f>
        <v/>
      </c>
      <c r="Y1618" s="18">
        <f>IF(A1618="", "", TRIM(IF(COUNTIFS($N$2:$N$3000,N1618,$C$2:$C$3000,C1618,$D$2:$D$3000,D1618,$H$2:$H$3000,H1618)&gt;1, "Orden repetida. ", "")&amp;IF(AND(S1618=1, C1618=Ajustes!$B$7, U1617+0.000001&lt;H1618), "Vendes más de lo registrado. ", "")&amp;IF(Q1618="texto", "Fecha en texto. ", "")&amp;IF(OR(NOT(ISNUMBER(D1618)), NOT(ISNUMBER(H1618))), "Número en texto. ", "")&amp;IF(AND(ISNUMBER(Q1618), ISNUMBER(Q1617), Q1618&lt;Q1617), "Fuera de orden de fecha. ", "")))</f>
        <v/>
      </c>
      <c r="Z1618" s="18">
        <f>IF(AND(S1618=1, ISNUMBER(R1618)), ROW(), 0)</f>
        <v/>
      </c>
      <c r="AA1618" s="18">
        <f>IF(ISNUMBER(R1618), R1618, 0)</f>
        <v/>
      </c>
    </row>
    <row r="1619">
      <c r="A1619" s="13" t="n"/>
      <c r="B1619" s="13" t="n"/>
      <c r="C1619" s="13" t="n"/>
      <c r="D1619" s="13" t="n"/>
      <c r="E1619" s="13" t="n"/>
      <c r="F1619" s="13" t="n"/>
      <c r="G1619" s="13" t="n"/>
      <c r="H1619" s="13" t="n"/>
      <c r="I1619" s="13" t="n"/>
      <c r="J1619" s="13" t="n"/>
      <c r="K1619" s="13" t="n"/>
      <c r="L1619" s="13" t="n"/>
      <c r="M1619" s="13" t="n"/>
      <c r="N1619" s="13" t="n"/>
      <c r="O1619" s="14" t="n"/>
      <c r="P1619" s="15" t="n"/>
      <c r="Q1619" s="16">
        <f>IF(N1619="", "", IF(ISNUMBER(N1619), N1619, IFERROR(DATEVALUE(LEFT(N1619,10))+TIMEVALUE(MID(N1619,12,8)), "texto")))</f>
        <v/>
      </c>
      <c r="R1619" s="17">
        <f>IF(ISNUMBER(Q1619), DATE(YEAR(Q1619),MONTH(Q1619),1), "")</f>
        <v/>
      </c>
      <c r="S1619" s="18">
        <f>IF(A1619="", 0, IF(AND(M1619=Ajustes!$B$8, E1619=Ajustes!$B$5, I1619=Ajustes!$B$4, OR(C1619=Ajustes!$B$6, C1619=Ajustes!$B$7), ISNUMBER(D1619), ISNUMBER(H1619)), 1, 0))</f>
        <v/>
      </c>
      <c r="T1619" s="19">
        <f>IF(S1619&lt;&gt;1, 0, IF(N(J1619)=0, 0, IF(K1619=Ajustes!$B$5, J1619, J1619*F1619)))</f>
        <v/>
      </c>
      <c r="U1619" s="20">
        <f>IF(S1619&lt;&gt;1, U1618, IF(C1619=Ajustes!$B$6, U1618+H1619, U1618-H1619))</f>
        <v/>
      </c>
      <c r="V1619" s="19">
        <f>IF(S1619&lt;&gt;1, V1618, IF(C1619=Ajustes!$B$6, V1618+D1619+N(O1619)+T1619, IF(U1619&lt;=0, 0, V1618-H1619*W1618)))</f>
        <v/>
      </c>
      <c r="W1619" s="21">
        <f>IF(U1619&gt;0, V1619/U1619, 0)</f>
        <v/>
      </c>
      <c r="X1619" s="19">
        <f>IF(AND(S1619=1, C1619=Ajustes!$B$7), D1619-N(O1619)-T1619-H1619*W1618, "")</f>
        <v/>
      </c>
      <c r="Y1619" s="18">
        <f>IF(A1619="", "", TRIM(IF(COUNTIFS($N$2:$N$3000,N1619,$C$2:$C$3000,C1619,$D$2:$D$3000,D1619,$H$2:$H$3000,H1619)&gt;1, "Orden repetida. ", "")&amp;IF(AND(S1619=1, C1619=Ajustes!$B$7, U1618+0.000001&lt;H1619), "Vendes más de lo registrado. ", "")&amp;IF(Q1619="texto", "Fecha en texto. ", "")&amp;IF(OR(NOT(ISNUMBER(D1619)), NOT(ISNUMBER(H1619))), "Número en texto. ", "")&amp;IF(AND(ISNUMBER(Q1619), ISNUMBER(Q1618), Q1619&lt;Q1618), "Fuera de orden de fecha. ", "")))</f>
        <v/>
      </c>
      <c r="Z1619" s="18">
        <f>IF(AND(S1619=1, ISNUMBER(R1619)), ROW(), 0)</f>
        <v/>
      </c>
      <c r="AA1619" s="18">
        <f>IF(ISNUMBER(R1619), R1619, 0)</f>
        <v/>
      </c>
    </row>
    <row r="1620">
      <c r="A1620" s="13" t="n"/>
      <c r="B1620" s="13" t="n"/>
      <c r="C1620" s="13" t="n"/>
      <c r="D1620" s="13" t="n"/>
      <c r="E1620" s="13" t="n"/>
      <c r="F1620" s="13" t="n"/>
      <c r="G1620" s="13" t="n"/>
      <c r="H1620" s="13" t="n"/>
      <c r="I1620" s="13" t="n"/>
      <c r="J1620" s="13" t="n"/>
      <c r="K1620" s="13" t="n"/>
      <c r="L1620" s="13" t="n"/>
      <c r="M1620" s="13" t="n"/>
      <c r="N1620" s="13" t="n"/>
      <c r="O1620" s="14" t="n"/>
      <c r="P1620" s="15" t="n"/>
      <c r="Q1620" s="16">
        <f>IF(N1620="", "", IF(ISNUMBER(N1620), N1620, IFERROR(DATEVALUE(LEFT(N1620,10))+TIMEVALUE(MID(N1620,12,8)), "texto")))</f>
        <v/>
      </c>
      <c r="R1620" s="17">
        <f>IF(ISNUMBER(Q1620), DATE(YEAR(Q1620),MONTH(Q1620),1), "")</f>
        <v/>
      </c>
      <c r="S1620" s="18">
        <f>IF(A1620="", 0, IF(AND(M1620=Ajustes!$B$8, E1620=Ajustes!$B$5, I1620=Ajustes!$B$4, OR(C1620=Ajustes!$B$6, C1620=Ajustes!$B$7), ISNUMBER(D1620), ISNUMBER(H1620)), 1, 0))</f>
        <v/>
      </c>
      <c r="T1620" s="19">
        <f>IF(S1620&lt;&gt;1, 0, IF(N(J1620)=0, 0, IF(K1620=Ajustes!$B$5, J1620, J1620*F1620)))</f>
        <v/>
      </c>
      <c r="U1620" s="20">
        <f>IF(S1620&lt;&gt;1, U1619, IF(C1620=Ajustes!$B$6, U1619+H1620, U1619-H1620))</f>
        <v/>
      </c>
      <c r="V1620" s="19">
        <f>IF(S1620&lt;&gt;1, V1619, IF(C1620=Ajustes!$B$6, V1619+D1620+N(O1620)+T1620, IF(U1620&lt;=0, 0, V1619-H1620*W1619)))</f>
        <v/>
      </c>
      <c r="W1620" s="21">
        <f>IF(U1620&gt;0, V1620/U1620, 0)</f>
        <v/>
      </c>
      <c r="X1620" s="19">
        <f>IF(AND(S1620=1, C1620=Ajustes!$B$7), D1620-N(O1620)-T1620-H1620*W1619, "")</f>
        <v/>
      </c>
      <c r="Y1620" s="18">
        <f>IF(A1620="", "", TRIM(IF(COUNTIFS($N$2:$N$3000,N1620,$C$2:$C$3000,C1620,$D$2:$D$3000,D1620,$H$2:$H$3000,H1620)&gt;1, "Orden repetida. ", "")&amp;IF(AND(S1620=1, C1620=Ajustes!$B$7, U1619+0.000001&lt;H1620), "Vendes más de lo registrado. ", "")&amp;IF(Q1620="texto", "Fecha en texto. ", "")&amp;IF(OR(NOT(ISNUMBER(D1620)), NOT(ISNUMBER(H1620))), "Número en texto. ", "")&amp;IF(AND(ISNUMBER(Q1620), ISNUMBER(Q1619), Q1620&lt;Q1619), "Fuera de orden de fecha. ", "")))</f>
        <v/>
      </c>
      <c r="Z1620" s="18">
        <f>IF(AND(S1620=1, ISNUMBER(R1620)), ROW(), 0)</f>
        <v/>
      </c>
      <c r="AA1620" s="18">
        <f>IF(ISNUMBER(R1620), R1620, 0)</f>
        <v/>
      </c>
    </row>
    <row r="1621">
      <c r="A1621" s="13" t="n"/>
      <c r="B1621" s="13" t="n"/>
      <c r="C1621" s="13" t="n"/>
      <c r="D1621" s="13" t="n"/>
      <c r="E1621" s="13" t="n"/>
      <c r="F1621" s="13" t="n"/>
      <c r="G1621" s="13" t="n"/>
      <c r="H1621" s="13" t="n"/>
      <c r="I1621" s="13" t="n"/>
      <c r="J1621" s="13" t="n"/>
      <c r="K1621" s="13" t="n"/>
      <c r="L1621" s="13" t="n"/>
      <c r="M1621" s="13" t="n"/>
      <c r="N1621" s="13" t="n"/>
      <c r="O1621" s="14" t="n"/>
      <c r="P1621" s="15" t="n"/>
      <c r="Q1621" s="16">
        <f>IF(N1621="", "", IF(ISNUMBER(N1621), N1621, IFERROR(DATEVALUE(LEFT(N1621,10))+TIMEVALUE(MID(N1621,12,8)), "texto")))</f>
        <v/>
      </c>
      <c r="R1621" s="17">
        <f>IF(ISNUMBER(Q1621), DATE(YEAR(Q1621),MONTH(Q1621),1), "")</f>
        <v/>
      </c>
      <c r="S1621" s="18">
        <f>IF(A1621="", 0, IF(AND(M1621=Ajustes!$B$8, E1621=Ajustes!$B$5, I1621=Ajustes!$B$4, OR(C1621=Ajustes!$B$6, C1621=Ajustes!$B$7), ISNUMBER(D1621), ISNUMBER(H1621)), 1, 0))</f>
        <v/>
      </c>
      <c r="T1621" s="19">
        <f>IF(S1621&lt;&gt;1, 0, IF(N(J1621)=0, 0, IF(K1621=Ajustes!$B$5, J1621, J1621*F1621)))</f>
        <v/>
      </c>
      <c r="U1621" s="20">
        <f>IF(S1621&lt;&gt;1, U1620, IF(C1621=Ajustes!$B$6, U1620+H1621, U1620-H1621))</f>
        <v/>
      </c>
      <c r="V1621" s="19">
        <f>IF(S1621&lt;&gt;1, V1620, IF(C1621=Ajustes!$B$6, V1620+D1621+N(O1621)+T1621, IF(U1621&lt;=0, 0, V1620-H1621*W1620)))</f>
        <v/>
      </c>
      <c r="W1621" s="21">
        <f>IF(U1621&gt;0, V1621/U1621, 0)</f>
        <v/>
      </c>
      <c r="X1621" s="19">
        <f>IF(AND(S1621=1, C1621=Ajustes!$B$7), D1621-N(O1621)-T1621-H1621*W1620, "")</f>
        <v/>
      </c>
      <c r="Y1621" s="18">
        <f>IF(A1621="", "", TRIM(IF(COUNTIFS($N$2:$N$3000,N1621,$C$2:$C$3000,C1621,$D$2:$D$3000,D1621,$H$2:$H$3000,H1621)&gt;1, "Orden repetida. ", "")&amp;IF(AND(S1621=1, C1621=Ajustes!$B$7, U1620+0.000001&lt;H1621), "Vendes más de lo registrado. ", "")&amp;IF(Q1621="texto", "Fecha en texto. ", "")&amp;IF(OR(NOT(ISNUMBER(D1621)), NOT(ISNUMBER(H1621))), "Número en texto. ", "")&amp;IF(AND(ISNUMBER(Q1621), ISNUMBER(Q1620), Q1621&lt;Q1620), "Fuera de orden de fecha. ", "")))</f>
        <v/>
      </c>
      <c r="Z1621" s="18">
        <f>IF(AND(S1621=1, ISNUMBER(R1621)), ROW(), 0)</f>
        <v/>
      </c>
      <c r="AA1621" s="18">
        <f>IF(ISNUMBER(R1621), R1621, 0)</f>
        <v/>
      </c>
    </row>
    <row r="1622">
      <c r="A1622" s="13" t="n"/>
      <c r="B1622" s="13" t="n"/>
      <c r="C1622" s="13" t="n"/>
      <c r="D1622" s="13" t="n"/>
      <c r="E1622" s="13" t="n"/>
      <c r="F1622" s="13" t="n"/>
      <c r="G1622" s="13" t="n"/>
      <c r="H1622" s="13" t="n"/>
      <c r="I1622" s="13" t="n"/>
      <c r="J1622" s="13" t="n"/>
      <c r="K1622" s="13" t="n"/>
      <c r="L1622" s="13" t="n"/>
      <c r="M1622" s="13" t="n"/>
      <c r="N1622" s="13" t="n"/>
      <c r="O1622" s="14" t="n"/>
      <c r="P1622" s="15" t="n"/>
      <c r="Q1622" s="16">
        <f>IF(N1622="", "", IF(ISNUMBER(N1622), N1622, IFERROR(DATEVALUE(LEFT(N1622,10))+TIMEVALUE(MID(N1622,12,8)), "texto")))</f>
        <v/>
      </c>
      <c r="R1622" s="17">
        <f>IF(ISNUMBER(Q1622), DATE(YEAR(Q1622),MONTH(Q1622),1), "")</f>
        <v/>
      </c>
      <c r="S1622" s="18">
        <f>IF(A1622="", 0, IF(AND(M1622=Ajustes!$B$8, E1622=Ajustes!$B$5, I1622=Ajustes!$B$4, OR(C1622=Ajustes!$B$6, C1622=Ajustes!$B$7), ISNUMBER(D1622), ISNUMBER(H1622)), 1, 0))</f>
        <v/>
      </c>
      <c r="T1622" s="19">
        <f>IF(S1622&lt;&gt;1, 0, IF(N(J1622)=0, 0, IF(K1622=Ajustes!$B$5, J1622, J1622*F1622)))</f>
        <v/>
      </c>
      <c r="U1622" s="20">
        <f>IF(S1622&lt;&gt;1, U1621, IF(C1622=Ajustes!$B$6, U1621+H1622, U1621-H1622))</f>
        <v/>
      </c>
      <c r="V1622" s="19">
        <f>IF(S1622&lt;&gt;1, V1621, IF(C1622=Ajustes!$B$6, V1621+D1622+N(O1622)+T1622, IF(U1622&lt;=0, 0, V1621-H1622*W1621)))</f>
        <v/>
      </c>
      <c r="W1622" s="21">
        <f>IF(U1622&gt;0, V1622/U1622, 0)</f>
        <v/>
      </c>
      <c r="X1622" s="19">
        <f>IF(AND(S1622=1, C1622=Ajustes!$B$7), D1622-N(O1622)-T1622-H1622*W1621, "")</f>
        <v/>
      </c>
      <c r="Y1622" s="18">
        <f>IF(A1622="", "", TRIM(IF(COUNTIFS($N$2:$N$3000,N1622,$C$2:$C$3000,C1622,$D$2:$D$3000,D1622,$H$2:$H$3000,H1622)&gt;1, "Orden repetida. ", "")&amp;IF(AND(S1622=1, C1622=Ajustes!$B$7, U1621+0.000001&lt;H1622), "Vendes más de lo registrado. ", "")&amp;IF(Q1622="texto", "Fecha en texto. ", "")&amp;IF(OR(NOT(ISNUMBER(D1622)), NOT(ISNUMBER(H1622))), "Número en texto. ", "")&amp;IF(AND(ISNUMBER(Q1622), ISNUMBER(Q1621), Q1622&lt;Q1621), "Fuera de orden de fecha. ", "")))</f>
        <v/>
      </c>
      <c r="Z1622" s="18">
        <f>IF(AND(S1622=1, ISNUMBER(R1622)), ROW(), 0)</f>
        <v/>
      </c>
      <c r="AA1622" s="18">
        <f>IF(ISNUMBER(R1622), R1622, 0)</f>
        <v/>
      </c>
    </row>
    <row r="1623">
      <c r="A1623" s="13" t="n"/>
      <c r="B1623" s="13" t="n"/>
      <c r="C1623" s="13" t="n"/>
      <c r="D1623" s="13" t="n"/>
      <c r="E1623" s="13" t="n"/>
      <c r="F1623" s="13" t="n"/>
      <c r="G1623" s="13" t="n"/>
      <c r="H1623" s="13" t="n"/>
      <c r="I1623" s="13" t="n"/>
      <c r="J1623" s="13" t="n"/>
      <c r="K1623" s="13" t="n"/>
      <c r="L1623" s="13" t="n"/>
      <c r="M1623" s="13" t="n"/>
      <c r="N1623" s="13" t="n"/>
      <c r="O1623" s="14" t="n"/>
      <c r="P1623" s="15" t="n"/>
      <c r="Q1623" s="16">
        <f>IF(N1623="", "", IF(ISNUMBER(N1623), N1623, IFERROR(DATEVALUE(LEFT(N1623,10))+TIMEVALUE(MID(N1623,12,8)), "texto")))</f>
        <v/>
      </c>
      <c r="R1623" s="17">
        <f>IF(ISNUMBER(Q1623), DATE(YEAR(Q1623),MONTH(Q1623),1), "")</f>
        <v/>
      </c>
      <c r="S1623" s="18">
        <f>IF(A1623="", 0, IF(AND(M1623=Ajustes!$B$8, E1623=Ajustes!$B$5, I1623=Ajustes!$B$4, OR(C1623=Ajustes!$B$6, C1623=Ajustes!$B$7), ISNUMBER(D1623), ISNUMBER(H1623)), 1, 0))</f>
        <v/>
      </c>
      <c r="T1623" s="19">
        <f>IF(S1623&lt;&gt;1, 0, IF(N(J1623)=0, 0, IF(K1623=Ajustes!$B$5, J1623, J1623*F1623)))</f>
        <v/>
      </c>
      <c r="U1623" s="20">
        <f>IF(S1623&lt;&gt;1, U1622, IF(C1623=Ajustes!$B$6, U1622+H1623, U1622-H1623))</f>
        <v/>
      </c>
      <c r="V1623" s="19">
        <f>IF(S1623&lt;&gt;1, V1622, IF(C1623=Ajustes!$B$6, V1622+D1623+N(O1623)+T1623, IF(U1623&lt;=0, 0, V1622-H1623*W1622)))</f>
        <v/>
      </c>
      <c r="W1623" s="21">
        <f>IF(U1623&gt;0, V1623/U1623, 0)</f>
        <v/>
      </c>
      <c r="X1623" s="19">
        <f>IF(AND(S1623=1, C1623=Ajustes!$B$7), D1623-N(O1623)-T1623-H1623*W1622, "")</f>
        <v/>
      </c>
      <c r="Y1623" s="18">
        <f>IF(A1623="", "", TRIM(IF(COUNTIFS($N$2:$N$3000,N1623,$C$2:$C$3000,C1623,$D$2:$D$3000,D1623,$H$2:$H$3000,H1623)&gt;1, "Orden repetida. ", "")&amp;IF(AND(S1623=1, C1623=Ajustes!$B$7, U1622+0.000001&lt;H1623), "Vendes más de lo registrado. ", "")&amp;IF(Q1623="texto", "Fecha en texto. ", "")&amp;IF(OR(NOT(ISNUMBER(D1623)), NOT(ISNUMBER(H1623))), "Número en texto. ", "")&amp;IF(AND(ISNUMBER(Q1623), ISNUMBER(Q1622), Q1623&lt;Q1622), "Fuera de orden de fecha. ", "")))</f>
        <v/>
      </c>
      <c r="Z1623" s="18">
        <f>IF(AND(S1623=1, ISNUMBER(R1623)), ROW(), 0)</f>
        <v/>
      </c>
      <c r="AA1623" s="18">
        <f>IF(ISNUMBER(R1623), R1623, 0)</f>
        <v/>
      </c>
    </row>
    <row r="1624">
      <c r="A1624" s="13" t="n"/>
      <c r="B1624" s="13" t="n"/>
      <c r="C1624" s="13" t="n"/>
      <c r="D1624" s="13" t="n"/>
      <c r="E1624" s="13" t="n"/>
      <c r="F1624" s="13" t="n"/>
      <c r="G1624" s="13" t="n"/>
      <c r="H1624" s="13" t="n"/>
      <c r="I1624" s="13" t="n"/>
      <c r="J1624" s="13" t="n"/>
      <c r="K1624" s="13" t="n"/>
      <c r="L1624" s="13" t="n"/>
      <c r="M1624" s="13" t="n"/>
      <c r="N1624" s="13" t="n"/>
      <c r="O1624" s="14" t="n"/>
      <c r="P1624" s="15" t="n"/>
      <c r="Q1624" s="16">
        <f>IF(N1624="", "", IF(ISNUMBER(N1624), N1624, IFERROR(DATEVALUE(LEFT(N1624,10))+TIMEVALUE(MID(N1624,12,8)), "texto")))</f>
        <v/>
      </c>
      <c r="R1624" s="17">
        <f>IF(ISNUMBER(Q1624), DATE(YEAR(Q1624),MONTH(Q1624),1), "")</f>
        <v/>
      </c>
      <c r="S1624" s="18">
        <f>IF(A1624="", 0, IF(AND(M1624=Ajustes!$B$8, E1624=Ajustes!$B$5, I1624=Ajustes!$B$4, OR(C1624=Ajustes!$B$6, C1624=Ajustes!$B$7), ISNUMBER(D1624), ISNUMBER(H1624)), 1, 0))</f>
        <v/>
      </c>
      <c r="T1624" s="19">
        <f>IF(S1624&lt;&gt;1, 0, IF(N(J1624)=0, 0, IF(K1624=Ajustes!$B$5, J1624, J1624*F1624)))</f>
        <v/>
      </c>
      <c r="U1624" s="20">
        <f>IF(S1624&lt;&gt;1, U1623, IF(C1624=Ajustes!$B$6, U1623+H1624, U1623-H1624))</f>
        <v/>
      </c>
      <c r="V1624" s="19">
        <f>IF(S1624&lt;&gt;1, V1623, IF(C1624=Ajustes!$B$6, V1623+D1624+N(O1624)+T1624, IF(U1624&lt;=0, 0, V1623-H1624*W1623)))</f>
        <v/>
      </c>
      <c r="W1624" s="21">
        <f>IF(U1624&gt;0, V1624/U1624, 0)</f>
        <v/>
      </c>
      <c r="X1624" s="19">
        <f>IF(AND(S1624=1, C1624=Ajustes!$B$7), D1624-N(O1624)-T1624-H1624*W1623, "")</f>
        <v/>
      </c>
      <c r="Y1624" s="18">
        <f>IF(A1624="", "", TRIM(IF(COUNTIFS($N$2:$N$3000,N1624,$C$2:$C$3000,C1624,$D$2:$D$3000,D1624,$H$2:$H$3000,H1624)&gt;1, "Orden repetida. ", "")&amp;IF(AND(S1624=1, C1624=Ajustes!$B$7, U1623+0.000001&lt;H1624), "Vendes más de lo registrado. ", "")&amp;IF(Q1624="texto", "Fecha en texto. ", "")&amp;IF(OR(NOT(ISNUMBER(D1624)), NOT(ISNUMBER(H1624))), "Número en texto. ", "")&amp;IF(AND(ISNUMBER(Q1624), ISNUMBER(Q1623), Q1624&lt;Q1623), "Fuera de orden de fecha. ", "")))</f>
        <v/>
      </c>
      <c r="Z1624" s="18">
        <f>IF(AND(S1624=1, ISNUMBER(R1624)), ROW(), 0)</f>
        <v/>
      </c>
      <c r="AA1624" s="18">
        <f>IF(ISNUMBER(R1624), R1624, 0)</f>
        <v/>
      </c>
    </row>
    <row r="1625">
      <c r="A1625" s="13" t="n"/>
      <c r="B1625" s="13" t="n"/>
      <c r="C1625" s="13" t="n"/>
      <c r="D1625" s="13" t="n"/>
      <c r="E1625" s="13" t="n"/>
      <c r="F1625" s="13" t="n"/>
      <c r="G1625" s="13" t="n"/>
      <c r="H1625" s="13" t="n"/>
      <c r="I1625" s="13" t="n"/>
      <c r="J1625" s="13" t="n"/>
      <c r="K1625" s="13" t="n"/>
      <c r="L1625" s="13" t="n"/>
      <c r="M1625" s="13" t="n"/>
      <c r="N1625" s="13" t="n"/>
      <c r="O1625" s="14" t="n"/>
      <c r="P1625" s="15" t="n"/>
      <c r="Q1625" s="16">
        <f>IF(N1625="", "", IF(ISNUMBER(N1625), N1625, IFERROR(DATEVALUE(LEFT(N1625,10))+TIMEVALUE(MID(N1625,12,8)), "texto")))</f>
        <v/>
      </c>
      <c r="R1625" s="17">
        <f>IF(ISNUMBER(Q1625), DATE(YEAR(Q1625),MONTH(Q1625),1), "")</f>
        <v/>
      </c>
      <c r="S1625" s="18">
        <f>IF(A1625="", 0, IF(AND(M1625=Ajustes!$B$8, E1625=Ajustes!$B$5, I1625=Ajustes!$B$4, OR(C1625=Ajustes!$B$6, C1625=Ajustes!$B$7), ISNUMBER(D1625), ISNUMBER(H1625)), 1, 0))</f>
        <v/>
      </c>
      <c r="T1625" s="19">
        <f>IF(S1625&lt;&gt;1, 0, IF(N(J1625)=0, 0, IF(K1625=Ajustes!$B$5, J1625, J1625*F1625)))</f>
        <v/>
      </c>
      <c r="U1625" s="20">
        <f>IF(S1625&lt;&gt;1, U1624, IF(C1625=Ajustes!$B$6, U1624+H1625, U1624-H1625))</f>
        <v/>
      </c>
      <c r="V1625" s="19">
        <f>IF(S1625&lt;&gt;1, V1624, IF(C1625=Ajustes!$B$6, V1624+D1625+N(O1625)+T1625, IF(U1625&lt;=0, 0, V1624-H1625*W1624)))</f>
        <v/>
      </c>
      <c r="W1625" s="21">
        <f>IF(U1625&gt;0, V1625/U1625, 0)</f>
        <v/>
      </c>
      <c r="X1625" s="19">
        <f>IF(AND(S1625=1, C1625=Ajustes!$B$7), D1625-N(O1625)-T1625-H1625*W1624, "")</f>
        <v/>
      </c>
      <c r="Y1625" s="18">
        <f>IF(A1625="", "", TRIM(IF(COUNTIFS($N$2:$N$3000,N1625,$C$2:$C$3000,C1625,$D$2:$D$3000,D1625,$H$2:$H$3000,H1625)&gt;1, "Orden repetida. ", "")&amp;IF(AND(S1625=1, C1625=Ajustes!$B$7, U1624+0.000001&lt;H1625), "Vendes más de lo registrado. ", "")&amp;IF(Q1625="texto", "Fecha en texto. ", "")&amp;IF(OR(NOT(ISNUMBER(D1625)), NOT(ISNUMBER(H1625))), "Número en texto. ", "")&amp;IF(AND(ISNUMBER(Q1625), ISNUMBER(Q1624), Q1625&lt;Q1624), "Fuera de orden de fecha. ", "")))</f>
        <v/>
      </c>
      <c r="Z1625" s="18">
        <f>IF(AND(S1625=1, ISNUMBER(R1625)), ROW(), 0)</f>
        <v/>
      </c>
      <c r="AA1625" s="18">
        <f>IF(ISNUMBER(R1625), R1625, 0)</f>
        <v/>
      </c>
    </row>
    <row r="1626">
      <c r="A1626" s="13" t="n"/>
      <c r="B1626" s="13" t="n"/>
      <c r="C1626" s="13" t="n"/>
      <c r="D1626" s="13" t="n"/>
      <c r="E1626" s="13" t="n"/>
      <c r="F1626" s="13" t="n"/>
      <c r="G1626" s="13" t="n"/>
      <c r="H1626" s="13" t="n"/>
      <c r="I1626" s="13" t="n"/>
      <c r="J1626" s="13" t="n"/>
      <c r="K1626" s="13" t="n"/>
      <c r="L1626" s="13" t="n"/>
      <c r="M1626" s="13" t="n"/>
      <c r="N1626" s="13" t="n"/>
      <c r="O1626" s="14" t="n"/>
      <c r="P1626" s="15" t="n"/>
      <c r="Q1626" s="16">
        <f>IF(N1626="", "", IF(ISNUMBER(N1626), N1626, IFERROR(DATEVALUE(LEFT(N1626,10))+TIMEVALUE(MID(N1626,12,8)), "texto")))</f>
        <v/>
      </c>
      <c r="R1626" s="17">
        <f>IF(ISNUMBER(Q1626), DATE(YEAR(Q1626),MONTH(Q1626),1), "")</f>
        <v/>
      </c>
      <c r="S1626" s="18">
        <f>IF(A1626="", 0, IF(AND(M1626=Ajustes!$B$8, E1626=Ajustes!$B$5, I1626=Ajustes!$B$4, OR(C1626=Ajustes!$B$6, C1626=Ajustes!$B$7), ISNUMBER(D1626), ISNUMBER(H1626)), 1, 0))</f>
        <v/>
      </c>
      <c r="T1626" s="19">
        <f>IF(S1626&lt;&gt;1, 0, IF(N(J1626)=0, 0, IF(K1626=Ajustes!$B$5, J1626, J1626*F1626)))</f>
        <v/>
      </c>
      <c r="U1626" s="20">
        <f>IF(S1626&lt;&gt;1, U1625, IF(C1626=Ajustes!$B$6, U1625+H1626, U1625-H1626))</f>
        <v/>
      </c>
      <c r="V1626" s="19">
        <f>IF(S1626&lt;&gt;1, V1625, IF(C1626=Ajustes!$B$6, V1625+D1626+N(O1626)+T1626, IF(U1626&lt;=0, 0, V1625-H1626*W1625)))</f>
        <v/>
      </c>
      <c r="W1626" s="21">
        <f>IF(U1626&gt;0, V1626/U1626, 0)</f>
        <v/>
      </c>
      <c r="X1626" s="19">
        <f>IF(AND(S1626=1, C1626=Ajustes!$B$7), D1626-N(O1626)-T1626-H1626*W1625, "")</f>
        <v/>
      </c>
      <c r="Y1626" s="18">
        <f>IF(A1626="", "", TRIM(IF(COUNTIFS($N$2:$N$3000,N1626,$C$2:$C$3000,C1626,$D$2:$D$3000,D1626,$H$2:$H$3000,H1626)&gt;1, "Orden repetida. ", "")&amp;IF(AND(S1626=1, C1626=Ajustes!$B$7, U1625+0.000001&lt;H1626), "Vendes más de lo registrado. ", "")&amp;IF(Q1626="texto", "Fecha en texto. ", "")&amp;IF(OR(NOT(ISNUMBER(D1626)), NOT(ISNUMBER(H1626))), "Número en texto. ", "")&amp;IF(AND(ISNUMBER(Q1626), ISNUMBER(Q1625), Q1626&lt;Q1625), "Fuera de orden de fecha. ", "")))</f>
        <v/>
      </c>
      <c r="Z1626" s="18">
        <f>IF(AND(S1626=1, ISNUMBER(R1626)), ROW(), 0)</f>
        <v/>
      </c>
      <c r="AA1626" s="18">
        <f>IF(ISNUMBER(R1626), R1626, 0)</f>
        <v/>
      </c>
    </row>
    <row r="1627">
      <c r="A1627" s="13" t="n"/>
      <c r="B1627" s="13" t="n"/>
      <c r="C1627" s="13" t="n"/>
      <c r="D1627" s="13" t="n"/>
      <c r="E1627" s="13" t="n"/>
      <c r="F1627" s="13" t="n"/>
      <c r="G1627" s="13" t="n"/>
      <c r="H1627" s="13" t="n"/>
      <c r="I1627" s="13" t="n"/>
      <c r="J1627" s="13" t="n"/>
      <c r="K1627" s="13" t="n"/>
      <c r="L1627" s="13" t="n"/>
      <c r="M1627" s="13" t="n"/>
      <c r="N1627" s="13" t="n"/>
      <c r="O1627" s="14" t="n"/>
      <c r="P1627" s="15" t="n"/>
      <c r="Q1627" s="16">
        <f>IF(N1627="", "", IF(ISNUMBER(N1627), N1627, IFERROR(DATEVALUE(LEFT(N1627,10))+TIMEVALUE(MID(N1627,12,8)), "texto")))</f>
        <v/>
      </c>
      <c r="R1627" s="17">
        <f>IF(ISNUMBER(Q1627), DATE(YEAR(Q1627),MONTH(Q1627),1), "")</f>
        <v/>
      </c>
      <c r="S1627" s="18">
        <f>IF(A1627="", 0, IF(AND(M1627=Ajustes!$B$8, E1627=Ajustes!$B$5, I1627=Ajustes!$B$4, OR(C1627=Ajustes!$B$6, C1627=Ajustes!$B$7), ISNUMBER(D1627), ISNUMBER(H1627)), 1, 0))</f>
        <v/>
      </c>
      <c r="T1627" s="19">
        <f>IF(S1627&lt;&gt;1, 0, IF(N(J1627)=0, 0, IF(K1627=Ajustes!$B$5, J1627, J1627*F1627)))</f>
        <v/>
      </c>
      <c r="U1627" s="20">
        <f>IF(S1627&lt;&gt;1, U1626, IF(C1627=Ajustes!$B$6, U1626+H1627, U1626-H1627))</f>
        <v/>
      </c>
      <c r="V1627" s="19">
        <f>IF(S1627&lt;&gt;1, V1626, IF(C1627=Ajustes!$B$6, V1626+D1627+N(O1627)+T1627, IF(U1627&lt;=0, 0, V1626-H1627*W1626)))</f>
        <v/>
      </c>
      <c r="W1627" s="21">
        <f>IF(U1627&gt;0, V1627/U1627, 0)</f>
        <v/>
      </c>
      <c r="X1627" s="19">
        <f>IF(AND(S1627=1, C1627=Ajustes!$B$7), D1627-N(O1627)-T1627-H1627*W1626, "")</f>
        <v/>
      </c>
      <c r="Y1627" s="18">
        <f>IF(A1627="", "", TRIM(IF(COUNTIFS($N$2:$N$3000,N1627,$C$2:$C$3000,C1627,$D$2:$D$3000,D1627,$H$2:$H$3000,H1627)&gt;1, "Orden repetida. ", "")&amp;IF(AND(S1627=1, C1627=Ajustes!$B$7, U1626+0.000001&lt;H1627), "Vendes más de lo registrado. ", "")&amp;IF(Q1627="texto", "Fecha en texto. ", "")&amp;IF(OR(NOT(ISNUMBER(D1627)), NOT(ISNUMBER(H1627))), "Número en texto. ", "")&amp;IF(AND(ISNUMBER(Q1627), ISNUMBER(Q1626), Q1627&lt;Q1626), "Fuera de orden de fecha. ", "")))</f>
        <v/>
      </c>
      <c r="Z1627" s="18">
        <f>IF(AND(S1627=1, ISNUMBER(R1627)), ROW(), 0)</f>
        <v/>
      </c>
      <c r="AA1627" s="18">
        <f>IF(ISNUMBER(R1627), R1627, 0)</f>
        <v/>
      </c>
    </row>
    <row r="1628">
      <c r="A1628" s="13" t="n"/>
      <c r="B1628" s="13" t="n"/>
      <c r="C1628" s="13" t="n"/>
      <c r="D1628" s="13" t="n"/>
      <c r="E1628" s="13" t="n"/>
      <c r="F1628" s="13" t="n"/>
      <c r="G1628" s="13" t="n"/>
      <c r="H1628" s="13" t="n"/>
      <c r="I1628" s="13" t="n"/>
      <c r="J1628" s="13" t="n"/>
      <c r="K1628" s="13" t="n"/>
      <c r="L1628" s="13" t="n"/>
      <c r="M1628" s="13" t="n"/>
      <c r="N1628" s="13" t="n"/>
      <c r="O1628" s="14" t="n"/>
      <c r="P1628" s="15" t="n"/>
      <c r="Q1628" s="16">
        <f>IF(N1628="", "", IF(ISNUMBER(N1628), N1628, IFERROR(DATEVALUE(LEFT(N1628,10))+TIMEVALUE(MID(N1628,12,8)), "texto")))</f>
        <v/>
      </c>
      <c r="R1628" s="17">
        <f>IF(ISNUMBER(Q1628), DATE(YEAR(Q1628),MONTH(Q1628),1), "")</f>
        <v/>
      </c>
      <c r="S1628" s="18">
        <f>IF(A1628="", 0, IF(AND(M1628=Ajustes!$B$8, E1628=Ajustes!$B$5, I1628=Ajustes!$B$4, OR(C1628=Ajustes!$B$6, C1628=Ajustes!$B$7), ISNUMBER(D1628), ISNUMBER(H1628)), 1, 0))</f>
        <v/>
      </c>
      <c r="T1628" s="19">
        <f>IF(S1628&lt;&gt;1, 0, IF(N(J1628)=0, 0, IF(K1628=Ajustes!$B$5, J1628, J1628*F1628)))</f>
        <v/>
      </c>
      <c r="U1628" s="20">
        <f>IF(S1628&lt;&gt;1, U1627, IF(C1628=Ajustes!$B$6, U1627+H1628, U1627-H1628))</f>
        <v/>
      </c>
      <c r="V1628" s="19">
        <f>IF(S1628&lt;&gt;1, V1627, IF(C1628=Ajustes!$B$6, V1627+D1628+N(O1628)+T1628, IF(U1628&lt;=0, 0, V1627-H1628*W1627)))</f>
        <v/>
      </c>
      <c r="W1628" s="21">
        <f>IF(U1628&gt;0, V1628/U1628, 0)</f>
        <v/>
      </c>
      <c r="X1628" s="19">
        <f>IF(AND(S1628=1, C1628=Ajustes!$B$7), D1628-N(O1628)-T1628-H1628*W1627, "")</f>
        <v/>
      </c>
      <c r="Y1628" s="18">
        <f>IF(A1628="", "", TRIM(IF(COUNTIFS($N$2:$N$3000,N1628,$C$2:$C$3000,C1628,$D$2:$D$3000,D1628,$H$2:$H$3000,H1628)&gt;1, "Orden repetida. ", "")&amp;IF(AND(S1628=1, C1628=Ajustes!$B$7, U1627+0.000001&lt;H1628), "Vendes más de lo registrado. ", "")&amp;IF(Q1628="texto", "Fecha en texto. ", "")&amp;IF(OR(NOT(ISNUMBER(D1628)), NOT(ISNUMBER(H1628))), "Número en texto. ", "")&amp;IF(AND(ISNUMBER(Q1628), ISNUMBER(Q1627), Q1628&lt;Q1627), "Fuera de orden de fecha. ", "")))</f>
        <v/>
      </c>
      <c r="Z1628" s="18">
        <f>IF(AND(S1628=1, ISNUMBER(R1628)), ROW(), 0)</f>
        <v/>
      </c>
      <c r="AA1628" s="18">
        <f>IF(ISNUMBER(R1628), R1628, 0)</f>
        <v/>
      </c>
    </row>
    <row r="1629">
      <c r="A1629" s="13" t="n"/>
      <c r="B1629" s="13" t="n"/>
      <c r="C1629" s="13" t="n"/>
      <c r="D1629" s="13" t="n"/>
      <c r="E1629" s="13" t="n"/>
      <c r="F1629" s="13" t="n"/>
      <c r="G1629" s="13" t="n"/>
      <c r="H1629" s="13" t="n"/>
      <c r="I1629" s="13" t="n"/>
      <c r="J1629" s="13" t="n"/>
      <c r="K1629" s="13" t="n"/>
      <c r="L1629" s="13" t="n"/>
      <c r="M1629" s="13" t="n"/>
      <c r="N1629" s="13" t="n"/>
      <c r="O1629" s="14" t="n"/>
      <c r="P1629" s="15" t="n"/>
      <c r="Q1629" s="16">
        <f>IF(N1629="", "", IF(ISNUMBER(N1629), N1629, IFERROR(DATEVALUE(LEFT(N1629,10))+TIMEVALUE(MID(N1629,12,8)), "texto")))</f>
        <v/>
      </c>
      <c r="R1629" s="17">
        <f>IF(ISNUMBER(Q1629), DATE(YEAR(Q1629),MONTH(Q1629),1), "")</f>
        <v/>
      </c>
      <c r="S1629" s="18">
        <f>IF(A1629="", 0, IF(AND(M1629=Ajustes!$B$8, E1629=Ajustes!$B$5, I1629=Ajustes!$B$4, OR(C1629=Ajustes!$B$6, C1629=Ajustes!$B$7), ISNUMBER(D1629), ISNUMBER(H1629)), 1, 0))</f>
        <v/>
      </c>
      <c r="T1629" s="19">
        <f>IF(S1629&lt;&gt;1, 0, IF(N(J1629)=0, 0, IF(K1629=Ajustes!$B$5, J1629, J1629*F1629)))</f>
        <v/>
      </c>
      <c r="U1629" s="20">
        <f>IF(S1629&lt;&gt;1, U1628, IF(C1629=Ajustes!$B$6, U1628+H1629, U1628-H1629))</f>
        <v/>
      </c>
      <c r="V1629" s="19">
        <f>IF(S1629&lt;&gt;1, V1628, IF(C1629=Ajustes!$B$6, V1628+D1629+N(O1629)+T1629, IF(U1629&lt;=0, 0, V1628-H1629*W1628)))</f>
        <v/>
      </c>
      <c r="W1629" s="21">
        <f>IF(U1629&gt;0, V1629/U1629, 0)</f>
        <v/>
      </c>
      <c r="X1629" s="19">
        <f>IF(AND(S1629=1, C1629=Ajustes!$B$7), D1629-N(O1629)-T1629-H1629*W1628, "")</f>
        <v/>
      </c>
      <c r="Y1629" s="18">
        <f>IF(A1629="", "", TRIM(IF(COUNTIFS($N$2:$N$3000,N1629,$C$2:$C$3000,C1629,$D$2:$D$3000,D1629,$H$2:$H$3000,H1629)&gt;1, "Orden repetida. ", "")&amp;IF(AND(S1629=1, C1629=Ajustes!$B$7, U1628+0.000001&lt;H1629), "Vendes más de lo registrado. ", "")&amp;IF(Q1629="texto", "Fecha en texto. ", "")&amp;IF(OR(NOT(ISNUMBER(D1629)), NOT(ISNUMBER(H1629))), "Número en texto. ", "")&amp;IF(AND(ISNUMBER(Q1629), ISNUMBER(Q1628), Q1629&lt;Q1628), "Fuera de orden de fecha. ", "")))</f>
        <v/>
      </c>
      <c r="Z1629" s="18">
        <f>IF(AND(S1629=1, ISNUMBER(R1629)), ROW(), 0)</f>
        <v/>
      </c>
      <c r="AA1629" s="18">
        <f>IF(ISNUMBER(R1629), R1629, 0)</f>
        <v/>
      </c>
    </row>
    <row r="1630">
      <c r="A1630" s="13" t="n"/>
      <c r="B1630" s="13" t="n"/>
      <c r="C1630" s="13" t="n"/>
      <c r="D1630" s="13" t="n"/>
      <c r="E1630" s="13" t="n"/>
      <c r="F1630" s="13" t="n"/>
      <c r="G1630" s="13" t="n"/>
      <c r="H1630" s="13" t="n"/>
      <c r="I1630" s="13" t="n"/>
      <c r="J1630" s="13" t="n"/>
      <c r="K1630" s="13" t="n"/>
      <c r="L1630" s="13" t="n"/>
      <c r="M1630" s="13" t="n"/>
      <c r="N1630" s="13" t="n"/>
      <c r="O1630" s="14" t="n"/>
      <c r="P1630" s="15" t="n"/>
      <c r="Q1630" s="16">
        <f>IF(N1630="", "", IF(ISNUMBER(N1630), N1630, IFERROR(DATEVALUE(LEFT(N1630,10))+TIMEVALUE(MID(N1630,12,8)), "texto")))</f>
        <v/>
      </c>
      <c r="R1630" s="17">
        <f>IF(ISNUMBER(Q1630), DATE(YEAR(Q1630),MONTH(Q1630),1), "")</f>
        <v/>
      </c>
      <c r="S1630" s="18">
        <f>IF(A1630="", 0, IF(AND(M1630=Ajustes!$B$8, E1630=Ajustes!$B$5, I1630=Ajustes!$B$4, OR(C1630=Ajustes!$B$6, C1630=Ajustes!$B$7), ISNUMBER(D1630), ISNUMBER(H1630)), 1, 0))</f>
        <v/>
      </c>
      <c r="T1630" s="19">
        <f>IF(S1630&lt;&gt;1, 0, IF(N(J1630)=0, 0, IF(K1630=Ajustes!$B$5, J1630, J1630*F1630)))</f>
        <v/>
      </c>
      <c r="U1630" s="20">
        <f>IF(S1630&lt;&gt;1, U1629, IF(C1630=Ajustes!$B$6, U1629+H1630, U1629-H1630))</f>
        <v/>
      </c>
      <c r="V1630" s="19">
        <f>IF(S1630&lt;&gt;1, V1629, IF(C1630=Ajustes!$B$6, V1629+D1630+N(O1630)+T1630, IF(U1630&lt;=0, 0, V1629-H1630*W1629)))</f>
        <v/>
      </c>
      <c r="W1630" s="21">
        <f>IF(U1630&gt;0, V1630/U1630, 0)</f>
        <v/>
      </c>
      <c r="X1630" s="19">
        <f>IF(AND(S1630=1, C1630=Ajustes!$B$7), D1630-N(O1630)-T1630-H1630*W1629, "")</f>
        <v/>
      </c>
      <c r="Y1630" s="18">
        <f>IF(A1630="", "", TRIM(IF(COUNTIFS($N$2:$N$3000,N1630,$C$2:$C$3000,C1630,$D$2:$D$3000,D1630,$H$2:$H$3000,H1630)&gt;1, "Orden repetida. ", "")&amp;IF(AND(S1630=1, C1630=Ajustes!$B$7, U1629+0.000001&lt;H1630), "Vendes más de lo registrado. ", "")&amp;IF(Q1630="texto", "Fecha en texto. ", "")&amp;IF(OR(NOT(ISNUMBER(D1630)), NOT(ISNUMBER(H1630))), "Número en texto. ", "")&amp;IF(AND(ISNUMBER(Q1630), ISNUMBER(Q1629), Q1630&lt;Q1629), "Fuera de orden de fecha. ", "")))</f>
        <v/>
      </c>
      <c r="Z1630" s="18">
        <f>IF(AND(S1630=1, ISNUMBER(R1630)), ROW(), 0)</f>
        <v/>
      </c>
      <c r="AA1630" s="18">
        <f>IF(ISNUMBER(R1630), R1630, 0)</f>
        <v/>
      </c>
    </row>
    <row r="1631">
      <c r="A1631" s="13" t="n"/>
      <c r="B1631" s="13" t="n"/>
      <c r="C1631" s="13" t="n"/>
      <c r="D1631" s="13" t="n"/>
      <c r="E1631" s="13" t="n"/>
      <c r="F1631" s="13" t="n"/>
      <c r="G1631" s="13" t="n"/>
      <c r="H1631" s="13" t="n"/>
      <c r="I1631" s="13" t="n"/>
      <c r="J1631" s="13" t="n"/>
      <c r="K1631" s="13" t="n"/>
      <c r="L1631" s="13" t="n"/>
      <c r="M1631" s="13" t="n"/>
      <c r="N1631" s="13" t="n"/>
      <c r="O1631" s="14" t="n"/>
      <c r="P1631" s="15" t="n"/>
      <c r="Q1631" s="16">
        <f>IF(N1631="", "", IF(ISNUMBER(N1631), N1631, IFERROR(DATEVALUE(LEFT(N1631,10))+TIMEVALUE(MID(N1631,12,8)), "texto")))</f>
        <v/>
      </c>
      <c r="R1631" s="17">
        <f>IF(ISNUMBER(Q1631), DATE(YEAR(Q1631),MONTH(Q1631),1), "")</f>
        <v/>
      </c>
      <c r="S1631" s="18">
        <f>IF(A1631="", 0, IF(AND(M1631=Ajustes!$B$8, E1631=Ajustes!$B$5, I1631=Ajustes!$B$4, OR(C1631=Ajustes!$B$6, C1631=Ajustes!$B$7), ISNUMBER(D1631), ISNUMBER(H1631)), 1, 0))</f>
        <v/>
      </c>
      <c r="T1631" s="19">
        <f>IF(S1631&lt;&gt;1, 0, IF(N(J1631)=0, 0, IF(K1631=Ajustes!$B$5, J1631, J1631*F1631)))</f>
        <v/>
      </c>
      <c r="U1631" s="20">
        <f>IF(S1631&lt;&gt;1, U1630, IF(C1631=Ajustes!$B$6, U1630+H1631, U1630-H1631))</f>
        <v/>
      </c>
      <c r="V1631" s="19">
        <f>IF(S1631&lt;&gt;1, V1630, IF(C1631=Ajustes!$B$6, V1630+D1631+N(O1631)+T1631, IF(U1631&lt;=0, 0, V1630-H1631*W1630)))</f>
        <v/>
      </c>
      <c r="W1631" s="21">
        <f>IF(U1631&gt;0, V1631/U1631, 0)</f>
        <v/>
      </c>
      <c r="X1631" s="19">
        <f>IF(AND(S1631=1, C1631=Ajustes!$B$7), D1631-N(O1631)-T1631-H1631*W1630, "")</f>
        <v/>
      </c>
      <c r="Y1631" s="18">
        <f>IF(A1631="", "", TRIM(IF(COUNTIFS($N$2:$N$3000,N1631,$C$2:$C$3000,C1631,$D$2:$D$3000,D1631,$H$2:$H$3000,H1631)&gt;1, "Orden repetida. ", "")&amp;IF(AND(S1631=1, C1631=Ajustes!$B$7, U1630+0.000001&lt;H1631), "Vendes más de lo registrado. ", "")&amp;IF(Q1631="texto", "Fecha en texto. ", "")&amp;IF(OR(NOT(ISNUMBER(D1631)), NOT(ISNUMBER(H1631))), "Número en texto. ", "")&amp;IF(AND(ISNUMBER(Q1631), ISNUMBER(Q1630), Q1631&lt;Q1630), "Fuera de orden de fecha. ", "")))</f>
        <v/>
      </c>
      <c r="Z1631" s="18">
        <f>IF(AND(S1631=1, ISNUMBER(R1631)), ROW(), 0)</f>
        <v/>
      </c>
      <c r="AA1631" s="18">
        <f>IF(ISNUMBER(R1631), R1631, 0)</f>
        <v/>
      </c>
    </row>
    <row r="1632">
      <c r="A1632" s="13" t="n"/>
      <c r="B1632" s="13" t="n"/>
      <c r="C1632" s="13" t="n"/>
      <c r="D1632" s="13" t="n"/>
      <c r="E1632" s="13" t="n"/>
      <c r="F1632" s="13" t="n"/>
      <c r="G1632" s="13" t="n"/>
      <c r="H1632" s="13" t="n"/>
      <c r="I1632" s="13" t="n"/>
      <c r="J1632" s="13" t="n"/>
      <c r="K1632" s="13" t="n"/>
      <c r="L1632" s="13" t="n"/>
      <c r="M1632" s="13" t="n"/>
      <c r="N1632" s="13" t="n"/>
      <c r="O1632" s="14" t="n"/>
      <c r="P1632" s="15" t="n"/>
      <c r="Q1632" s="16">
        <f>IF(N1632="", "", IF(ISNUMBER(N1632), N1632, IFERROR(DATEVALUE(LEFT(N1632,10))+TIMEVALUE(MID(N1632,12,8)), "texto")))</f>
        <v/>
      </c>
      <c r="R1632" s="17">
        <f>IF(ISNUMBER(Q1632), DATE(YEAR(Q1632),MONTH(Q1632),1), "")</f>
        <v/>
      </c>
      <c r="S1632" s="18">
        <f>IF(A1632="", 0, IF(AND(M1632=Ajustes!$B$8, E1632=Ajustes!$B$5, I1632=Ajustes!$B$4, OR(C1632=Ajustes!$B$6, C1632=Ajustes!$B$7), ISNUMBER(D1632), ISNUMBER(H1632)), 1, 0))</f>
        <v/>
      </c>
      <c r="T1632" s="19">
        <f>IF(S1632&lt;&gt;1, 0, IF(N(J1632)=0, 0, IF(K1632=Ajustes!$B$5, J1632, J1632*F1632)))</f>
        <v/>
      </c>
      <c r="U1632" s="20">
        <f>IF(S1632&lt;&gt;1, U1631, IF(C1632=Ajustes!$B$6, U1631+H1632, U1631-H1632))</f>
        <v/>
      </c>
      <c r="V1632" s="19">
        <f>IF(S1632&lt;&gt;1, V1631, IF(C1632=Ajustes!$B$6, V1631+D1632+N(O1632)+T1632, IF(U1632&lt;=0, 0, V1631-H1632*W1631)))</f>
        <v/>
      </c>
      <c r="W1632" s="21">
        <f>IF(U1632&gt;0, V1632/U1632, 0)</f>
        <v/>
      </c>
      <c r="X1632" s="19">
        <f>IF(AND(S1632=1, C1632=Ajustes!$B$7), D1632-N(O1632)-T1632-H1632*W1631, "")</f>
        <v/>
      </c>
      <c r="Y1632" s="18">
        <f>IF(A1632="", "", TRIM(IF(COUNTIFS($N$2:$N$3000,N1632,$C$2:$C$3000,C1632,$D$2:$D$3000,D1632,$H$2:$H$3000,H1632)&gt;1, "Orden repetida. ", "")&amp;IF(AND(S1632=1, C1632=Ajustes!$B$7, U1631+0.000001&lt;H1632), "Vendes más de lo registrado. ", "")&amp;IF(Q1632="texto", "Fecha en texto. ", "")&amp;IF(OR(NOT(ISNUMBER(D1632)), NOT(ISNUMBER(H1632))), "Número en texto. ", "")&amp;IF(AND(ISNUMBER(Q1632), ISNUMBER(Q1631), Q1632&lt;Q1631), "Fuera de orden de fecha. ", "")))</f>
        <v/>
      </c>
      <c r="Z1632" s="18">
        <f>IF(AND(S1632=1, ISNUMBER(R1632)), ROW(), 0)</f>
        <v/>
      </c>
      <c r="AA1632" s="18">
        <f>IF(ISNUMBER(R1632), R1632, 0)</f>
        <v/>
      </c>
    </row>
    <row r="1633">
      <c r="A1633" s="13" t="n"/>
      <c r="B1633" s="13" t="n"/>
      <c r="C1633" s="13" t="n"/>
      <c r="D1633" s="13" t="n"/>
      <c r="E1633" s="13" t="n"/>
      <c r="F1633" s="13" t="n"/>
      <c r="G1633" s="13" t="n"/>
      <c r="H1633" s="13" t="n"/>
      <c r="I1633" s="13" t="n"/>
      <c r="J1633" s="13" t="n"/>
      <c r="K1633" s="13" t="n"/>
      <c r="L1633" s="13" t="n"/>
      <c r="M1633" s="13" t="n"/>
      <c r="N1633" s="13" t="n"/>
      <c r="O1633" s="14" t="n"/>
      <c r="P1633" s="15" t="n"/>
      <c r="Q1633" s="16">
        <f>IF(N1633="", "", IF(ISNUMBER(N1633), N1633, IFERROR(DATEVALUE(LEFT(N1633,10))+TIMEVALUE(MID(N1633,12,8)), "texto")))</f>
        <v/>
      </c>
      <c r="R1633" s="17">
        <f>IF(ISNUMBER(Q1633), DATE(YEAR(Q1633),MONTH(Q1633),1), "")</f>
        <v/>
      </c>
      <c r="S1633" s="18">
        <f>IF(A1633="", 0, IF(AND(M1633=Ajustes!$B$8, E1633=Ajustes!$B$5, I1633=Ajustes!$B$4, OR(C1633=Ajustes!$B$6, C1633=Ajustes!$B$7), ISNUMBER(D1633), ISNUMBER(H1633)), 1, 0))</f>
        <v/>
      </c>
      <c r="T1633" s="19">
        <f>IF(S1633&lt;&gt;1, 0, IF(N(J1633)=0, 0, IF(K1633=Ajustes!$B$5, J1633, J1633*F1633)))</f>
        <v/>
      </c>
      <c r="U1633" s="20">
        <f>IF(S1633&lt;&gt;1, U1632, IF(C1633=Ajustes!$B$6, U1632+H1633, U1632-H1633))</f>
        <v/>
      </c>
      <c r="V1633" s="19">
        <f>IF(S1633&lt;&gt;1, V1632, IF(C1633=Ajustes!$B$6, V1632+D1633+N(O1633)+T1633, IF(U1633&lt;=0, 0, V1632-H1633*W1632)))</f>
        <v/>
      </c>
      <c r="W1633" s="21">
        <f>IF(U1633&gt;0, V1633/U1633, 0)</f>
        <v/>
      </c>
      <c r="X1633" s="19">
        <f>IF(AND(S1633=1, C1633=Ajustes!$B$7), D1633-N(O1633)-T1633-H1633*W1632, "")</f>
        <v/>
      </c>
      <c r="Y1633" s="18">
        <f>IF(A1633="", "", TRIM(IF(COUNTIFS($N$2:$N$3000,N1633,$C$2:$C$3000,C1633,$D$2:$D$3000,D1633,$H$2:$H$3000,H1633)&gt;1, "Orden repetida. ", "")&amp;IF(AND(S1633=1, C1633=Ajustes!$B$7, U1632+0.000001&lt;H1633), "Vendes más de lo registrado. ", "")&amp;IF(Q1633="texto", "Fecha en texto. ", "")&amp;IF(OR(NOT(ISNUMBER(D1633)), NOT(ISNUMBER(H1633))), "Número en texto. ", "")&amp;IF(AND(ISNUMBER(Q1633), ISNUMBER(Q1632), Q1633&lt;Q1632), "Fuera de orden de fecha. ", "")))</f>
        <v/>
      </c>
      <c r="Z1633" s="18">
        <f>IF(AND(S1633=1, ISNUMBER(R1633)), ROW(), 0)</f>
        <v/>
      </c>
      <c r="AA1633" s="18">
        <f>IF(ISNUMBER(R1633), R1633, 0)</f>
        <v/>
      </c>
    </row>
    <row r="1634">
      <c r="A1634" s="13" t="n"/>
      <c r="B1634" s="13" t="n"/>
      <c r="C1634" s="13" t="n"/>
      <c r="D1634" s="13" t="n"/>
      <c r="E1634" s="13" t="n"/>
      <c r="F1634" s="13" t="n"/>
      <c r="G1634" s="13" t="n"/>
      <c r="H1634" s="13" t="n"/>
      <c r="I1634" s="13" t="n"/>
      <c r="J1634" s="13" t="n"/>
      <c r="K1634" s="13" t="n"/>
      <c r="L1634" s="13" t="n"/>
      <c r="M1634" s="13" t="n"/>
      <c r="N1634" s="13" t="n"/>
      <c r="O1634" s="14" t="n"/>
      <c r="P1634" s="15" t="n"/>
      <c r="Q1634" s="16">
        <f>IF(N1634="", "", IF(ISNUMBER(N1634), N1634, IFERROR(DATEVALUE(LEFT(N1634,10))+TIMEVALUE(MID(N1634,12,8)), "texto")))</f>
        <v/>
      </c>
      <c r="R1634" s="17">
        <f>IF(ISNUMBER(Q1634), DATE(YEAR(Q1634),MONTH(Q1634),1), "")</f>
        <v/>
      </c>
      <c r="S1634" s="18">
        <f>IF(A1634="", 0, IF(AND(M1634=Ajustes!$B$8, E1634=Ajustes!$B$5, I1634=Ajustes!$B$4, OR(C1634=Ajustes!$B$6, C1634=Ajustes!$B$7), ISNUMBER(D1634), ISNUMBER(H1634)), 1, 0))</f>
        <v/>
      </c>
      <c r="T1634" s="19">
        <f>IF(S1634&lt;&gt;1, 0, IF(N(J1634)=0, 0, IF(K1634=Ajustes!$B$5, J1634, J1634*F1634)))</f>
        <v/>
      </c>
      <c r="U1634" s="20">
        <f>IF(S1634&lt;&gt;1, U1633, IF(C1634=Ajustes!$B$6, U1633+H1634, U1633-H1634))</f>
        <v/>
      </c>
      <c r="V1634" s="19">
        <f>IF(S1634&lt;&gt;1, V1633, IF(C1634=Ajustes!$B$6, V1633+D1634+N(O1634)+T1634, IF(U1634&lt;=0, 0, V1633-H1634*W1633)))</f>
        <v/>
      </c>
      <c r="W1634" s="21">
        <f>IF(U1634&gt;0, V1634/U1634, 0)</f>
        <v/>
      </c>
      <c r="X1634" s="19">
        <f>IF(AND(S1634=1, C1634=Ajustes!$B$7), D1634-N(O1634)-T1634-H1634*W1633, "")</f>
        <v/>
      </c>
      <c r="Y1634" s="18">
        <f>IF(A1634="", "", TRIM(IF(COUNTIFS($N$2:$N$3000,N1634,$C$2:$C$3000,C1634,$D$2:$D$3000,D1634,$H$2:$H$3000,H1634)&gt;1, "Orden repetida. ", "")&amp;IF(AND(S1634=1, C1634=Ajustes!$B$7, U1633+0.000001&lt;H1634), "Vendes más de lo registrado. ", "")&amp;IF(Q1634="texto", "Fecha en texto. ", "")&amp;IF(OR(NOT(ISNUMBER(D1634)), NOT(ISNUMBER(H1634))), "Número en texto. ", "")&amp;IF(AND(ISNUMBER(Q1634), ISNUMBER(Q1633), Q1634&lt;Q1633), "Fuera de orden de fecha. ", "")))</f>
        <v/>
      </c>
      <c r="Z1634" s="18">
        <f>IF(AND(S1634=1, ISNUMBER(R1634)), ROW(), 0)</f>
        <v/>
      </c>
      <c r="AA1634" s="18">
        <f>IF(ISNUMBER(R1634), R1634, 0)</f>
        <v/>
      </c>
    </row>
    <row r="1635">
      <c r="A1635" s="13" t="n"/>
      <c r="B1635" s="13" t="n"/>
      <c r="C1635" s="13" t="n"/>
      <c r="D1635" s="13" t="n"/>
      <c r="E1635" s="13" t="n"/>
      <c r="F1635" s="13" t="n"/>
      <c r="G1635" s="13" t="n"/>
      <c r="H1635" s="13" t="n"/>
      <c r="I1635" s="13" t="n"/>
      <c r="J1635" s="13" t="n"/>
      <c r="K1635" s="13" t="n"/>
      <c r="L1635" s="13" t="n"/>
      <c r="M1635" s="13" t="n"/>
      <c r="N1635" s="13" t="n"/>
      <c r="O1635" s="14" t="n"/>
      <c r="P1635" s="15" t="n"/>
      <c r="Q1635" s="16">
        <f>IF(N1635="", "", IF(ISNUMBER(N1635), N1635, IFERROR(DATEVALUE(LEFT(N1635,10))+TIMEVALUE(MID(N1635,12,8)), "texto")))</f>
        <v/>
      </c>
      <c r="R1635" s="17">
        <f>IF(ISNUMBER(Q1635), DATE(YEAR(Q1635),MONTH(Q1635),1), "")</f>
        <v/>
      </c>
      <c r="S1635" s="18">
        <f>IF(A1635="", 0, IF(AND(M1635=Ajustes!$B$8, E1635=Ajustes!$B$5, I1635=Ajustes!$B$4, OR(C1635=Ajustes!$B$6, C1635=Ajustes!$B$7), ISNUMBER(D1635), ISNUMBER(H1635)), 1, 0))</f>
        <v/>
      </c>
      <c r="T1635" s="19">
        <f>IF(S1635&lt;&gt;1, 0, IF(N(J1635)=0, 0, IF(K1635=Ajustes!$B$5, J1635, J1635*F1635)))</f>
        <v/>
      </c>
      <c r="U1635" s="20">
        <f>IF(S1635&lt;&gt;1, U1634, IF(C1635=Ajustes!$B$6, U1634+H1635, U1634-H1635))</f>
        <v/>
      </c>
      <c r="V1635" s="19">
        <f>IF(S1635&lt;&gt;1, V1634, IF(C1635=Ajustes!$B$6, V1634+D1635+N(O1635)+T1635, IF(U1635&lt;=0, 0, V1634-H1635*W1634)))</f>
        <v/>
      </c>
      <c r="W1635" s="21">
        <f>IF(U1635&gt;0, V1635/U1635, 0)</f>
        <v/>
      </c>
      <c r="X1635" s="19">
        <f>IF(AND(S1635=1, C1635=Ajustes!$B$7), D1635-N(O1635)-T1635-H1635*W1634, "")</f>
        <v/>
      </c>
      <c r="Y1635" s="18">
        <f>IF(A1635="", "", TRIM(IF(COUNTIFS($N$2:$N$3000,N1635,$C$2:$C$3000,C1635,$D$2:$D$3000,D1635,$H$2:$H$3000,H1635)&gt;1, "Orden repetida. ", "")&amp;IF(AND(S1635=1, C1635=Ajustes!$B$7, U1634+0.000001&lt;H1635), "Vendes más de lo registrado. ", "")&amp;IF(Q1635="texto", "Fecha en texto. ", "")&amp;IF(OR(NOT(ISNUMBER(D1635)), NOT(ISNUMBER(H1635))), "Número en texto. ", "")&amp;IF(AND(ISNUMBER(Q1635), ISNUMBER(Q1634), Q1635&lt;Q1634), "Fuera de orden de fecha. ", "")))</f>
        <v/>
      </c>
      <c r="Z1635" s="18">
        <f>IF(AND(S1635=1, ISNUMBER(R1635)), ROW(), 0)</f>
        <v/>
      </c>
      <c r="AA1635" s="18">
        <f>IF(ISNUMBER(R1635), R1635, 0)</f>
        <v/>
      </c>
    </row>
    <row r="1636">
      <c r="A1636" s="13" t="n"/>
      <c r="B1636" s="13" t="n"/>
      <c r="C1636" s="13" t="n"/>
      <c r="D1636" s="13" t="n"/>
      <c r="E1636" s="13" t="n"/>
      <c r="F1636" s="13" t="n"/>
      <c r="G1636" s="13" t="n"/>
      <c r="H1636" s="13" t="n"/>
      <c r="I1636" s="13" t="n"/>
      <c r="J1636" s="13" t="n"/>
      <c r="K1636" s="13" t="n"/>
      <c r="L1636" s="13" t="n"/>
      <c r="M1636" s="13" t="n"/>
      <c r="N1636" s="13" t="n"/>
      <c r="O1636" s="14" t="n"/>
      <c r="P1636" s="15" t="n"/>
      <c r="Q1636" s="16">
        <f>IF(N1636="", "", IF(ISNUMBER(N1636), N1636, IFERROR(DATEVALUE(LEFT(N1636,10))+TIMEVALUE(MID(N1636,12,8)), "texto")))</f>
        <v/>
      </c>
      <c r="R1636" s="17">
        <f>IF(ISNUMBER(Q1636), DATE(YEAR(Q1636),MONTH(Q1636),1), "")</f>
        <v/>
      </c>
      <c r="S1636" s="18">
        <f>IF(A1636="", 0, IF(AND(M1636=Ajustes!$B$8, E1636=Ajustes!$B$5, I1636=Ajustes!$B$4, OR(C1636=Ajustes!$B$6, C1636=Ajustes!$B$7), ISNUMBER(D1636), ISNUMBER(H1636)), 1, 0))</f>
        <v/>
      </c>
      <c r="T1636" s="19">
        <f>IF(S1636&lt;&gt;1, 0, IF(N(J1636)=0, 0, IF(K1636=Ajustes!$B$5, J1636, J1636*F1636)))</f>
        <v/>
      </c>
      <c r="U1636" s="20">
        <f>IF(S1636&lt;&gt;1, U1635, IF(C1636=Ajustes!$B$6, U1635+H1636, U1635-H1636))</f>
        <v/>
      </c>
      <c r="V1636" s="19">
        <f>IF(S1636&lt;&gt;1, V1635, IF(C1636=Ajustes!$B$6, V1635+D1636+N(O1636)+T1636, IF(U1636&lt;=0, 0, V1635-H1636*W1635)))</f>
        <v/>
      </c>
      <c r="W1636" s="21">
        <f>IF(U1636&gt;0, V1636/U1636, 0)</f>
        <v/>
      </c>
      <c r="X1636" s="19">
        <f>IF(AND(S1636=1, C1636=Ajustes!$B$7), D1636-N(O1636)-T1636-H1636*W1635, "")</f>
        <v/>
      </c>
      <c r="Y1636" s="18">
        <f>IF(A1636="", "", TRIM(IF(COUNTIFS($N$2:$N$3000,N1636,$C$2:$C$3000,C1636,$D$2:$D$3000,D1636,$H$2:$H$3000,H1636)&gt;1, "Orden repetida. ", "")&amp;IF(AND(S1636=1, C1636=Ajustes!$B$7, U1635+0.000001&lt;H1636), "Vendes más de lo registrado. ", "")&amp;IF(Q1636="texto", "Fecha en texto. ", "")&amp;IF(OR(NOT(ISNUMBER(D1636)), NOT(ISNUMBER(H1636))), "Número en texto. ", "")&amp;IF(AND(ISNUMBER(Q1636), ISNUMBER(Q1635), Q1636&lt;Q1635), "Fuera de orden de fecha. ", "")))</f>
        <v/>
      </c>
      <c r="Z1636" s="18">
        <f>IF(AND(S1636=1, ISNUMBER(R1636)), ROW(), 0)</f>
        <v/>
      </c>
      <c r="AA1636" s="18">
        <f>IF(ISNUMBER(R1636), R1636, 0)</f>
        <v/>
      </c>
    </row>
    <row r="1637">
      <c r="A1637" s="13" t="n"/>
      <c r="B1637" s="13" t="n"/>
      <c r="C1637" s="13" t="n"/>
      <c r="D1637" s="13" t="n"/>
      <c r="E1637" s="13" t="n"/>
      <c r="F1637" s="13" t="n"/>
      <c r="G1637" s="13" t="n"/>
      <c r="H1637" s="13" t="n"/>
      <c r="I1637" s="13" t="n"/>
      <c r="J1637" s="13" t="n"/>
      <c r="K1637" s="13" t="n"/>
      <c r="L1637" s="13" t="n"/>
      <c r="M1637" s="13" t="n"/>
      <c r="N1637" s="13" t="n"/>
      <c r="O1637" s="14" t="n"/>
      <c r="P1637" s="15" t="n"/>
      <c r="Q1637" s="16">
        <f>IF(N1637="", "", IF(ISNUMBER(N1637), N1637, IFERROR(DATEVALUE(LEFT(N1637,10))+TIMEVALUE(MID(N1637,12,8)), "texto")))</f>
        <v/>
      </c>
      <c r="R1637" s="17">
        <f>IF(ISNUMBER(Q1637), DATE(YEAR(Q1637),MONTH(Q1637),1), "")</f>
        <v/>
      </c>
      <c r="S1637" s="18">
        <f>IF(A1637="", 0, IF(AND(M1637=Ajustes!$B$8, E1637=Ajustes!$B$5, I1637=Ajustes!$B$4, OR(C1637=Ajustes!$B$6, C1637=Ajustes!$B$7), ISNUMBER(D1637), ISNUMBER(H1637)), 1, 0))</f>
        <v/>
      </c>
      <c r="T1637" s="19">
        <f>IF(S1637&lt;&gt;1, 0, IF(N(J1637)=0, 0, IF(K1637=Ajustes!$B$5, J1637, J1637*F1637)))</f>
        <v/>
      </c>
      <c r="U1637" s="20">
        <f>IF(S1637&lt;&gt;1, U1636, IF(C1637=Ajustes!$B$6, U1636+H1637, U1636-H1637))</f>
        <v/>
      </c>
      <c r="V1637" s="19">
        <f>IF(S1637&lt;&gt;1, V1636, IF(C1637=Ajustes!$B$6, V1636+D1637+N(O1637)+T1637, IF(U1637&lt;=0, 0, V1636-H1637*W1636)))</f>
        <v/>
      </c>
      <c r="W1637" s="21">
        <f>IF(U1637&gt;0, V1637/U1637, 0)</f>
        <v/>
      </c>
      <c r="X1637" s="19">
        <f>IF(AND(S1637=1, C1637=Ajustes!$B$7), D1637-N(O1637)-T1637-H1637*W1636, "")</f>
        <v/>
      </c>
      <c r="Y1637" s="18">
        <f>IF(A1637="", "", TRIM(IF(COUNTIFS($N$2:$N$3000,N1637,$C$2:$C$3000,C1637,$D$2:$D$3000,D1637,$H$2:$H$3000,H1637)&gt;1, "Orden repetida. ", "")&amp;IF(AND(S1637=1, C1637=Ajustes!$B$7, U1636+0.000001&lt;H1637), "Vendes más de lo registrado. ", "")&amp;IF(Q1637="texto", "Fecha en texto. ", "")&amp;IF(OR(NOT(ISNUMBER(D1637)), NOT(ISNUMBER(H1637))), "Número en texto. ", "")&amp;IF(AND(ISNUMBER(Q1637), ISNUMBER(Q1636), Q1637&lt;Q1636), "Fuera de orden de fecha. ", "")))</f>
        <v/>
      </c>
      <c r="Z1637" s="18">
        <f>IF(AND(S1637=1, ISNUMBER(R1637)), ROW(), 0)</f>
        <v/>
      </c>
      <c r="AA1637" s="18">
        <f>IF(ISNUMBER(R1637), R1637, 0)</f>
        <v/>
      </c>
    </row>
    <row r="1638">
      <c r="A1638" s="13" t="n"/>
      <c r="B1638" s="13" t="n"/>
      <c r="C1638" s="13" t="n"/>
      <c r="D1638" s="13" t="n"/>
      <c r="E1638" s="13" t="n"/>
      <c r="F1638" s="13" t="n"/>
      <c r="G1638" s="13" t="n"/>
      <c r="H1638" s="13" t="n"/>
      <c r="I1638" s="13" t="n"/>
      <c r="J1638" s="13" t="n"/>
      <c r="K1638" s="13" t="n"/>
      <c r="L1638" s="13" t="n"/>
      <c r="M1638" s="13" t="n"/>
      <c r="N1638" s="13" t="n"/>
      <c r="O1638" s="14" t="n"/>
      <c r="P1638" s="15" t="n"/>
      <c r="Q1638" s="16">
        <f>IF(N1638="", "", IF(ISNUMBER(N1638), N1638, IFERROR(DATEVALUE(LEFT(N1638,10))+TIMEVALUE(MID(N1638,12,8)), "texto")))</f>
        <v/>
      </c>
      <c r="R1638" s="17">
        <f>IF(ISNUMBER(Q1638), DATE(YEAR(Q1638),MONTH(Q1638),1), "")</f>
        <v/>
      </c>
      <c r="S1638" s="18">
        <f>IF(A1638="", 0, IF(AND(M1638=Ajustes!$B$8, E1638=Ajustes!$B$5, I1638=Ajustes!$B$4, OR(C1638=Ajustes!$B$6, C1638=Ajustes!$B$7), ISNUMBER(D1638), ISNUMBER(H1638)), 1, 0))</f>
        <v/>
      </c>
      <c r="T1638" s="19">
        <f>IF(S1638&lt;&gt;1, 0, IF(N(J1638)=0, 0, IF(K1638=Ajustes!$B$5, J1638, J1638*F1638)))</f>
        <v/>
      </c>
      <c r="U1638" s="20">
        <f>IF(S1638&lt;&gt;1, U1637, IF(C1638=Ajustes!$B$6, U1637+H1638, U1637-H1638))</f>
        <v/>
      </c>
      <c r="V1638" s="19">
        <f>IF(S1638&lt;&gt;1, V1637, IF(C1638=Ajustes!$B$6, V1637+D1638+N(O1638)+T1638, IF(U1638&lt;=0, 0, V1637-H1638*W1637)))</f>
        <v/>
      </c>
      <c r="W1638" s="21">
        <f>IF(U1638&gt;0, V1638/U1638, 0)</f>
        <v/>
      </c>
      <c r="X1638" s="19">
        <f>IF(AND(S1638=1, C1638=Ajustes!$B$7), D1638-N(O1638)-T1638-H1638*W1637, "")</f>
        <v/>
      </c>
      <c r="Y1638" s="18">
        <f>IF(A1638="", "", TRIM(IF(COUNTIFS($N$2:$N$3000,N1638,$C$2:$C$3000,C1638,$D$2:$D$3000,D1638,$H$2:$H$3000,H1638)&gt;1, "Orden repetida. ", "")&amp;IF(AND(S1638=1, C1638=Ajustes!$B$7, U1637+0.000001&lt;H1638), "Vendes más de lo registrado. ", "")&amp;IF(Q1638="texto", "Fecha en texto. ", "")&amp;IF(OR(NOT(ISNUMBER(D1638)), NOT(ISNUMBER(H1638))), "Número en texto. ", "")&amp;IF(AND(ISNUMBER(Q1638), ISNUMBER(Q1637), Q1638&lt;Q1637), "Fuera de orden de fecha. ", "")))</f>
        <v/>
      </c>
      <c r="Z1638" s="18">
        <f>IF(AND(S1638=1, ISNUMBER(R1638)), ROW(), 0)</f>
        <v/>
      </c>
      <c r="AA1638" s="18">
        <f>IF(ISNUMBER(R1638), R1638, 0)</f>
        <v/>
      </c>
    </row>
    <row r="1639">
      <c r="A1639" s="13" t="n"/>
      <c r="B1639" s="13" t="n"/>
      <c r="C1639" s="13" t="n"/>
      <c r="D1639" s="13" t="n"/>
      <c r="E1639" s="13" t="n"/>
      <c r="F1639" s="13" t="n"/>
      <c r="G1639" s="13" t="n"/>
      <c r="H1639" s="13" t="n"/>
      <c r="I1639" s="13" t="n"/>
      <c r="J1639" s="13" t="n"/>
      <c r="K1639" s="13" t="n"/>
      <c r="L1639" s="13" t="n"/>
      <c r="M1639" s="13" t="n"/>
      <c r="N1639" s="13" t="n"/>
      <c r="O1639" s="14" t="n"/>
      <c r="P1639" s="15" t="n"/>
      <c r="Q1639" s="16">
        <f>IF(N1639="", "", IF(ISNUMBER(N1639), N1639, IFERROR(DATEVALUE(LEFT(N1639,10))+TIMEVALUE(MID(N1639,12,8)), "texto")))</f>
        <v/>
      </c>
      <c r="R1639" s="17">
        <f>IF(ISNUMBER(Q1639), DATE(YEAR(Q1639),MONTH(Q1639),1), "")</f>
        <v/>
      </c>
      <c r="S1639" s="18">
        <f>IF(A1639="", 0, IF(AND(M1639=Ajustes!$B$8, E1639=Ajustes!$B$5, I1639=Ajustes!$B$4, OR(C1639=Ajustes!$B$6, C1639=Ajustes!$B$7), ISNUMBER(D1639), ISNUMBER(H1639)), 1, 0))</f>
        <v/>
      </c>
      <c r="T1639" s="19">
        <f>IF(S1639&lt;&gt;1, 0, IF(N(J1639)=0, 0, IF(K1639=Ajustes!$B$5, J1639, J1639*F1639)))</f>
        <v/>
      </c>
      <c r="U1639" s="20">
        <f>IF(S1639&lt;&gt;1, U1638, IF(C1639=Ajustes!$B$6, U1638+H1639, U1638-H1639))</f>
        <v/>
      </c>
      <c r="V1639" s="19">
        <f>IF(S1639&lt;&gt;1, V1638, IF(C1639=Ajustes!$B$6, V1638+D1639+N(O1639)+T1639, IF(U1639&lt;=0, 0, V1638-H1639*W1638)))</f>
        <v/>
      </c>
      <c r="W1639" s="21">
        <f>IF(U1639&gt;0, V1639/U1639, 0)</f>
        <v/>
      </c>
      <c r="X1639" s="19">
        <f>IF(AND(S1639=1, C1639=Ajustes!$B$7), D1639-N(O1639)-T1639-H1639*W1638, "")</f>
        <v/>
      </c>
      <c r="Y1639" s="18">
        <f>IF(A1639="", "", TRIM(IF(COUNTIFS($N$2:$N$3000,N1639,$C$2:$C$3000,C1639,$D$2:$D$3000,D1639,$H$2:$H$3000,H1639)&gt;1, "Orden repetida. ", "")&amp;IF(AND(S1639=1, C1639=Ajustes!$B$7, U1638+0.000001&lt;H1639), "Vendes más de lo registrado. ", "")&amp;IF(Q1639="texto", "Fecha en texto. ", "")&amp;IF(OR(NOT(ISNUMBER(D1639)), NOT(ISNUMBER(H1639))), "Número en texto. ", "")&amp;IF(AND(ISNUMBER(Q1639), ISNUMBER(Q1638), Q1639&lt;Q1638), "Fuera de orden de fecha. ", "")))</f>
        <v/>
      </c>
      <c r="Z1639" s="18">
        <f>IF(AND(S1639=1, ISNUMBER(R1639)), ROW(), 0)</f>
        <v/>
      </c>
      <c r="AA1639" s="18">
        <f>IF(ISNUMBER(R1639), R1639, 0)</f>
        <v/>
      </c>
    </row>
    <row r="1640">
      <c r="A1640" s="13" t="n"/>
      <c r="B1640" s="13" t="n"/>
      <c r="C1640" s="13" t="n"/>
      <c r="D1640" s="13" t="n"/>
      <c r="E1640" s="13" t="n"/>
      <c r="F1640" s="13" t="n"/>
      <c r="G1640" s="13" t="n"/>
      <c r="H1640" s="13" t="n"/>
      <c r="I1640" s="13" t="n"/>
      <c r="J1640" s="13" t="n"/>
      <c r="K1640" s="13" t="n"/>
      <c r="L1640" s="13" t="n"/>
      <c r="M1640" s="13" t="n"/>
      <c r="N1640" s="13" t="n"/>
      <c r="O1640" s="14" t="n"/>
      <c r="P1640" s="15" t="n"/>
      <c r="Q1640" s="16">
        <f>IF(N1640="", "", IF(ISNUMBER(N1640), N1640, IFERROR(DATEVALUE(LEFT(N1640,10))+TIMEVALUE(MID(N1640,12,8)), "texto")))</f>
        <v/>
      </c>
      <c r="R1640" s="17">
        <f>IF(ISNUMBER(Q1640), DATE(YEAR(Q1640),MONTH(Q1640),1), "")</f>
        <v/>
      </c>
      <c r="S1640" s="18">
        <f>IF(A1640="", 0, IF(AND(M1640=Ajustes!$B$8, E1640=Ajustes!$B$5, I1640=Ajustes!$B$4, OR(C1640=Ajustes!$B$6, C1640=Ajustes!$B$7), ISNUMBER(D1640), ISNUMBER(H1640)), 1, 0))</f>
        <v/>
      </c>
      <c r="T1640" s="19">
        <f>IF(S1640&lt;&gt;1, 0, IF(N(J1640)=0, 0, IF(K1640=Ajustes!$B$5, J1640, J1640*F1640)))</f>
        <v/>
      </c>
      <c r="U1640" s="20">
        <f>IF(S1640&lt;&gt;1, U1639, IF(C1640=Ajustes!$B$6, U1639+H1640, U1639-H1640))</f>
        <v/>
      </c>
      <c r="V1640" s="19">
        <f>IF(S1640&lt;&gt;1, V1639, IF(C1640=Ajustes!$B$6, V1639+D1640+N(O1640)+T1640, IF(U1640&lt;=0, 0, V1639-H1640*W1639)))</f>
        <v/>
      </c>
      <c r="W1640" s="21">
        <f>IF(U1640&gt;0, V1640/U1640, 0)</f>
        <v/>
      </c>
      <c r="X1640" s="19">
        <f>IF(AND(S1640=1, C1640=Ajustes!$B$7), D1640-N(O1640)-T1640-H1640*W1639, "")</f>
        <v/>
      </c>
      <c r="Y1640" s="18">
        <f>IF(A1640="", "", TRIM(IF(COUNTIFS($N$2:$N$3000,N1640,$C$2:$C$3000,C1640,$D$2:$D$3000,D1640,$H$2:$H$3000,H1640)&gt;1, "Orden repetida. ", "")&amp;IF(AND(S1640=1, C1640=Ajustes!$B$7, U1639+0.000001&lt;H1640), "Vendes más de lo registrado. ", "")&amp;IF(Q1640="texto", "Fecha en texto. ", "")&amp;IF(OR(NOT(ISNUMBER(D1640)), NOT(ISNUMBER(H1640))), "Número en texto. ", "")&amp;IF(AND(ISNUMBER(Q1640), ISNUMBER(Q1639), Q1640&lt;Q1639), "Fuera de orden de fecha. ", "")))</f>
        <v/>
      </c>
      <c r="Z1640" s="18">
        <f>IF(AND(S1640=1, ISNUMBER(R1640)), ROW(), 0)</f>
        <v/>
      </c>
      <c r="AA1640" s="18">
        <f>IF(ISNUMBER(R1640), R1640, 0)</f>
        <v/>
      </c>
    </row>
    <row r="1641">
      <c r="A1641" s="13" t="n"/>
      <c r="B1641" s="13" t="n"/>
      <c r="C1641" s="13" t="n"/>
      <c r="D1641" s="13" t="n"/>
      <c r="E1641" s="13" t="n"/>
      <c r="F1641" s="13" t="n"/>
      <c r="G1641" s="13" t="n"/>
      <c r="H1641" s="13" t="n"/>
      <c r="I1641" s="13" t="n"/>
      <c r="J1641" s="13" t="n"/>
      <c r="K1641" s="13" t="n"/>
      <c r="L1641" s="13" t="n"/>
      <c r="M1641" s="13" t="n"/>
      <c r="N1641" s="13" t="n"/>
      <c r="O1641" s="14" t="n"/>
      <c r="P1641" s="15" t="n"/>
      <c r="Q1641" s="16">
        <f>IF(N1641="", "", IF(ISNUMBER(N1641), N1641, IFERROR(DATEVALUE(LEFT(N1641,10))+TIMEVALUE(MID(N1641,12,8)), "texto")))</f>
        <v/>
      </c>
      <c r="R1641" s="17">
        <f>IF(ISNUMBER(Q1641), DATE(YEAR(Q1641),MONTH(Q1641),1), "")</f>
        <v/>
      </c>
      <c r="S1641" s="18">
        <f>IF(A1641="", 0, IF(AND(M1641=Ajustes!$B$8, E1641=Ajustes!$B$5, I1641=Ajustes!$B$4, OR(C1641=Ajustes!$B$6, C1641=Ajustes!$B$7), ISNUMBER(D1641), ISNUMBER(H1641)), 1, 0))</f>
        <v/>
      </c>
      <c r="T1641" s="19">
        <f>IF(S1641&lt;&gt;1, 0, IF(N(J1641)=0, 0, IF(K1641=Ajustes!$B$5, J1641, J1641*F1641)))</f>
        <v/>
      </c>
      <c r="U1641" s="20">
        <f>IF(S1641&lt;&gt;1, U1640, IF(C1641=Ajustes!$B$6, U1640+H1641, U1640-H1641))</f>
        <v/>
      </c>
      <c r="V1641" s="19">
        <f>IF(S1641&lt;&gt;1, V1640, IF(C1641=Ajustes!$B$6, V1640+D1641+N(O1641)+T1641, IF(U1641&lt;=0, 0, V1640-H1641*W1640)))</f>
        <v/>
      </c>
      <c r="W1641" s="21">
        <f>IF(U1641&gt;0, V1641/U1641, 0)</f>
        <v/>
      </c>
      <c r="X1641" s="19">
        <f>IF(AND(S1641=1, C1641=Ajustes!$B$7), D1641-N(O1641)-T1641-H1641*W1640, "")</f>
        <v/>
      </c>
      <c r="Y1641" s="18">
        <f>IF(A1641="", "", TRIM(IF(COUNTIFS($N$2:$N$3000,N1641,$C$2:$C$3000,C1641,$D$2:$D$3000,D1641,$H$2:$H$3000,H1641)&gt;1, "Orden repetida. ", "")&amp;IF(AND(S1641=1, C1641=Ajustes!$B$7, U1640+0.000001&lt;H1641), "Vendes más de lo registrado. ", "")&amp;IF(Q1641="texto", "Fecha en texto. ", "")&amp;IF(OR(NOT(ISNUMBER(D1641)), NOT(ISNUMBER(H1641))), "Número en texto. ", "")&amp;IF(AND(ISNUMBER(Q1641), ISNUMBER(Q1640), Q1641&lt;Q1640), "Fuera de orden de fecha. ", "")))</f>
        <v/>
      </c>
      <c r="Z1641" s="18">
        <f>IF(AND(S1641=1, ISNUMBER(R1641)), ROW(), 0)</f>
        <v/>
      </c>
      <c r="AA1641" s="18">
        <f>IF(ISNUMBER(R1641), R1641, 0)</f>
        <v/>
      </c>
    </row>
    <row r="1642">
      <c r="A1642" s="13" t="n"/>
      <c r="B1642" s="13" t="n"/>
      <c r="C1642" s="13" t="n"/>
      <c r="D1642" s="13" t="n"/>
      <c r="E1642" s="13" t="n"/>
      <c r="F1642" s="13" t="n"/>
      <c r="G1642" s="13" t="n"/>
      <c r="H1642" s="13" t="n"/>
      <c r="I1642" s="13" t="n"/>
      <c r="J1642" s="13" t="n"/>
      <c r="K1642" s="13" t="n"/>
      <c r="L1642" s="13" t="n"/>
      <c r="M1642" s="13" t="n"/>
      <c r="N1642" s="13" t="n"/>
      <c r="O1642" s="14" t="n"/>
      <c r="P1642" s="15" t="n"/>
      <c r="Q1642" s="16">
        <f>IF(N1642="", "", IF(ISNUMBER(N1642), N1642, IFERROR(DATEVALUE(LEFT(N1642,10))+TIMEVALUE(MID(N1642,12,8)), "texto")))</f>
        <v/>
      </c>
      <c r="R1642" s="17">
        <f>IF(ISNUMBER(Q1642), DATE(YEAR(Q1642),MONTH(Q1642),1), "")</f>
        <v/>
      </c>
      <c r="S1642" s="18">
        <f>IF(A1642="", 0, IF(AND(M1642=Ajustes!$B$8, E1642=Ajustes!$B$5, I1642=Ajustes!$B$4, OR(C1642=Ajustes!$B$6, C1642=Ajustes!$B$7), ISNUMBER(D1642), ISNUMBER(H1642)), 1, 0))</f>
        <v/>
      </c>
      <c r="T1642" s="19">
        <f>IF(S1642&lt;&gt;1, 0, IF(N(J1642)=0, 0, IF(K1642=Ajustes!$B$5, J1642, J1642*F1642)))</f>
        <v/>
      </c>
      <c r="U1642" s="20">
        <f>IF(S1642&lt;&gt;1, U1641, IF(C1642=Ajustes!$B$6, U1641+H1642, U1641-H1642))</f>
        <v/>
      </c>
      <c r="V1642" s="19">
        <f>IF(S1642&lt;&gt;1, V1641, IF(C1642=Ajustes!$B$6, V1641+D1642+N(O1642)+T1642, IF(U1642&lt;=0, 0, V1641-H1642*W1641)))</f>
        <v/>
      </c>
      <c r="W1642" s="21">
        <f>IF(U1642&gt;0, V1642/U1642, 0)</f>
        <v/>
      </c>
      <c r="X1642" s="19">
        <f>IF(AND(S1642=1, C1642=Ajustes!$B$7), D1642-N(O1642)-T1642-H1642*W1641, "")</f>
        <v/>
      </c>
      <c r="Y1642" s="18">
        <f>IF(A1642="", "", TRIM(IF(COUNTIFS($N$2:$N$3000,N1642,$C$2:$C$3000,C1642,$D$2:$D$3000,D1642,$H$2:$H$3000,H1642)&gt;1, "Orden repetida. ", "")&amp;IF(AND(S1642=1, C1642=Ajustes!$B$7, U1641+0.000001&lt;H1642), "Vendes más de lo registrado. ", "")&amp;IF(Q1642="texto", "Fecha en texto. ", "")&amp;IF(OR(NOT(ISNUMBER(D1642)), NOT(ISNUMBER(H1642))), "Número en texto. ", "")&amp;IF(AND(ISNUMBER(Q1642), ISNUMBER(Q1641), Q1642&lt;Q1641), "Fuera de orden de fecha. ", "")))</f>
        <v/>
      </c>
      <c r="Z1642" s="18">
        <f>IF(AND(S1642=1, ISNUMBER(R1642)), ROW(), 0)</f>
        <v/>
      </c>
      <c r="AA1642" s="18">
        <f>IF(ISNUMBER(R1642), R1642, 0)</f>
        <v/>
      </c>
    </row>
    <row r="1643">
      <c r="A1643" s="13" t="n"/>
      <c r="B1643" s="13" t="n"/>
      <c r="C1643" s="13" t="n"/>
      <c r="D1643" s="13" t="n"/>
      <c r="E1643" s="13" t="n"/>
      <c r="F1643" s="13" t="n"/>
      <c r="G1643" s="13" t="n"/>
      <c r="H1643" s="13" t="n"/>
      <c r="I1643" s="13" t="n"/>
      <c r="J1643" s="13" t="n"/>
      <c r="K1643" s="13" t="n"/>
      <c r="L1643" s="13" t="n"/>
      <c r="M1643" s="13" t="n"/>
      <c r="N1643" s="13" t="n"/>
      <c r="O1643" s="14" t="n"/>
      <c r="P1643" s="15" t="n"/>
      <c r="Q1643" s="16">
        <f>IF(N1643="", "", IF(ISNUMBER(N1643), N1643, IFERROR(DATEVALUE(LEFT(N1643,10))+TIMEVALUE(MID(N1643,12,8)), "texto")))</f>
        <v/>
      </c>
      <c r="R1643" s="17">
        <f>IF(ISNUMBER(Q1643), DATE(YEAR(Q1643),MONTH(Q1643),1), "")</f>
        <v/>
      </c>
      <c r="S1643" s="18">
        <f>IF(A1643="", 0, IF(AND(M1643=Ajustes!$B$8, E1643=Ajustes!$B$5, I1643=Ajustes!$B$4, OR(C1643=Ajustes!$B$6, C1643=Ajustes!$B$7), ISNUMBER(D1643), ISNUMBER(H1643)), 1, 0))</f>
        <v/>
      </c>
      <c r="T1643" s="19">
        <f>IF(S1643&lt;&gt;1, 0, IF(N(J1643)=0, 0, IF(K1643=Ajustes!$B$5, J1643, J1643*F1643)))</f>
        <v/>
      </c>
      <c r="U1643" s="20">
        <f>IF(S1643&lt;&gt;1, U1642, IF(C1643=Ajustes!$B$6, U1642+H1643, U1642-H1643))</f>
        <v/>
      </c>
      <c r="V1643" s="19">
        <f>IF(S1643&lt;&gt;1, V1642, IF(C1643=Ajustes!$B$6, V1642+D1643+N(O1643)+T1643, IF(U1643&lt;=0, 0, V1642-H1643*W1642)))</f>
        <v/>
      </c>
      <c r="W1643" s="21">
        <f>IF(U1643&gt;0, V1643/U1643, 0)</f>
        <v/>
      </c>
      <c r="X1643" s="19">
        <f>IF(AND(S1643=1, C1643=Ajustes!$B$7), D1643-N(O1643)-T1643-H1643*W1642, "")</f>
        <v/>
      </c>
      <c r="Y1643" s="18">
        <f>IF(A1643="", "", TRIM(IF(COUNTIFS($N$2:$N$3000,N1643,$C$2:$C$3000,C1643,$D$2:$D$3000,D1643,$H$2:$H$3000,H1643)&gt;1, "Orden repetida. ", "")&amp;IF(AND(S1643=1, C1643=Ajustes!$B$7, U1642+0.000001&lt;H1643), "Vendes más de lo registrado. ", "")&amp;IF(Q1643="texto", "Fecha en texto. ", "")&amp;IF(OR(NOT(ISNUMBER(D1643)), NOT(ISNUMBER(H1643))), "Número en texto. ", "")&amp;IF(AND(ISNUMBER(Q1643), ISNUMBER(Q1642), Q1643&lt;Q1642), "Fuera de orden de fecha. ", "")))</f>
        <v/>
      </c>
      <c r="Z1643" s="18">
        <f>IF(AND(S1643=1, ISNUMBER(R1643)), ROW(), 0)</f>
        <v/>
      </c>
      <c r="AA1643" s="18">
        <f>IF(ISNUMBER(R1643), R1643, 0)</f>
        <v/>
      </c>
    </row>
    <row r="1644">
      <c r="A1644" s="13" t="n"/>
      <c r="B1644" s="13" t="n"/>
      <c r="C1644" s="13" t="n"/>
      <c r="D1644" s="13" t="n"/>
      <c r="E1644" s="13" t="n"/>
      <c r="F1644" s="13" t="n"/>
      <c r="G1644" s="13" t="n"/>
      <c r="H1644" s="13" t="n"/>
      <c r="I1644" s="13" t="n"/>
      <c r="J1644" s="13" t="n"/>
      <c r="K1644" s="13" t="n"/>
      <c r="L1644" s="13" t="n"/>
      <c r="M1644" s="13" t="n"/>
      <c r="N1644" s="13" t="n"/>
      <c r="O1644" s="14" t="n"/>
      <c r="P1644" s="15" t="n"/>
      <c r="Q1644" s="16">
        <f>IF(N1644="", "", IF(ISNUMBER(N1644), N1644, IFERROR(DATEVALUE(LEFT(N1644,10))+TIMEVALUE(MID(N1644,12,8)), "texto")))</f>
        <v/>
      </c>
      <c r="R1644" s="17">
        <f>IF(ISNUMBER(Q1644), DATE(YEAR(Q1644),MONTH(Q1644),1), "")</f>
        <v/>
      </c>
      <c r="S1644" s="18">
        <f>IF(A1644="", 0, IF(AND(M1644=Ajustes!$B$8, E1644=Ajustes!$B$5, I1644=Ajustes!$B$4, OR(C1644=Ajustes!$B$6, C1644=Ajustes!$B$7), ISNUMBER(D1644), ISNUMBER(H1644)), 1, 0))</f>
        <v/>
      </c>
      <c r="T1644" s="19">
        <f>IF(S1644&lt;&gt;1, 0, IF(N(J1644)=0, 0, IF(K1644=Ajustes!$B$5, J1644, J1644*F1644)))</f>
        <v/>
      </c>
      <c r="U1644" s="20">
        <f>IF(S1644&lt;&gt;1, U1643, IF(C1644=Ajustes!$B$6, U1643+H1644, U1643-H1644))</f>
        <v/>
      </c>
      <c r="V1644" s="19">
        <f>IF(S1644&lt;&gt;1, V1643, IF(C1644=Ajustes!$B$6, V1643+D1644+N(O1644)+T1644, IF(U1644&lt;=0, 0, V1643-H1644*W1643)))</f>
        <v/>
      </c>
      <c r="W1644" s="21">
        <f>IF(U1644&gt;0, V1644/U1644, 0)</f>
        <v/>
      </c>
      <c r="X1644" s="19">
        <f>IF(AND(S1644=1, C1644=Ajustes!$B$7), D1644-N(O1644)-T1644-H1644*W1643, "")</f>
        <v/>
      </c>
      <c r="Y1644" s="18">
        <f>IF(A1644="", "", TRIM(IF(COUNTIFS($N$2:$N$3000,N1644,$C$2:$C$3000,C1644,$D$2:$D$3000,D1644,$H$2:$H$3000,H1644)&gt;1, "Orden repetida. ", "")&amp;IF(AND(S1644=1, C1644=Ajustes!$B$7, U1643+0.000001&lt;H1644), "Vendes más de lo registrado. ", "")&amp;IF(Q1644="texto", "Fecha en texto. ", "")&amp;IF(OR(NOT(ISNUMBER(D1644)), NOT(ISNUMBER(H1644))), "Número en texto. ", "")&amp;IF(AND(ISNUMBER(Q1644), ISNUMBER(Q1643), Q1644&lt;Q1643), "Fuera de orden de fecha. ", "")))</f>
        <v/>
      </c>
      <c r="Z1644" s="18">
        <f>IF(AND(S1644=1, ISNUMBER(R1644)), ROW(), 0)</f>
        <v/>
      </c>
      <c r="AA1644" s="18">
        <f>IF(ISNUMBER(R1644), R1644, 0)</f>
        <v/>
      </c>
    </row>
    <row r="1645">
      <c r="A1645" s="13" t="n"/>
      <c r="B1645" s="13" t="n"/>
      <c r="C1645" s="13" t="n"/>
      <c r="D1645" s="13" t="n"/>
      <c r="E1645" s="13" t="n"/>
      <c r="F1645" s="13" t="n"/>
      <c r="G1645" s="13" t="n"/>
      <c r="H1645" s="13" t="n"/>
      <c r="I1645" s="13" t="n"/>
      <c r="J1645" s="13" t="n"/>
      <c r="K1645" s="13" t="n"/>
      <c r="L1645" s="13" t="n"/>
      <c r="M1645" s="13" t="n"/>
      <c r="N1645" s="13" t="n"/>
      <c r="O1645" s="14" t="n"/>
      <c r="P1645" s="15" t="n"/>
      <c r="Q1645" s="16">
        <f>IF(N1645="", "", IF(ISNUMBER(N1645), N1645, IFERROR(DATEVALUE(LEFT(N1645,10))+TIMEVALUE(MID(N1645,12,8)), "texto")))</f>
        <v/>
      </c>
      <c r="R1645" s="17">
        <f>IF(ISNUMBER(Q1645), DATE(YEAR(Q1645),MONTH(Q1645),1), "")</f>
        <v/>
      </c>
      <c r="S1645" s="18">
        <f>IF(A1645="", 0, IF(AND(M1645=Ajustes!$B$8, E1645=Ajustes!$B$5, I1645=Ajustes!$B$4, OR(C1645=Ajustes!$B$6, C1645=Ajustes!$B$7), ISNUMBER(D1645), ISNUMBER(H1645)), 1, 0))</f>
        <v/>
      </c>
      <c r="T1645" s="19">
        <f>IF(S1645&lt;&gt;1, 0, IF(N(J1645)=0, 0, IF(K1645=Ajustes!$B$5, J1645, J1645*F1645)))</f>
        <v/>
      </c>
      <c r="U1645" s="20">
        <f>IF(S1645&lt;&gt;1, U1644, IF(C1645=Ajustes!$B$6, U1644+H1645, U1644-H1645))</f>
        <v/>
      </c>
      <c r="V1645" s="19">
        <f>IF(S1645&lt;&gt;1, V1644, IF(C1645=Ajustes!$B$6, V1644+D1645+N(O1645)+T1645, IF(U1645&lt;=0, 0, V1644-H1645*W1644)))</f>
        <v/>
      </c>
      <c r="W1645" s="21">
        <f>IF(U1645&gt;0, V1645/U1645, 0)</f>
        <v/>
      </c>
      <c r="X1645" s="19">
        <f>IF(AND(S1645=1, C1645=Ajustes!$B$7), D1645-N(O1645)-T1645-H1645*W1644, "")</f>
        <v/>
      </c>
      <c r="Y1645" s="18">
        <f>IF(A1645="", "", TRIM(IF(COUNTIFS($N$2:$N$3000,N1645,$C$2:$C$3000,C1645,$D$2:$D$3000,D1645,$H$2:$H$3000,H1645)&gt;1, "Orden repetida. ", "")&amp;IF(AND(S1645=1, C1645=Ajustes!$B$7, U1644+0.000001&lt;H1645), "Vendes más de lo registrado. ", "")&amp;IF(Q1645="texto", "Fecha en texto. ", "")&amp;IF(OR(NOT(ISNUMBER(D1645)), NOT(ISNUMBER(H1645))), "Número en texto. ", "")&amp;IF(AND(ISNUMBER(Q1645), ISNUMBER(Q1644), Q1645&lt;Q1644), "Fuera de orden de fecha. ", "")))</f>
        <v/>
      </c>
      <c r="Z1645" s="18">
        <f>IF(AND(S1645=1, ISNUMBER(R1645)), ROW(), 0)</f>
        <v/>
      </c>
      <c r="AA1645" s="18">
        <f>IF(ISNUMBER(R1645), R1645, 0)</f>
        <v/>
      </c>
    </row>
    <row r="1646">
      <c r="A1646" s="13" t="n"/>
      <c r="B1646" s="13" t="n"/>
      <c r="C1646" s="13" t="n"/>
      <c r="D1646" s="13" t="n"/>
      <c r="E1646" s="13" t="n"/>
      <c r="F1646" s="13" t="n"/>
      <c r="G1646" s="13" t="n"/>
      <c r="H1646" s="13" t="n"/>
      <c r="I1646" s="13" t="n"/>
      <c r="J1646" s="13" t="n"/>
      <c r="K1646" s="13" t="n"/>
      <c r="L1646" s="13" t="n"/>
      <c r="M1646" s="13" t="n"/>
      <c r="N1646" s="13" t="n"/>
      <c r="O1646" s="14" t="n"/>
      <c r="P1646" s="15" t="n"/>
      <c r="Q1646" s="16">
        <f>IF(N1646="", "", IF(ISNUMBER(N1646), N1646, IFERROR(DATEVALUE(LEFT(N1646,10))+TIMEVALUE(MID(N1646,12,8)), "texto")))</f>
        <v/>
      </c>
      <c r="R1646" s="17">
        <f>IF(ISNUMBER(Q1646), DATE(YEAR(Q1646),MONTH(Q1646),1), "")</f>
        <v/>
      </c>
      <c r="S1646" s="18">
        <f>IF(A1646="", 0, IF(AND(M1646=Ajustes!$B$8, E1646=Ajustes!$B$5, I1646=Ajustes!$B$4, OR(C1646=Ajustes!$B$6, C1646=Ajustes!$B$7), ISNUMBER(D1646), ISNUMBER(H1646)), 1, 0))</f>
        <v/>
      </c>
      <c r="T1646" s="19">
        <f>IF(S1646&lt;&gt;1, 0, IF(N(J1646)=0, 0, IF(K1646=Ajustes!$B$5, J1646, J1646*F1646)))</f>
        <v/>
      </c>
      <c r="U1646" s="20">
        <f>IF(S1646&lt;&gt;1, U1645, IF(C1646=Ajustes!$B$6, U1645+H1646, U1645-H1646))</f>
        <v/>
      </c>
      <c r="V1646" s="19">
        <f>IF(S1646&lt;&gt;1, V1645, IF(C1646=Ajustes!$B$6, V1645+D1646+N(O1646)+T1646, IF(U1646&lt;=0, 0, V1645-H1646*W1645)))</f>
        <v/>
      </c>
      <c r="W1646" s="21">
        <f>IF(U1646&gt;0, V1646/U1646, 0)</f>
        <v/>
      </c>
      <c r="X1646" s="19">
        <f>IF(AND(S1646=1, C1646=Ajustes!$B$7), D1646-N(O1646)-T1646-H1646*W1645, "")</f>
        <v/>
      </c>
      <c r="Y1646" s="18">
        <f>IF(A1646="", "", TRIM(IF(COUNTIFS($N$2:$N$3000,N1646,$C$2:$C$3000,C1646,$D$2:$D$3000,D1646,$H$2:$H$3000,H1646)&gt;1, "Orden repetida. ", "")&amp;IF(AND(S1646=1, C1646=Ajustes!$B$7, U1645+0.000001&lt;H1646), "Vendes más de lo registrado. ", "")&amp;IF(Q1646="texto", "Fecha en texto. ", "")&amp;IF(OR(NOT(ISNUMBER(D1646)), NOT(ISNUMBER(H1646))), "Número en texto. ", "")&amp;IF(AND(ISNUMBER(Q1646), ISNUMBER(Q1645), Q1646&lt;Q1645), "Fuera de orden de fecha. ", "")))</f>
        <v/>
      </c>
      <c r="Z1646" s="18">
        <f>IF(AND(S1646=1, ISNUMBER(R1646)), ROW(), 0)</f>
        <v/>
      </c>
      <c r="AA1646" s="18">
        <f>IF(ISNUMBER(R1646), R1646, 0)</f>
        <v/>
      </c>
    </row>
    <row r="1647">
      <c r="A1647" s="13" t="n"/>
      <c r="B1647" s="13" t="n"/>
      <c r="C1647" s="13" t="n"/>
      <c r="D1647" s="13" t="n"/>
      <c r="E1647" s="13" t="n"/>
      <c r="F1647" s="13" t="n"/>
      <c r="G1647" s="13" t="n"/>
      <c r="H1647" s="13" t="n"/>
      <c r="I1647" s="13" t="n"/>
      <c r="J1647" s="13" t="n"/>
      <c r="K1647" s="13" t="n"/>
      <c r="L1647" s="13" t="n"/>
      <c r="M1647" s="13" t="n"/>
      <c r="N1647" s="13" t="n"/>
      <c r="O1647" s="14" t="n"/>
      <c r="P1647" s="15" t="n"/>
      <c r="Q1647" s="16">
        <f>IF(N1647="", "", IF(ISNUMBER(N1647), N1647, IFERROR(DATEVALUE(LEFT(N1647,10))+TIMEVALUE(MID(N1647,12,8)), "texto")))</f>
        <v/>
      </c>
      <c r="R1647" s="17">
        <f>IF(ISNUMBER(Q1647), DATE(YEAR(Q1647),MONTH(Q1647),1), "")</f>
        <v/>
      </c>
      <c r="S1647" s="18">
        <f>IF(A1647="", 0, IF(AND(M1647=Ajustes!$B$8, E1647=Ajustes!$B$5, I1647=Ajustes!$B$4, OR(C1647=Ajustes!$B$6, C1647=Ajustes!$B$7), ISNUMBER(D1647), ISNUMBER(H1647)), 1, 0))</f>
        <v/>
      </c>
      <c r="T1647" s="19">
        <f>IF(S1647&lt;&gt;1, 0, IF(N(J1647)=0, 0, IF(K1647=Ajustes!$B$5, J1647, J1647*F1647)))</f>
        <v/>
      </c>
      <c r="U1647" s="20">
        <f>IF(S1647&lt;&gt;1, U1646, IF(C1647=Ajustes!$B$6, U1646+H1647, U1646-H1647))</f>
        <v/>
      </c>
      <c r="V1647" s="19">
        <f>IF(S1647&lt;&gt;1, V1646, IF(C1647=Ajustes!$B$6, V1646+D1647+N(O1647)+T1647, IF(U1647&lt;=0, 0, V1646-H1647*W1646)))</f>
        <v/>
      </c>
      <c r="W1647" s="21">
        <f>IF(U1647&gt;0, V1647/U1647, 0)</f>
        <v/>
      </c>
      <c r="X1647" s="19">
        <f>IF(AND(S1647=1, C1647=Ajustes!$B$7), D1647-N(O1647)-T1647-H1647*W1646, "")</f>
        <v/>
      </c>
      <c r="Y1647" s="18">
        <f>IF(A1647="", "", TRIM(IF(COUNTIFS($N$2:$N$3000,N1647,$C$2:$C$3000,C1647,$D$2:$D$3000,D1647,$H$2:$H$3000,H1647)&gt;1, "Orden repetida. ", "")&amp;IF(AND(S1647=1, C1647=Ajustes!$B$7, U1646+0.000001&lt;H1647), "Vendes más de lo registrado. ", "")&amp;IF(Q1647="texto", "Fecha en texto. ", "")&amp;IF(OR(NOT(ISNUMBER(D1647)), NOT(ISNUMBER(H1647))), "Número en texto. ", "")&amp;IF(AND(ISNUMBER(Q1647), ISNUMBER(Q1646), Q1647&lt;Q1646), "Fuera de orden de fecha. ", "")))</f>
        <v/>
      </c>
      <c r="Z1647" s="18">
        <f>IF(AND(S1647=1, ISNUMBER(R1647)), ROW(), 0)</f>
        <v/>
      </c>
      <c r="AA1647" s="18">
        <f>IF(ISNUMBER(R1647), R1647, 0)</f>
        <v/>
      </c>
    </row>
    <row r="1648">
      <c r="A1648" s="13" t="n"/>
      <c r="B1648" s="13" t="n"/>
      <c r="C1648" s="13" t="n"/>
      <c r="D1648" s="13" t="n"/>
      <c r="E1648" s="13" t="n"/>
      <c r="F1648" s="13" t="n"/>
      <c r="G1648" s="13" t="n"/>
      <c r="H1648" s="13" t="n"/>
      <c r="I1648" s="13" t="n"/>
      <c r="J1648" s="13" t="n"/>
      <c r="K1648" s="13" t="n"/>
      <c r="L1648" s="13" t="n"/>
      <c r="M1648" s="13" t="n"/>
      <c r="N1648" s="13" t="n"/>
      <c r="O1648" s="14" t="n"/>
      <c r="P1648" s="15" t="n"/>
      <c r="Q1648" s="16">
        <f>IF(N1648="", "", IF(ISNUMBER(N1648), N1648, IFERROR(DATEVALUE(LEFT(N1648,10))+TIMEVALUE(MID(N1648,12,8)), "texto")))</f>
        <v/>
      </c>
      <c r="R1648" s="17">
        <f>IF(ISNUMBER(Q1648), DATE(YEAR(Q1648),MONTH(Q1648),1), "")</f>
        <v/>
      </c>
      <c r="S1648" s="18">
        <f>IF(A1648="", 0, IF(AND(M1648=Ajustes!$B$8, E1648=Ajustes!$B$5, I1648=Ajustes!$B$4, OR(C1648=Ajustes!$B$6, C1648=Ajustes!$B$7), ISNUMBER(D1648), ISNUMBER(H1648)), 1, 0))</f>
        <v/>
      </c>
      <c r="T1648" s="19">
        <f>IF(S1648&lt;&gt;1, 0, IF(N(J1648)=0, 0, IF(K1648=Ajustes!$B$5, J1648, J1648*F1648)))</f>
        <v/>
      </c>
      <c r="U1648" s="20">
        <f>IF(S1648&lt;&gt;1, U1647, IF(C1648=Ajustes!$B$6, U1647+H1648, U1647-H1648))</f>
        <v/>
      </c>
      <c r="V1648" s="19">
        <f>IF(S1648&lt;&gt;1, V1647, IF(C1648=Ajustes!$B$6, V1647+D1648+N(O1648)+T1648, IF(U1648&lt;=0, 0, V1647-H1648*W1647)))</f>
        <v/>
      </c>
      <c r="W1648" s="21">
        <f>IF(U1648&gt;0, V1648/U1648, 0)</f>
        <v/>
      </c>
      <c r="X1648" s="19">
        <f>IF(AND(S1648=1, C1648=Ajustes!$B$7), D1648-N(O1648)-T1648-H1648*W1647, "")</f>
        <v/>
      </c>
      <c r="Y1648" s="18">
        <f>IF(A1648="", "", TRIM(IF(COUNTIFS($N$2:$N$3000,N1648,$C$2:$C$3000,C1648,$D$2:$D$3000,D1648,$H$2:$H$3000,H1648)&gt;1, "Orden repetida. ", "")&amp;IF(AND(S1648=1, C1648=Ajustes!$B$7, U1647+0.000001&lt;H1648), "Vendes más de lo registrado. ", "")&amp;IF(Q1648="texto", "Fecha en texto. ", "")&amp;IF(OR(NOT(ISNUMBER(D1648)), NOT(ISNUMBER(H1648))), "Número en texto. ", "")&amp;IF(AND(ISNUMBER(Q1648), ISNUMBER(Q1647), Q1648&lt;Q1647), "Fuera de orden de fecha. ", "")))</f>
        <v/>
      </c>
      <c r="Z1648" s="18">
        <f>IF(AND(S1648=1, ISNUMBER(R1648)), ROW(), 0)</f>
        <v/>
      </c>
      <c r="AA1648" s="18">
        <f>IF(ISNUMBER(R1648), R1648, 0)</f>
        <v/>
      </c>
    </row>
    <row r="1649">
      <c r="A1649" s="13" t="n"/>
      <c r="B1649" s="13" t="n"/>
      <c r="C1649" s="13" t="n"/>
      <c r="D1649" s="13" t="n"/>
      <c r="E1649" s="13" t="n"/>
      <c r="F1649" s="13" t="n"/>
      <c r="G1649" s="13" t="n"/>
      <c r="H1649" s="13" t="n"/>
      <c r="I1649" s="13" t="n"/>
      <c r="J1649" s="13" t="n"/>
      <c r="K1649" s="13" t="n"/>
      <c r="L1649" s="13" t="n"/>
      <c r="M1649" s="13" t="n"/>
      <c r="N1649" s="13" t="n"/>
      <c r="O1649" s="14" t="n"/>
      <c r="P1649" s="15" t="n"/>
      <c r="Q1649" s="16">
        <f>IF(N1649="", "", IF(ISNUMBER(N1649), N1649, IFERROR(DATEVALUE(LEFT(N1649,10))+TIMEVALUE(MID(N1649,12,8)), "texto")))</f>
        <v/>
      </c>
      <c r="R1649" s="17">
        <f>IF(ISNUMBER(Q1649), DATE(YEAR(Q1649),MONTH(Q1649),1), "")</f>
        <v/>
      </c>
      <c r="S1649" s="18">
        <f>IF(A1649="", 0, IF(AND(M1649=Ajustes!$B$8, E1649=Ajustes!$B$5, I1649=Ajustes!$B$4, OR(C1649=Ajustes!$B$6, C1649=Ajustes!$B$7), ISNUMBER(D1649), ISNUMBER(H1649)), 1, 0))</f>
        <v/>
      </c>
      <c r="T1649" s="19">
        <f>IF(S1649&lt;&gt;1, 0, IF(N(J1649)=0, 0, IF(K1649=Ajustes!$B$5, J1649, J1649*F1649)))</f>
        <v/>
      </c>
      <c r="U1649" s="20">
        <f>IF(S1649&lt;&gt;1, U1648, IF(C1649=Ajustes!$B$6, U1648+H1649, U1648-H1649))</f>
        <v/>
      </c>
      <c r="V1649" s="19">
        <f>IF(S1649&lt;&gt;1, V1648, IF(C1649=Ajustes!$B$6, V1648+D1649+N(O1649)+T1649, IF(U1649&lt;=0, 0, V1648-H1649*W1648)))</f>
        <v/>
      </c>
      <c r="W1649" s="21">
        <f>IF(U1649&gt;0, V1649/U1649, 0)</f>
        <v/>
      </c>
      <c r="X1649" s="19">
        <f>IF(AND(S1649=1, C1649=Ajustes!$B$7), D1649-N(O1649)-T1649-H1649*W1648, "")</f>
        <v/>
      </c>
      <c r="Y1649" s="18">
        <f>IF(A1649="", "", TRIM(IF(COUNTIFS($N$2:$N$3000,N1649,$C$2:$C$3000,C1649,$D$2:$D$3000,D1649,$H$2:$H$3000,H1649)&gt;1, "Orden repetida. ", "")&amp;IF(AND(S1649=1, C1649=Ajustes!$B$7, U1648+0.000001&lt;H1649), "Vendes más de lo registrado. ", "")&amp;IF(Q1649="texto", "Fecha en texto. ", "")&amp;IF(OR(NOT(ISNUMBER(D1649)), NOT(ISNUMBER(H1649))), "Número en texto. ", "")&amp;IF(AND(ISNUMBER(Q1649), ISNUMBER(Q1648), Q1649&lt;Q1648), "Fuera de orden de fecha. ", "")))</f>
        <v/>
      </c>
      <c r="Z1649" s="18">
        <f>IF(AND(S1649=1, ISNUMBER(R1649)), ROW(), 0)</f>
        <v/>
      </c>
      <c r="AA1649" s="18">
        <f>IF(ISNUMBER(R1649), R1649, 0)</f>
        <v/>
      </c>
    </row>
    <row r="1650">
      <c r="A1650" s="13" t="n"/>
      <c r="B1650" s="13" t="n"/>
      <c r="C1650" s="13" t="n"/>
      <c r="D1650" s="13" t="n"/>
      <c r="E1650" s="13" t="n"/>
      <c r="F1650" s="13" t="n"/>
      <c r="G1650" s="13" t="n"/>
      <c r="H1650" s="13" t="n"/>
      <c r="I1650" s="13" t="n"/>
      <c r="J1650" s="13" t="n"/>
      <c r="K1650" s="13" t="n"/>
      <c r="L1650" s="13" t="n"/>
      <c r="M1650" s="13" t="n"/>
      <c r="N1650" s="13" t="n"/>
      <c r="O1650" s="14" t="n"/>
      <c r="P1650" s="15" t="n"/>
      <c r="Q1650" s="16">
        <f>IF(N1650="", "", IF(ISNUMBER(N1650), N1650, IFERROR(DATEVALUE(LEFT(N1650,10))+TIMEVALUE(MID(N1650,12,8)), "texto")))</f>
        <v/>
      </c>
      <c r="R1650" s="17">
        <f>IF(ISNUMBER(Q1650), DATE(YEAR(Q1650),MONTH(Q1650),1), "")</f>
        <v/>
      </c>
      <c r="S1650" s="18">
        <f>IF(A1650="", 0, IF(AND(M1650=Ajustes!$B$8, E1650=Ajustes!$B$5, I1650=Ajustes!$B$4, OR(C1650=Ajustes!$B$6, C1650=Ajustes!$B$7), ISNUMBER(D1650), ISNUMBER(H1650)), 1, 0))</f>
        <v/>
      </c>
      <c r="T1650" s="19">
        <f>IF(S1650&lt;&gt;1, 0, IF(N(J1650)=0, 0, IF(K1650=Ajustes!$B$5, J1650, J1650*F1650)))</f>
        <v/>
      </c>
      <c r="U1650" s="20">
        <f>IF(S1650&lt;&gt;1, U1649, IF(C1650=Ajustes!$B$6, U1649+H1650, U1649-H1650))</f>
        <v/>
      </c>
      <c r="V1650" s="19">
        <f>IF(S1650&lt;&gt;1, V1649, IF(C1650=Ajustes!$B$6, V1649+D1650+N(O1650)+T1650, IF(U1650&lt;=0, 0, V1649-H1650*W1649)))</f>
        <v/>
      </c>
      <c r="W1650" s="21">
        <f>IF(U1650&gt;0, V1650/U1650, 0)</f>
        <v/>
      </c>
      <c r="X1650" s="19">
        <f>IF(AND(S1650=1, C1650=Ajustes!$B$7), D1650-N(O1650)-T1650-H1650*W1649, "")</f>
        <v/>
      </c>
      <c r="Y1650" s="18">
        <f>IF(A1650="", "", TRIM(IF(COUNTIFS($N$2:$N$3000,N1650,$C$2:$C$3000,C1650,$D$2:$D$3000,D1650,$H$2:$H$3000,H1650)&gt;1, "Orden repetida. ", "")&amp;IF(AND(S1650=1, C1650=Ajustes!$B$7, U1649+0.000001&lt;H1650), "Vendes más de lo registrado. ", "")&amp;IF(Q1650="texto", "Fecha en texto. ", "")&amp;IF(OR(NOT(ISNUMBER(D1650)), NOT(ISNUMBER(H1650))), "Número en texto. ", "")&amp;IF(AND(ISNUMBER(Q1650), ISNUMBER(Q1649), Q1650&lt;Q1649), "Fuera de orden de fecha. ", "")))</f>
        <v/>
      </c>
      <c r="Z1650" s="18">
        <f>IF(AND(S1650=1, ISNUMBER(R1650)), ROW(), 0)</f>
        <v/>
      </c>
      <c r="AA1650" s="18">
        <f>IF(ISNUMBER(R1650), R1650, 0)</f>
        <v/>
      </c>
    </row>
    <row r="1651">
      <c r="A1651" s="13" t="n"/>
      <c r="B1651" s="13" t="n"/>
      <c r="C1651" s="13" t="n"/>
      <c r="D1651" s="13" t="n"/>
      <c r="E1651" s="13" t="n"/>
      <c r="F1651" s="13" t="n"/>
      <c r="G1651" s="13" t="n"/>
      <c r="H1651" s="13" t="n"/>
      <c r="I1651" s="13" t="n"/>
      <c r="J1651" s="13" t="n"/>
      <c r="K1651" s="13" t="n"/>
      <c r="L1651" s="13" t="n"/>
      <c r="M1651" s="13" t="n"/>
      <c r="N1651" s="13" t="n"/>
      <c r="O1651" s="14" t="n"/>
      <c r="P1651" s="15" t="n"/>
      <c r="Q1651" s="16">
        <f>IF(N1651="", "", IF(ISNUMBER(N1651), N1651, IFERROR(DATEVALUE(LEFT(N1651,10))+TIMEVALUE(MID(N1651,12,8)), "texto")))</f>
        <v/>
      </c>
      <c r="R1651" s="17">
        <f>IF(ISNUMBER(Q1651), DATE(YEAR(Q1651),MONTH(Q1651),1), "")</f>
        <v/>
      </c>
      <c r="S1651" s="18">
        <f>IF(A1651="", 0, IF(AND(M1651=Ajustes!$B$8, E1651=Ajustes!$B$5, I1651=Ajustes!$B$4, OR(C1651=Ajustes!$B$6, C1651=Ajustes!$B$7), ISNUMBER(D1651), ISNUMBER(H1651)), 1, 0))</f>
        <v/>
      </c>
      <c r="T1651" s="19">
        <f>IF(S1651&lt;&gt;1, 0, IF(N(J1651)=0, 0, IF(K1651=Ajustes!$B$5, J1651, J1651*F1651)))</f>
        <v/>
      </c>
      <c r="U1651" s="20">
        <f>IF(S1651&lt;&gt;1, U1650, IF(C1651=Ajustes!$B$6, U1650+H1651, U1650-H1651))</f>
        <v/>
      </c>
      <c r="V1651" s="19">
        <f>IF(S1651&lt;&gt;1, V1650, IF(C1651=Ajustes!$B$6, V1650+D1651+N(O1651)+T1651, IF(U1651&lt;=0, 0, V1650-H1651*W1650)))</f>
        <v/>
      </c>
      <c r="W1651" s="21">
        <f>IF(U1651&gt;0, V1651/U1651, 0)</f>
        <v/>
      </c>
      <c r="X1651" s="19">
        <f>IF(AND(S1651=1, C1651=Ajustes!$B$7), D1651-N(O1651)-T1651-H1651*W1650, "")</f>
        <v/>
      </c>
      <c r="Y1651" s="18">
        <f>IF(A1651="", "", TRIM(IF(COUNTIFS($N$2:$N$3000,N1651,$C$2:$C$3000,C1651,$D$2:$D$3000,D1651,$H$2:$H$3000,H1651)&gt;1, "Orden repetida. ", "")&amp;IF(AND(S1651=1, C1651=Ajustes!$B$7, U1650+0.000001&lt;H1651), "Vendes más de lo registrado. ", "")&amp;IF(Q1651="texto", "Fecha en texto. ", "")&amp;IF(OR(NOT(ISNUMBER(D1651)), NOT(ISNUMBER(H1651))), "Número en texto. ", "")&amp;IF(AND(ISNUMBER(Q1651), ISNUMBER(Q1650), Q1651&lt;Q1650), "Fuera de orden de fecha. ", "")))</f>
        <v/>
      </c>
      <c r="Z1651" s="18">
        <f>IF(AND(S1651=1, ISNUMBER(R1651)), ROW(), 0)</f>
        <v/>
      </c>
      <c r="AA1651" s="18">
        <f>IF(ISNUMBER(R1651), R1651, 0)</f>
        <v/>
      </c>
    </row>
    <row r="1652">
      <c r="A1652" s="13" t="n"/>
      <c r="B1652" s="13" t="n"/>
      <c r="C1652" s="13" t="n"/>
      <c r="D1652" s="13" t="n"/>
      <c r="E1652" s="13" t="n"/>
      <c r="F1652" s="13" t="n"/>
      <c r="G1652" s="13" t="n"/>
      <c r="H1652" s="13" t="n"/>
      <c r="I1652" s="13" t="n"/>
      <c r="J1652" s="13" t="n"/>
      <c r="K1652" s="13" t="n"/>
      <c r="L1652" s="13" t="n"/>
      <c r="M1652" s="13" t="n"/>
      <c r="N1652" s="13" t="n"/>
      <c r="O1652" s="14" t="n"/>
      <c r="P1652" s="15" t="n"/>
      <c r="Q1652" s="16">
        <f>IF(N1652="", "", IF(ISNUMBER(N1652), N1652, IFERROR(DATEVALUE(LEFT(N1652,10))+TIMEVALUE(MID(N1652,12,8)), "texto")))</f>
        <v/>
      </c>
      <c r="R1652" s="17">
        <f>IF(ISNUMBER(Q1652), DATE(YEAR(Q1652),MONTH(Q1652),1), "")</f>
        <v/>
      </c>
      <c r="S1652" s="18">
        <f>IF(A1652="", 0, IF(AND(M1652=Ajustes!$B$8, E1652=Ajustes!$B$5, I1652=Ajustes!$B$4, OR(C1652=Ajustes!$B$6, C1652=Ajustes!$B$7), ISNUMBER(D1652), ISNUMBER(H1652)), 1, 0))</f>
        <v/>
      </c>
      <c r="T1652" s="19">
        <f>IF(S1652&lt;&gt;1, 0, IF(N(J1652)=0, 0, IF(K1652=Ajustes!$B$5, J1652, J1652*F1652)))</f>
        <v/>
      </c>
      <c r="U1652" s="20">
        <f>IF(S1652&lt;&gt;1, U1651, IF(C1652=Ajustes!$B$6, U1651+H1652, U1651-H1652))</f>
        <v/>
      </c>
      <c r="V1652" s="19">
        <f>IF(S1652&lt;&gt;1, V1651, IF(C1652=Ajustes!$B$6, V1651+D1652+N(O1652)+T1652, IF(U1652&lt;=0, 0, V1651-H1652*W1651)))</f>
        <v/>
      </c>
      <c r="W1652" s="21">
        <f>IF(U1652&gt;0, V1652/U1652, 0)</f>
        <v/>
      </c>
      <c r="X1652" s="19">
        <f>IF(AND(S1652=1, C1652=Ajustes!$B$7), D1652-N(O1652)-T1652-H1652*W1651, "")</f>
        <v/>
      </c>
      <c r="Y1652" s="18">
        <f>IF(A1652="", "", TRIM(IF(COUNTIFS($N$2:$N$3000,N1652,$C$2:$C$3000,C1652,$D$2:$D$3000,D1652,$H$2:$H$3000,H1652)&gt;1, "Orden repetida. ", "")&amp;IF(AND(S1652=1, C1652=Ajustes!$B$7, U1651+0.000001&lt;H1652), "Vendes más de lo registrado. ", "")&amp;IF(Q1652="texto", "Fecha en texto. ", "")&amp;IF(OR(NOT(ISNUMBER(D1652)), NOT(ISNUMBER(H1652))), "Número en texto. ", "")&amp;IF(AND(ISNUMBER(Q1652), ISNUMBER(Q1651), Q1652&lt;Q1651), "Fuera de orden de fecha. ", "")))</f>
        <v/>
      </c>
      <c r="Z1652" s="18">
        <f>IF(AND(S1652=1, ISNUMBER(R1652)), ROW(), 0)</f>
        <v/>
      </c>
      <c r="AA1652" s="18">
        <f>IF(ISNUMBER(R1652), R1652, 0)</f>
        <v/>
      </c>
    </row>
    <row r="1653">
      <c r="A1653" s="13" t="n"/>
      <c r="B1653" s="13" t="n"/>
      <c r="C1653" s="13" t="n"/>
      <c r="D1653" s="13" t="n"/>
      <c r="E1653" s="13" t="n"/>
      <c r="F1653" s="13" t="n"/>
      <c r="G1653" s="13" t="n"/>
      <c r="H1653" s="13" t="n"/>
      <c r="I1653" s="13" t="n"/>
      <c r="J1653" s="13" t="n"/>
      <c r="K1653" s="13" t="n"/>
      <c r="L1653" s="13" t="n"/>
      <c r="M1653" s="13" t="n"/>
      <c r="N1653" s="13" t="n"/>
      <c r="O1653" s="14" t="n"/>
      <c r="P1653" s="15" t="n"/>
      <c r="Q1653" s="16">
        <f>IF(N1653="", "", IF(ISNUMBER(N1653), N1653, IFERROR(DATEVALUE(LEFT(N1653,10))+TIMEVALUE(MID(N1653,12,8)), "texto")))</f>
        <v/>
      </c>
      <c r="R1653" s="17">
        <f>IF(ISNUMBER(Q1653), DATE(YEAR(Q1653),MONTH(Q1653),1), "")</f>
        <v/>
      </c>
      <c r="S1653" s="18">
        <f>IF(A1653="", 0, IF(AND(M1653=Ajustes!$B$8, E1653=Ajustes!$B$5, I1653=Ajustes!$B$4, OR(C1653=Ajustes!$B$6, C1653=Ajustes!$B$7), ISNUMBER(D1653), ISNUMBER(H1653)), 1, 0))</f>
        <v/>
      </c>
      <c r="T1653" s="19">
        <f>IF(S1653&lt;&gt;1, 0, IF(N(J1653)=0, 0, IF(K1653=Ajustes!$B$5, J1653, J1653*F1653)))</f>
        <v/>
      </c>
      <c r="U1653" s="20">
        <f>IF(S1653&lt;&gt;1, U1652, IF(C1653=Ajustes!$B$6, U1652+H1653, U1652-H1653))</f>
        <v/>
      </c>
      <c r="V1653" s="19">
        <f>IF(S1653&lt;&gt;1, V1652, IF(C1653=Ajustes!$B$6, V1652+D1653+N(O1653)+T1653, IF(U1653&lt;=0, 0, V1652-H1653*W1652)))</f>
        <v/>
      </c>
      <c r="W1653" s="21">
        <f>IF(U1653&gt;0, V1653/U1653, 0)</f>
        <v/>
      </c>
      <c r="X1653" s="19">
        <f>IF(AND(S1653=1, C1653=Ajustes!$B$7), D1653-N(O1653)-T1653-H1653*W1652, "")</f>
        <v/>
      </c>
      <c r="Y1653" s="18">
        <f>IF(A1653="", "", TRIM(IF(COUNTIFS($N$2:$N$3000,N1653,$C$2:$C$3000,C1653,$D$2:$D$3000,D1653,$H$2:$H$3000,H1653)&gt;1, "Orden repetida. ", "")&amp;IF(AND(S1653=1, C1653=Ajustes!$B$7, U1652+0.000001&lt;H1653), "Vendes más de lo registrado. ", "")&amp;IF(Q1653="texto", "Fecha en texto. ", "")&amp;IF(OR(NOT(ISNUMBER(D1653)), NOT(ISNUMBER(H1653))), "Número en texto. ", "")&amp;IF(AND(ISNUMBER(Q1653), ISNUMBER(Q1652), Q1653&lt;Q1652), "Fuera de orden de fecha. ", "")))</f>
        <v/>
      </c>
      <c r="Z1653" s="18">
        <f>IF(AND(S1653=1, ISNUMBER(R1653)), ROW(), 0)</f>
        <v/>
      </c>
      <c r="AA1653" s="18">
        <f>IF(ISNUMBER(R1653), R1653, 0)</f>
        <v/>
      </c>
    </row>
    <row r="1654">
      <c r="A1654" s="13" t="n"/>
      <c r="B1654" s="13" t="n"/>
      <c r="C1654" s="13" t="n"/>
      <c r="D1654" s="13" t="n"/>
      <c r="E1654" s="13" t="n"/>
      <c r="F1654" s="13" t="n"/>
      <c r="G1654" s="13" t="n"/>
      <c r="H1654" s="13" t="n"/>
      <c r="I1654" s="13" t="n"/>
      <c r="J1654" s="13" t="n"/>
      <c r="K1654" s="13" t="n"/>
      <c r="L1654" s="13" t="n"/>
      <c r="M1654" s="13" t="n"/>
      <c r="N1654" s="13" t="n"/>
      <c r="O1654" s="14" t="n"/>
      <c r="P1654" s="15" t="n"/>
      <c r="Q1654" s="16">
        <f>IF(N1654="", "", IF(ISNUMBER(N1654), N1654, IFERROR(DATEVALUE(LEFT(N1654,10))+TIMEVALUE(MID(N1654,12,8)), "texto")))</f>
        <v/>
      </c>
      <c r="R1654" s="17">
        <f>IF(ISNUMBER(Q1654), DATE(YEAR(Q1654),MONTH(Q1654),1), "")</f>
        <v/>
      </c>
      <c r="S1654" s="18">
        <f>IF(A1654="", 0, IF(AND(M1654=Ajustes!$B$8, E1654=Ajustes!$B$5, I1654=Ajustes!$B$4, OR(C1654=Ajustes!$B$6, C1654=Ajustes!$B$7), ISNUMBER(D1654), ISNUMBER(H1654)), 1, 0))</f>
        <v/>
      </c>
      <c r="T1654" s="19">
        <f>IF(S1654&lt;&gt;1, 0, IF(N(J1654)=0, 0, IF(K1654=Ajustes!$B$5, J1654, J1654*F1654)))</f>
        <v/>
      </c>
      <c r="U1654" s="20">
        <f>IF(S1654&lt;&gt;1, U1653, IF(C1654=Ajustes!$B$6, U1653+H1654, U1653-H1654))</f>
        <v/>
      </c>
      <c r="V1654" s="19">
        <f>IF(S1654&lt;&gt;1, V1653, IF(C1654=Ajustes!$B$6, V1653+D1654+N(O1654)+T1654, IF(U1654&lt;=0, 0, V1653-H1654*W1653)))</f>
        <v/>
      </c>
      <c r="W1654" s="21">
        <f>IF(U1654&gt;0, V1654/U1654, 0)</f>
        <v/>
      </c>
      <c r="X1654" s="19">
        <f>IF(AND(S1654=1, C1654=Ajustes!$B$7), D1654-N(O1654)-T1654-H1654*W1653, "")</f>
        <v/>
      </c>
      <c r="Y1654" s="18">
        <f>IF(A1654="", "", TRIM(IF(COUNTIFS($N$2:$N$3000,N1654,$C$2:$C$3000,C1654,$D$2:$D$3000,D1654,$H$2:$H$3000,H1654)&gt;1, "Orden repetida. ", "")&amp;IF(AND(S1654=1, C1654=Ajustes!$B$7, U1653+0.000001&lt;H1654), "Vendes más de lo registrado. ", "")&amp;IF(Q1654="texto", "Fecha en texto. ", "")&amp;IF(OR(NOT(ISNUMBER(D1654)), NOT(ISNUMBER(H1654))), "Número en texto. ", "")&amp;IF(AND(ISNUMBER(Q1654), ISNUMBER(Q1653), Q1654&lt;Q1653), "Fuera de orden de fecha. ", "")))</f>
        <v/>
      </c>
      <c r="Z1654" s="18">
        <f>IF(AND(S1654=1, ISNUMBER(R1654)), ROW(), 0)</f>
        <v/>
      </c>
      <c r="AA1654" s="18">
        <f>IF(ISNUMBER(R1654), R1654, 0)</f>
        <v/>
      </c>
    </row>
    <row r="1655">
      <c r="A1655" s="13" t="n"/>
      <c r="B1655" s="13" t="n"/>
      <c r="C1655" s="13" t="n"/>
      <c r="D1655" s="13" t="n"/>
      <c r="E1655" s="13" t="n"/>
      <c r="F1655" s="13" t="n"/>
      <c r="G1655" s="13" t="n"/>
      <c r="H1655" s="13" t="n"/>
      <c r="I1655" s="13" t="n"/>
      <c r="J1655" s="13" t="n"/>
      <c r="K1655" s="13" t="n"/>
      <c r="L1655" s="13" t="n"/>
      <c r="M1655" s="13" t="n"/>
      <c r="N1655" s="13" t="n"/>
      <c r="O1655" s="14" t="n"/>
      <c r="P1655" s="15" t="n"/>
      <c r="Q1655" s="16">
        <f>IF(N1655="", "", IF(ISNUMBER(N1655), N1655, IFERROR(DATEVALUE(LEFT(N1655,10))+TIMEVALUE(MID(N1655,12,8)), "texto")))</f>
        <v/>
      </c>
      <c r="R1655" s="17">
        <f>IF(ISNUMBER(Q1655), DATE(YEAR(Q1655),MONTH(Q1655),1), "")</f>
        <v/>
      </c>
      <c r="S1655" s="18">
        <f>IF(A1655="", 0, IF(AND(M1655=Ajustes!$B$8, E1655=Ajustes!$B$5, I1655=Ajustes!$B$4, OR(C1655=Ajustes!$B$6, C1655=Ajustes!$B$7), ISNUMBER(D1655), ISNUMBER(H1655)), 1, 0))</f>
        <v/>
      </c>
      <c r="T1655" s="19">
        <f>IF(S1655&lt;&gt;1, 0, IF(N(J1655)=0, 0, IF(K1655=Ajustes!$B$5, J1655, J1655*F1655)))</f>
        <v/>
      </c>
      <c r="U1655" s="20">
        <f>IF(S1655&lt;&gt;1, U1654, IF(C1655=Ajustes!$B$6, U1654+H1655, U1654-H1655))</f>
        <v/>
      </c>
      <c r="V1655" s="19">
        <f>IF(S1655&lt;&gt;1, V1654, IF(C1655=Ajustes!$B$6, V1654+D1655+N(O1655)+T1655, IF(U1655&lt;=0, 0, V1654-H1655*W1654)))</f>
        <v/>
      </c>
      <c r="W1655" s="21">
        <f>IF(U1655&gt;0, V1655/U1655, 0)</f>
        <v/>
      </c>
      <c r="X1655" s="19">
        <f>IF(AND(S1655=1, C1655=Ajustes!$B$7), D1655-N(O1655)-T1655-H1655*W1654, "")</f>
        <v/>
      </c>
      <c r="Y1655" s="18">
        <f>IF(A1655="", "", TRIM(IF(COUNTIFS($N$2:$N$3000,N1655,$C$2:$C$3000,C1655,$D$2:$D$3000,D1655,$H$2:$H$3000,H1655)&gt;1, "Orden repetida. ", "")&amp;IF(AND(S1655=1, C1655=Ajustes!$B$7, U1654+0.000001&lt;H1655), "Vendes más de lo registrado. ", "")&amp;IF(Q1655="texto", "Fecha en texto. ", "")&amp;IF(OR(NOT(ISNUMBER(D1655)), NOT(ISNUMBER(H1655))), "Número en texto. ", "")&amp;IF(AND(ISNUMBER(Q1655), ISNUMBER(Q1654), Q1655&lt;Q1654), "Fuera de orden de fecha. ", "")))</f>
        <v/>
      </c>
      <c r="Z1655" s="18">
        <f>IF(AND(S1655=1, ISNUMBER(R1655)), ROW(), 0)</f>
        <v/>
      </c>
      <c r="AA1655" s="18">
        <f>IF(ISNUMBER(R1655), R1655, 0)</f>
        <v/>
      </c>
    </row>
    <row r="1656">
      <c r="A1656" s="13" t="n"/>
      <c r="B1656" s="13" t="n"/>
      <c r="C1656" s="13" t="n"/>
      <c r="D1656" s="13" t="n"/>
      <c r="E1656" s="13" t="n"/>
      <c r="F1656" s="13" t="n"/>
      <c r="G1656" s="13" t="n"/>
      <c r="H1656" s="13" t="n"/>
      <c r="I1656" s="13" t="n"/>
      <c r="J1656" s="13" t="n"/>
      <c r="K1656" s="13" t="n"/>
      <c r="L1656" s="13" t="n"/>
      <c r="M1656" s="13" t="n"/>
      <c r="N1656" s="13" t="n"/>
      <c r="O1656" s="14" t="n"/>
      <c r="P1656" s="15" t="n"/>
      <c r="Q1656" s="16">
        <f>IF(N1656="", "", IF(ISNUMBER(N1656), N1656, IFERROR(DATEVALUE(LEFT(N1656,10))+TIMEVALUE(MID(N1656,12,8)), "texto")))</f>
        <v/>
      </c>
      <c r="R1656" s="17">
        <f>IF(ISNUMBER(Q1656), DATE(YEAR(Q1656),MONTH(Q1656),1), "")</f>
        <v/>
      </c>
      <c r="S1656" s="18">
        <f>IF(A1656="", 0, IF(AND(M1656=Ajustes!$B$8, E1656=Ajustes!$B$5, I1656=Ajustes!$B$4, OR(C1656=Ajustes!$B$6, C1656=Ajustes!$B$7), ISNUMBER(D1656), ISNUMBER(H1656)), 1, 0))</f>
        <v/>
      </c>
      <c r="T1656" s="19">
        <f>IF(S1656&lt;&gt;1, 0, IF(N(J1656)=0, 0, IF(K1656=Ajustes!$B$5, J1656, J1656*F1656)))</f>
        <v/>
      </c>
      <c r="U1656" s="20">
        <f>IF(S1656&lt;&gt;1, U1655, IF(C1656=Ajustes!$B$6, U1655+H1656, U1655-H1656))</f>
        <v/>
      </c>
      <c r="V1656" s="19">
        <f>IF(S1656&lt;&gt;1, V1655, IF(C1656=Ajustes!$B$6, V1655+D1656+N(O1656)+T1656, IF(U1656&lt;=0, 0, V1655-H1656*W1655)))</f>
        <v/>
      </c>
      <c r="W1656" s="21">
        <f>IF(U1656&gt;0, V1656/U1656, 0)</f>
        <v/>
      </c>
      <c r="X1656" s="19">
        <f>IF(AND(S1656=1, C1656=Ajustes!$B$7), D1656-N(O1656)-T1656-H1656*W1655, "")</f>
        <v/>
      </c>
      <c r="Y1656" s="18">
        <f>IF(A1656="", "", TRIM(IF(COUNTIFS($N$2:$N$3000,N1656,$C$2:$C$3000,C1656,$D$2:$D$3000,D1656,$H$2:$H$3000,H1656)&gt;1, "Orden repetida. ", "")&amp;IF(AND(S1656=1, C1656=Ajustes!$B$7, U1655+0.000001&lt;H1656), "Vendes más de lo registrado. ", "")&amp;IF(Q1656="texto", "Fecha en texto. ", "")&amp;IF(OR(NOT(ISNUMBER(D1656)), NOT(ISNUMBER(H1656))), "Número en texto. ", "")&amp;IF(AND(ISNUMBER(Q1656), ISNUMBER(Q1655), Q1656&lt;Q1655), "Fuera de orden de fecha. ", "")))</f>
        <v/>
      </c>
      <c r="Z1656" s="18">
        <f>IF(AND(S1656=1, ISNUMBER(R1656)), ROW(), 0)</f>
        <v/>
      </c>
      <c r="AA1656" s="18">
        <f>IF(ISNUMBER(R1656), R1656, 0)</f>
        <v/>
      </c>
    </row>
    <row r="1657">
      <c r="A1657" s="13" t="n"/>
      <c r="B1657" s="13" t="n"/>
      <c r="C1657" s="13" t="n"/>
      <c r="D1657" s="13" t="n"/>
      <c r="E1657" s="13" t="n"/>
      <c r="F1657" s="13" t="n"/>
      <c r="G1657" s="13" t="n"/>
      <c r="H1657" s="13" t="n"/>
      <c r="I1657" s="13" t="n"/>
      <c r="J1657" s="13" t="n"/>
      <c r="K1657" s="13" t="n"/>
      <c r="L1657" s="13" t="n"/>
      <c r="M1657" s="13" t="n"/>
      <c r="N1657" s="13" t="n"/>
      <c r="O1657" s="14" t="n"/>
      <c r="P1657" s="15" t="n"/>
      <c r="Q1657" s="16">
        <f>IF(N1657="", "", IF(ISNUMBER(N1657), N1657, IFERROR(DATEVALUE(LEFT(N1657,10))+TIMEVALUE(MID(N1657,12,8)), "texto")))</f>
        <v/>
      </c>
      <c r="R1657" s="17">
        <f>IF(ISNUMBER(Q1657), DATE(YEAR(Q1657),MONTH(Q1657),1), "")</f>
        <v/>
      </c>
      <c r="S1657" s="18">
        <f>IF(A1657="", 0, IF(AND(M1657=Ajustes!$B$8, E1657=Ajustes!$B$5, I1657=Ajustes!$B$4, OR(C1657=Ajustes!$B$6, C1657=Ajustes!$B$7), ISNUMBER(D1657), ISNUMBER(H1657)), 1, 0))</f>
        <v/>
      </c>
      <c r="T1657" s="19">
        <f>IF(S1657&lt;&gt;1, 0, IF(N(J1657)=0, 0, IF(K1657=Ajustes!$B$5, J1657, J1657*F1657)))</f>
        <v/>
      </c>
      <c r="U1657" s="20">
        <f>IF(S1657&lt;&gt;1, U1656, IF(C1657=Ajustes!$B$6, U1656+H1657, U1656-H1657))</f>
        <v/>
      </c>
      <c r="V1657" s="19">
        <f>IF(S1657&lt;&gt;1, V1656, IF(C1657=Ajustes!$B$6, V1656+D1657+N(O1657)+T1657, IF(U1657&lt;=0, 0, V1656-H1657*W1656)))</f>
        <v/>
      </c>
      <c r="W1657" s="21">
        <f>IF(U1657&gt;0, V1657/U1657, 0)</f>
        <v/>
      </c>
      <c r="X1657" s="19">
        <f>IF(AND(S1657=1, C1657=Ajustes!$B$7), D1657-N(O1657)-T1657-H1657*W1656, "")</f>
        <v/>
      </c>
      <c r="Y1657" s="18">
        <f>IF(A1657="", "", TRIM(IF(COUNTIFS($N$2:$N$3000,N1657,$C$2:$C$3000,C1657,$D$2:$D$3000,D1657,$H$2:$H$3000,H1657)&gt;1, "Orden repetida. ", "")&amp;IF(AND(S1657=1, C1657=Ajustes!$B$7, U1656+0.000001&lt;H1657), "Vendes más de lo registrado. ", "")&amp;IF(Q1657="texto", "Fecha en texto. ", "")&amp;IF(OR(NOT(ISNUMBER(D1657)), NOT(ISNUMBER(H1657))), "Número en texto. ", "")&amp;IF(AND(ISNUMBER(Q1657), ISNUMBER(Q1656), Q1657&lt;Q1656), "Fuera de orden de fecha. ", "")))</f>
        <v/>
      </c>
      <c r="Z1657" s="18">
        <f>IF(AND(S1657=1, ISNUMBER(R1657)), ROW(), 0)</f>
        <v/>
      </c>
      <c r="AA1657" s="18">
        <f>IF(ISNUMBER(R1657), R1657, 0)</f>
        <v/>
      </c>
    </row>
    <row r="1658">
      <c r="A1658" s="13" t="n"/>
      <c r="B1658" s="13" t="n"/>
      <c r="C1658" s="13" t="n"/>
      <c r="D1658" s="13" t="n"/>
      <c r="E1658" s="13" t="n"/>
      <c r="F1658" s="13" t="n"/>
      <c r="G1658" s="13" t="n"/>
      <c r="H1658" s="13" t="n"/>
      <c r="I1658" s="13" t="n"/>
      <c r="J1658" s="13" t="n"/>
      <c r="K1658" s="13" t="n"/>
      <c r="L1658" s="13" t="n"/>
      <c r="M1658" s="13" t="n"/>
      <c r="N1658" s="13" t="n"/>
      <c r="O1658" s="14" t="n"/>
      <c r="P1658" s="15" t="n"/>
      <c r="Q1658" s="16">
        <f>IF(N1658="", "", IF(ISNUMBER(N1658), N1658, IFERROR(DATEVALUE(LEFT(N1658,10))+TIMEVALUE(MID(N1658,12,8)), "texto")))</f>
        <v/>
      </c>
      <c r="R1658" s="17">
        <f>IF(ISNUMBER(Q1658), DATE(YEAR(Q1658),MONTH(Q1658),1), "")</f>
        <v/>
      </c>
      <c r="S1658" s="18">
        <f>IF(A1658="", 0, IF(AND(M1658=Ajustes!$B$8, E1658=Ajustes!$B$5, I1658=Ajustes!$B$4, OR(C1658=Ajustes!$B$6, C1658=Ajustes!$B$7), ISNUMBER(D1658), ISNUMBER(H1658)), 1, 0))</f>
        <v/>
      </c>
      <c r="T1658" s="19">
        <f>IF(S1658&lt;&gt;1, 0, IF(N(J1658)=0, 0, IF(K1658=Ajustes!$B$5, J1658, J1658*F1658)))</f>
        <v/>
      </c>
      <c r="U1658" s="20">
        <f>IF(S1658&lt;&gt;1, U1657, IF(C1658=Ajustes!$B$6, U1657+H1658, U1657-H1658))</f>
        <v/>
      </c>
      <c r="V1658" s="19">
        <f>IF(S1658&lt;&gt;1, V1657, IF(C1658=Ajustes!$B$6, V1657+D1658+N(O1658)+T1658, IF(U1658&lt;=0, 0, V1657-H1658*W1657)))</f>
        <v/>
      </c>
      <c r="W1658" s="21">
        <f>IF(U1658&gt;0, V1658/U1658, 0)</f>
        <v/>
      </c>
      <c r="X1658" s="19">
        <f>IF(AND(S1658=1, C1658=Ajustes!$B$7), D1658-N(O1658)-T1658-H1658*W1657, "")</f>
        <v/>
      </c>
      <c r="Y1658" s="18">
        <f>IF(A1658="", "", TRIM(IF(COUNTIFS($N$2:$N$3000,N1658,$C$2:$C$3000,C1658,$D$2:$D$3000,D1658,$H$2:$H$3000,H1658)&gt;1, "Orden repetida. ", "")&amp;IF(AND(S1658=1, C1658=Ajustes!$B$7, U1657+0.000001&lt;H1658), "Vendes más de lo registrado. ", "")&amp;IF(Q1658="texto", "Fecha en texto. ", "")&amp;IF(OR(NOT(ISNUMBER(D1658)), NOT(ISNUMBER(H1658))), "Número en texto. ", "")&amp;IF(AND(ISNUMBER(Q1658), ISNUMBER(Q1657), Q1658&lt;Q1657), "Fuera de orden de fecha. ", "")))</f>
        <v/>
      </c>
      <c r="Z1658" s="18">
        <f>IF(AND(S1658=1, ISNUMBER(R1658)), ROW(), 0)</f>
        <v/>
      </c>
      <c r="AA1658" s="18">
        <f>IF(ISNUMBER(R1658), R1658, 0)</f>
        <v/>
      </c>
    </row>
    <row r="1659">
      <c r="A1659" s="13" t="n"/>
      <c r="B1659" s="13" t="n"/>
      <c r="C1659" s="13" t="n"/>
      <c r="D1659" s="13" t="n"/>
      <c r="E1659" s="13" t="n"/>
      <c r="F1659" s="13" t="n"/>
      <c r="G1659" s="13" t="n"/>
      <c r="H1659" s="13" t="n"/>
      <c r="I1659" s="13" t="n"/>
      <c r="J1659" s="13" t="n"/>
      <c r="K1659" s="13" t="n"/>
      <c r="L1659" s="13" t="n"/>
      <c r="M1659" s="13" t="n"/>
      <c r="N1659" s="13" t="n"/>
      <c r="O1659" s="14" t="n"/>
      <c r="P1659" s="15" t="n"/>
      <c r="Q1659" s="16">
        <f>IF(N1659="", "", IF(ISNUMBER(N1659), N1659, IFERROR(DATEVALUE(LEFT(N1659,10))+TIMEVALUE(MID(N1659,12,8)), "texto")))</f>
        <v/>
      </c>
      <c r="R1659" s="17">
        <f>IF(ISNUMBER(Q1659), DATE(YEAR(Q1659),MONTH(Q1659),1), "")</f>
        <v/>
      </c>
      <c r="S1659" s="18">
        <f>IF(A1659="", 0, IF(AND(M1659=Ajustes!$B$8, E1659=Ajustes!$B$5, I1659=Ajustes!$B$4, OR(C1659=Ajustes!$B$6, C1659=Ajustes!$B$7), ISNUMBER(D1659), ISNUMBER(H1659)), 1, 0))</f>
        <v/>
      </c>
      <c r="T1659" s="19">
        <f>IF(S1659&lt;&gt;1, 0, IF(N(J1659)=0, 0, IF(K1659=Ajustes!$B$5, J1659, J1659*F1659)))</f>
        <v/>
      </c>
      <c r="U1659" s="20">
        <f>IF(S1659&lt;&gt;1, U1658, IF(C1659=Ajustes!$B$6, U1658+H1659, U1658-H1659))</f>
        <v/>
      </c>
      <c r="V1659" s="19">
        <f>IF(S1659&lt;&gt;1, V1658, IF(C1659=Ajustes!$B$6, V1658+D1659+N(O1659)+T1659, IF(U1659&lt;=0, 0, V1658-H1659*W1658)))</f>
        <v/>
      </c>
      <c r="W1659" s="21">
        <f>IF(U1659&gt;0, V1659/U1659, 0)</f>
        <v/>
      </c>
      <c r="X1659" s="19">
        <f>IF(AND(S1659=1, C1659=Ajustes!$B$7), D1659-N(O1659)-T1659-H1659*W1658, "")</f>
        <v/>
      </c>
      <c r="Y1659" s="18">
        <f>IF(A1659="", "", TRIM(IF(COUNTIFS($N$2:$N$3000,N1659,$C$2:$C$3000,C1659,$D$2:$D$3000,D1659,$H$2:$H$3000,H1659)&gt;1, "Orden repetida. ", "")&amp;IF(AND(S1659=1, C1659=Ajustes!$B$7, U1658+0.000001&lt;H1659), "Vendes más de lo registrado. ", "")&amp;IF(Q1659="texto", "Fecha en texto. ", "")&amp;IF(OR(NOT(ISNUMBER(D1659)), NOT(ISNUMBER(H1659))), "Número en texto. ", "")&amp;IF(AND(ISNUMBER(Q1659), ISNUMBER(Q1658), Q1659&lt;Q1658), "Fuera de orden de fecha. ", "")))</f>
        <v/>
      </c>
      <c r="Z1659" s="18">
        <f>IF(AND(S1659=1, ISNUMBER(R1659)), ROW(), 0)</f>
        <v/>
      </c>
      <c r="AA1659" s="18">
        <f>IF(ISNUMBER(R1659), R1659, 0)</f>
        <v/>
      </c>
    </row>
    <row r="1660">
      <c r="A1660" s="13" t="n"/>
      <c r="B1660" s="13" t="n"/>
      <c r="C1660" s="13" t="n"/>
      <c r="D1660" s="13" t="n"/>
      <c r="E1660" s="13" t="n"/>
      <c r="F1660" s="13" t="n"/>
      <c r="G1660" s="13" t="n"/>
      <c r="H1660" s="13" t="n"/>
      <c r="I1660" s="13" t="n"/>
      <c r="J1660" s="13" t="n"/>
      <c r="K1660" s="13" t="n"/>
      <c r="L1660" s="13" t="n"/>
      <c r="M1660" s="13" t="n"/>
      <c r="N1660" s="13" t="n"/>
      <c r="O1660" s="14" t="n"/>
      <c r="P1660" s="15" t="n"/>
      <c r="Q1660" s="16">
        <f>IF(N1660="", "", IF(ISNUMBER(N1660), N1660, IFERROR(DATEVALUE(LEFT(N1660,10))+TIMEVALUE(MID(N1660,12,8)), "texto")))</f>
        <v/>
      </c>
      <c r="R1660" s="17">
        <f>IF(ISNUMBER(Q1660), DATE(YEAR(Q1660),MONTH(Q1660),1), "")</f>
        <v/>
      </c>
      <c r="S1660" s="18">
        <f>IF(A1660="", 0, IF(AND(M1660=Ajustes!$B$8, E1660=Ajustes!$B$5, I1660=Ajustes!$B$4, OR(C1660=Ajustes!$B$6, C1660=Ajustes!$B$7), ISNUMBER(D1660), ISNUMBER(H1660)), 1, 0))</f>
        <v/>
      </c>
      <c r="T1660" s="19">
        <f>IF(S1660&lt;&gt;1, 0, IF(N(J1660)=0, 0, IF(K1660=Ajustes!$B$5, J1660, J1660*F1660)))</f>
        <v/>
      </c>
      <c r="U1660" s="20">
        <f>IF(S1660&lt;&gt;1, U1659, IF(C1660=Ajustes!$B$6, U1659+H1660, U1659-H1660))</f>
        <v/>
      </c>
      <c r="V1660" s="19">
        <f>IF(S1660&lt;&gt;1, V1659, IF(C1660=Ajustes!$B$6, V1659+D1660+N(O1660)+T1660, IF(U1660&lt;=0, 0, V1659-H1660*W1659)))</f>
        <v/>
      </c>
      <c r="W1660" s="21">
        <f>IF(U1660&gt;0, V1660/U1660, 0)</f>
        <v/>
      </c>
      <c r="X1660" s="19">
        <f>IF(AND(S1660=1, C1660=Ajustes!$B$7), D1660-N(O1660)-T1660-H1660*W1659, "")</f>
        <v/>
      </c>
      <c r="Y1660" s="18">
        <f>IF(A1660="", "", TRIM(IF(COUNTIFS($N$2:$N$3000,N1660,$C$2:$C$3000,C1660,$D$2:$D$3000,D1660,$H$2:$H$3000,H1660)&gt;1, "Orden repetida. ", "")&amp;IF(AND(S1660=1, C1660=Ajustes!$B$7, U1659+0.000001&lt;H1660), "Vendes más de lo registrado. ", "")&amp;IF(Q1660="texto", "Fecha en texto. ", "")&amp;IF(OR(NOT(ISNUMBER(D1660)), NOT(ISNUMBER(H1660))), "Número en texto. ", "")&amp;IF(AND(ISNUMBER(Q1660), ISNUMBER(Q1659), Q1660&lt;Q1659), "Fuera de orden de fecha. ", "")))</f>
        <v/>
      </c>
      <c r="Z1660" s="18">
        <f>IF(AND(S1660=1, ISNUMBER(R1660)), ROW(), 0)</f>
        <v/>
      </c>
      <c r="AA1660" s="18">
        <f>IF(ISNUMBER(R1660), R1660, 0)</f>
        <v/>
      </c>
    </row>
    <row r="1661">
      <c r="A1661" s="13" t="n"/>
      <c r="B1661" s="13" t="n"/>
      <c r="C1661" s="13" t="n"/>
      <c r="D1661" s="13" t="n"/>
      <c r="E1661" s="13" t="n"/>
      <c r="F1661" s="13" t="n"/>
      <c r="G1661" s="13" t="n"/>
      <c r="H1661" s="13" t="n"/>
      <c r="I1661" s="13" t="n"/>
      <c r="J1661" s="13" t="n"/>
      <c r="K1661" s="13" t="n"/>
      <c r="L1661" s="13" t="n"/>
      <c r="M1661" s="13" t="n"/>
      <c r="N1661" s="13" t="n"/>
      <c r="O1661" s="14" t="n"/>
      <c r="P1661" s="15" t="n"/>
      <c r="Q1661" s="16">
        <f>IF(N1661="", "", IF(ISNUMBER(N1661), N1661, IFERROR(DATEVALUE(LEFT(N1661,10))+TIMEVALUE(MID(N1661,12,8)), "texto")))</f>
        <v/>
      </c>
      <c r="R1661" s="17">
        <f>IF(ISNUMBER(Q1661), DATE(YEAR(Q1661),MONTH(Q1661),1), "")</f>
        <v/>
      </c>
      <c r="S1661" s="18">
        <f>IF(A1661="", 0, IF(AND(M1661=Ajustes!$B$8, E1661=Ajustes!$B$5, I1661=Ajustes!$B$4, OR(C1661=Ajustes!$B$6, C1661=Ajustes!$B$7), ISNUMBER(D1661), ISNUMBER(H1661)), 1, 0))</f>
        <v/>
      </c>
      <c r="T1661" s="19">
        <f>IF(S1661&lt;&gt;1, 0, IF(N(J1661)=0, 0, IF(K1661=Ajustes!$B$5, J1661, J1661*F1661)))</f>
        <v/>
      </c>
      <c r="U1661" s="20">
        <f>IF(S1661&lt;&gt;1, U1660, IF(C1661=Ajustes!$B$6, U1660+H1661, U1660-H1661))</f>
        <v/>
      </c>
      <c r="V1661" s="19">
        <f>IF(S1661&lt;&gt;1, V1660, IF(C1661=Ajustes!$B$6, V1660+D1661+N(O1661)+T1661, IF(U1661&lt;=0, 0, V1660-H1661*W1660)))</f>
        <v/>
      </c>
      <c r="W1661" s="21">
        <f>IF(U1661&gt;0, V1661/U1661, 0)</f>
        <v/>
      </c>
      <c r="X1661" s="19">
        <f>IF(AND(S1661=1, C1661=Ajustes!$B$7), D1661-N(O1661)-T1661-H1661*W1660, "")</f>
        <v/>
      </c>
      <c r="Y1661" s="18">
        <f>IF(A1661="", "", TRIM(IF(COUNTIFS($N$2:$N$3000,N1661,$C$2:$C$3000,C1661,$D$2:$D$3000,D1661,$H$2:$H$3000,H1661)&gt;1, "Orden repetida. ", "")&amp;IF(AND(S1661=1, C1661=Ajustes!$B$7, U1660+0.000001&lt;H1661), "Vendes más de lo registrado. ", "")&amp;IF(Q1661="texto", "Fecha en texto. ", "")&amp;IF(OR(NOT(ISNUMBER(D1661)), NOT(ISNUMBER(H1661))), "Número en texto. ", "")&amp;IF(AND(ISNUMBER(Q1661), ISNUMBER(Q1660), Q1661&lt;Q1660), "Fuera de orden de fecha. ", "")))</f>
        <v/>
      </c>
      <c r="Z1661" s="18">
        <f>IF(AND(S1661=1, ISNUMBER(R1661)), ROW(), 0)</f>
        <v/>
      </c>
      <c r="AA1661" s="18">
        <f>IF(ISNUMBER(R1661), R1661, 0)</f>
        <v/>
      </c>
    </row>
    <row r="1662">
      <c r="A1662" s="13" t="n"/>
      <c r="B1662" s="13" t="n"/>
      <c r="C1662" s="13" t="n"/>
      <c r="D1662" s="13" t="n"/>
      <c r="E1662" s="13" t="n"/>
      <c r="F1662" s="13" t="n"/>
      <c r="G1662" s="13" t="n"/>
      <c r="H1662" s="13" t="n"/>
      <c r="I1662" s="13" t="n"/>
      <c r="J1662" s="13" t="n"/>
      <c r="K1662" s="13" t="n"/>
      <c r="L1662" s="13" t="n"/>
      <c r="M1662" s="13" t="n"/>
      <c r="N1662" s="13" t="n"/>
      <c r="O1662" s="14" t="n"/>
      <c r="P1662" s="15" t="n"/>
      <c r="Q1662" s="16">
        <f>IF(N1662="", "", IF(ISNUMBER(N1662), N1662, IFERROR(DATEVALUE(LEFT(N1662,10))+TIMEVALUE(MID(N1662,12,8)), "texto")))</f>
        <v/>
      </c>
      <c r="R1662" s="17">
        <f>IF(ISNUMBER(Q1662), DATE(YEAR(Q1662),MONTH(Q1662),1), "")</f>
        <v/>
      </c>
      <c r="S1662" s="18">
        <f>IF(A1662="", 0, IF(AND(M1662=Ajustes!$B$8, E1662=Ajustes!$B$5, I1662=Ajustes!$B$4, OR(C1662=Ajustes!$B$6, C1662=Ajustes!$B$7), ISNUMBER(D1662), ISNUMBER(H1662)), 1, 0))</f>
        <v/>
      </c>
      <c r="T1662" s="19">
        <f>IF(S1662&lt;&gt;1, 0, IF(N(J1662)=0, 0, IF(K1662=Ajustes!$B$5, J1662, J1662*F1662)))</f>
        <v/>
      </c>
      <c r="U1662" s="20">
        <f>IF(S1662&lt;&gt;1, U1661, IF(C1662=Ajustes!$B$6, U1661+H1662, U1661-H1662))</f>
        <v/>
      </c>
      <c r="V1662" s="19">
        <f>IF(S1662&lt;&gt;1, V1661, IF(C1662=Ajustes!$B$6, V1661+D1662+N(O1662)+T1662, IF(U1662&lt;=0, 0, V1661-H1662*W1661)))</f>
        <v/>
      </c>
      <c r="W1662" s="21">
        <f>IF(U1662&gt;0, V1662/U1662, 0)</f>
        <v/>
      </c>
      <c r="X1662" s="19">
        <f>IF(AND(S1662=1, C1662=Ajustes!$B$7), D1662-N(O1662)-T1662-H1662*W1661, "")</f>
        <v/>
      </c>
      <c r="Y1662" s="18">
        <f>IF(A1662="", "", TRIM(IF(COUNTIFS($N$2:$N$3000,N1662,$C$2:$C$3000,C1662,$D$2:$D$3000,D1662,$H$2:$H$3000,H1662)&gt;1, "Orden repetida. ", "")&amp;IF(AND(S1662=1, C1662=Ajustes!$B$7, U1661+0.000001&lt;H1662), "Vendes más de lo registrado. ", "")&amp;IF(Q1662="texto", "Fecha en texto. ", "")&amp;IF(OR(NOT(ISNUMBER(D1662)), NOT(ISNUMBER(H1662))), "Número en texto. ", "")&amp;IF(AND(ISNUMBER(Q1662), ISNUMBER(Q1661), Q1662&lt;Q1661), "Fuera de orden de fecha. ", "")))</f>
        <v/>
      </c>
      <c r="Z1662" s="18">
        <f>IF(AND(S1662=1, ISNUMBER(R1662)), ROW(), 0)</f>
        <v/>
      </c>
      <c r="AA1662" s="18">
        <f>IF(ISNUMBER(R1662), R1662, 0)</f>
        <v/>
      </c>
    </row>
    <row r="1663">
      <c r="A1663" s="13" t="n"/>
      <c r="B1663" s="13" t="n"/>
      <c r="C1663" s="13" t="n"/>
      <c r="D1663" s="13" t="n"/>
      <c r="E1663" s="13" t="n"/>
      <c r="F1663" s="13" t="n"/>
      <c r="G1663" s="13" t="n"/>
      <c r="H1663" s="13" t="n"/>
      <c r="I1663" s="13" t="n"/>
      <c r="J1663" s="13" t="n"/>
      <c r="K1663" s="13" t="n"/>
      <c r="L1663" s="13" t="n"/>
      <c r="M1663" s="13" t="n"/>
      <c r="N1663" s="13" t="n"/>
      <c r="O1663" s="14" t="n"/>
      <c r="P1663" s="15" t="n"/>
      <c r="Q1663" s="16">
        <f>IF(N1663="", "", IF(ISNUMBER(N1663), N1663, IFERROR(DATEVALUE(LEFT(N1663,10))+TIMEVALUE(MID(N1663,12,8)), "texto")))</f>
        <v/>
      </c>
      <c r="R1663" s="17">
        <f>IF(ISNUMBER(Q1663), DATE(YEAR(Q1663),MONTH(Q1663),1), "")</f>
        <v/>
      </c>
      <c r="S1663" s="18">
        <f>IF(A1663="", 0, IF(AND(M1663=Ajustes!$B$8, E1663=Ajustes!$B$5, I1663=Ajustes!$B$4, OR(C1663=Ajustes!$B$6, C1663=Ajustes!$B$7), ISNUMBER(D1663), ISNUMBER(H1663)), 1, 0))</f>
        <v/>
      </c>
      <c r="T1663" s="19">
        <f>IF(S1663&lt;&gt;1, 0, IF(N(J1663)=0, 0, IF(K1663=Ajustes!$B$5, J1663, J1663*F1663)))</f>
        <v/>
      </c>
      <c r="U1663" s="20">
        <f>IF(S1663&lt;&gt;1, U1662, IF(C1663=Ajustes!$B$6, U1662+H1663, U1662-H1663))</f>
        <v/>
      </c>
      <c r="V1663" s="19">
        <f>IF(S1663&lt;&gt;1, V1662, IF(C1663=Ajustes!$B$6, V1662+D1663+N(O1663)+T1663, IF(U1663&lt;=0, 0, V1662-H1663*W1662)))</f>
        <v/>
      </c>
      <c r="W1663" s="21">
        <f>IF(U1663&gt;0, V1663/U1663, 0)</f>
        <v/>
      </c>
      <c r="X1663" s="19">
        <f>IF(AND(S1663=1, C1663=Ajustes!$B$7), D1663-N(O1663)-T1663-H1663*W1662, "")</f>
        <v/>
      </c>
      <c r="Y1663" s="18">
        <f>IF(A1663="", "", TRIM(IF(COUNTIFS($N$2:$N$3000,N1663,$C$2:$C$3000,C1663,$D$2:$D$3000,D1663,$H$2:$H$3000,H1663)&gt;1, "Orden repetida. ", "")&amp;IF(AND(S1663=1, C1663=Ajustes!$B$7, U1662+0.000001&lt;H1663), "Vendes más de lo registrado. ", "")&amp;IF(Q1663="texto", "Fecha en texto. ", "")&amp;IF(OR(NOT(ISNUMBER(D1663)), NOT(ISNUMBER(H1663))), "Número en texto. ", "")&amp;IF(AND(ISNUMBER(Q1663), ISNUMBER(Q1662), Q1663&lt;Q1662), "Fuera de orden de fecha. ", "")))</f>
        <v/>
      </c>
      <c r="Z1663" s="18">
        <f>IF(AND(S1663=1, ISNUMBER(R1663)), ROW(), 0)</f>
        <v/>
      </c>
      <c r="AA1663" s="18">
        <f>IF(ISNUMBER(R1663), R1663, 0)</f>
        <v/>
      </c>
    </row>
    <row r="1664">
      <c r="A1664" s="13" t="n"/>
      <c r="B1664" s="13" t="n"/>
      <c r="C1664" s="13" t="n"/>
      <c r="D1664" s="13" t="n"/>
      <c r="E1664" s="13" t="n"/>
      <c r="F1664" s="13" t="n"/>
      <c r="G1664" s="13" t="n"/>
      <c r="H1664" s="13" t="n"/>
      <c r="I1664" s="13" t="n"/>
      <c r="J1664" s="13" t="n"/>
      <c r="K1664" s="13" t="n"/>
      <c r="L1664" s="13" t="n"/>
      <c r="M1664" s="13" t="n"/>
      <c r="N1664" s="13" t="n"/>
      <c r="O1664" s="14" t="n"/>
      <c r="P1664" s="15" t="n"/>
      <c r="Q1664" s="16">
        <f>IF(N1664="", "", IF(ISNUMBER(N1664), N1664, IFERROR(DATEVALUE(LEFT(N1664,10))+TIMEVALUE(MID(N1664,12,8)), "texto")))</f>
        <v/>
      </c>
      <c r="R1664" s="17">
        <f>IF(ISNUMBER(Q1664), DATE(YEAR(Q1664),MONTH(Q1664),1), "")</f>
        <v/>
      </c>
      <c r="S1664" s="18">
        <f>IF(A1664="", 0, IF(AND(M1664=Ajustes!$B$8, E1664=Ajustes!$B$5, I1664=Ajustes!$B$4, OR(C1664=Ajustes!$B$6, C1664=Ajustes!$B$7), ISNUMBER(D1664), ISNUMBER(H1664)), 1, 0))</f>
        <v/>
      </c>
      <c r="T1664" s="19">
        <f>IF(S1664&lt;&gt;1, 0, IF(N(J1664)=0, 0, IF(K1664=Ajustes!$B$5, J1664, J1664*F1664)))</f>
        <v/>
      </c>
      <c r="U1664" s="20">
        <f>IF(S1664&lt;&gt;1, U1663, IF(C1664=Ajustes!$B$6, U1663+H1664, U1663-H1664))</f>
        <v/>
      </c>
      <c r="V1664" s="19">
        <f>IF(S1664&lt;&gt;1, V1663, IF(C1664=Ajustes!$B$6, V1663+D1664+N(O1664)+T1664, IF(U1664&lt;=0, 0, V1663-H1664*W1663)))</f>
        <v/>
      </c>
      <c r="W1664" s="21">
        <f>IF(U1664&gt;0, V1664/U1664, 0)</f>
        <v/>
      </c>
      <c r="X1664" s="19">
        <f>IF(AND(S1664=1, C1664=Ajustes!$B$7), D1664-N(O1664)-T1664-H1664*W1663, "")</f>
        <v/>
      </c>
      <c r="Y1664" s="18">
        <f>IF(A1664="", "", TRIM(IF(COUNTIFS($N$2:$N$3000,N1664,$C$2:$C$3000,C1664,$D$2:$D$3000,D1664,$H$2:$H$3000,H1664)&gt;1, "Orden repetida. ", "")&amp;IF(AND(S1664=1, C1664=Ajustes!$B$7, U1663+0.000001&lt;H1664), "Vendes más de lo registrado. ", "")&amp;IF(Q1664="texto", "Fecha en texto. ", "")&amp;IF(OR(NOT(ISNUMBER(D1664)), NOT(ISNUMBER(H1664))), "Número en texto. ", "")&amp;IF(AND(ISNUMBER(Q1664), ISNUMBER(Q1663), Q1664&lt;Q1663), "Fuera de orden de fecha. ", "")))</f>
        <v/>
      </c>
      <c r="Z1664" s="18">
        <f>IF(AND(S1664=1, ISNUMBER(R1664)), ROW(), 0)</f>
        <v/>
      </c>
      <c r="AA1664" s="18">
        <f>IF(ISNUMBER(R1664), R1664, 0)</f>
        <v/>
      </c>
    </row>
    <row r="1665">
      <c r="A1665" s="13" t="n"/>
      <c r="B1665" s="13" t="n"/>
      <c r="C1665" s="13" t="n"/>
      <c r="D1665" s="13" t="n"/>
      <c r="E1665" s="13" t="n"/>
      <c r="F1665" s="13" t="n"/>
      <c r="G1665" s="13" t="n"/>
      <c r="H1665" s="13" t="n"/>
      <c r="I1665" s="13" t="n"/>
      <c r="J1665" s="13" t="n"/>
      <c r="K1665" s="13" t="n"/>
      <c r="L1665" s="13" t="n"/>
      <c r="M1665" s="13" t="n"/>
      <c r="N1665" s="13" t="n"/>
      <c r="O1665" s="14" t="n"/>
      <c r="P1665" s="15" t="n"/>
      <c r="Q1665" s="16">
        <f>IF(N1665="", "", IF(ISNUMBER(N1665), N1665, IFERROR(DATEVALUE(LEFT(N1665,10))+TIMEVALUE(MID(N1665,12,8)), "texto")))</f>
        <v/>
      </c>
      <c r="R1665" s="17">
        <f>IF(ISNUMBER(Q1665), DATE(YEAR(Q1665),MONTH(Q1665),1), "")</f>
        <v/>
      </c>
      <c r="S1665" s="18">
        <f>IF(A1665="", 0, IF(AND(M1665=Ajustes!$B$8, E1665=Ajustes!$B$5, I1665=Ajustes!$B$4, OR(C1665=Ajustes!$B$6, C1665=Ajustes!$B$7), ISNUMBER(D1665), ISNUMBER(H1665)), 1, 0))</f>
        <v/>
      </c>
      <c r="T1665" s="19">
        <f>IF(S1665&lt;&gt;1, 0, IF(N(J1665)=0, 0, IF(K1665=Ajustes!$B$5, J1665, J1665*F1665)))</f>
        <v/>
      </c>
      <c r="U1665" s="20">
        <f>IF(S1665&lt;&gt;1, U1664, IF(C1665=Ajustes!$B$6, U1664+H1665, U1664-H1665))</f>
        <v/>
      </c>
      <c r="V1665" s="19">
        <f>IF(S1665&lt;&gt;1, V1664, IF(C1665=Ajustes!$B$6, V1664+D1665+N(O1665)+T1665, IF(U1665&lt;=0, 0, V1664-H1665*W1664)))</f>
        <v/>
      </c>
      <c r="W1665" s="21">
        <f>IF(U1665&gt;0, V1665/U1665, 0)</f>
        <v/>
      </c>
      <c r="X1665" s="19">
        <f>IF(AND(S1665=1, C1665=Ajustes!$B$7), D1665-N(O1665)-T1665-H1665*W1664, "")</f>
        <v/>
      </c>
      <c r="Y1665" s="18">
        <f>IF(A1665="", "", TRIM(IF(COUNTIFS($N$2:$N$3000,N1665,$C$2:$C$3000,C1665,$D$2:$D$3000,D1665,$H$2:$H$3000,H1665)&gt;1, "Orden repetida. ", "")&amp;IF(AND(S1665=1, C1665=Ajustes!$B$7, U1664+0.000001&lt;H1665), "Vendes más de lo registrado. ", "")&amp;IF(Q1665="texto", "Fecha en texto. ", "")&amp;IF(OR(NOT(ISNUMBER(D1665)), NOT(ISNUMBER(H1665))), "Número en texto. ", "")&amp;IF(AND(ISNUMBER(Q1665), ISNUMBER(Q1664), Q1665&lt;Q1664), "Fuera de orden de fecha. ", "")))</f>
        <v/>
      </c>
      <c r="Z1665" s="18">
        <f>IF(AND(S1665=1, ISNUMBER(R1665)), ROW(), 0)</f>
        <v/>
      </c>
      <c r="AA1665" s="18">
        <f>IF(ISNUMBER(R1665), R1665, 0)</f>
        <v/>
      </c>
    </row>
    <row r="1666">
      <c r="A1666" s="13" t="n"/>
      <c r="B1666" s="13" t="n"/>
      <c r="C1666" s="13" t="n"/>
      <c r="D1666" s="13" t="n"/>
      <c r="E1666" s="13" t="n"/>
      <c r="F1666" s="13" t="n"/>
      <c r="G1666" s="13" t="n"/>
      <c r="H1666" s="13" t="n"/>
      <c r="I1666" s="13" t="n"/>
      <c r="J1666" s="13" t="n"/>
      <c r="K1666" s="13" t="n"/>
      <c r="L1666" s="13" t="n"/>
      <c r="M1666" s="13" t="n"/>
      <c r="N1666" s="13" t="n"/>
      <c r="O1666" s="14" t="n"/>
      <c r="P1666" s="15" t="n"/>
      <c r="Q1666" s="16">
        <f>IF(N1666="", "", IF(ISNUMBER(N1666), N1666, IFERROR(DATEVALUE(LEFT(N1666,10))+TIMEVALUE(MID(N1666,12,8)), "texto")))</f>
        <v/>
      </c>
      <c r="R1666" s="17">
        <f>IF(ISNUMBER(Q1666), DATE(YEAR(Q1666),MONTH(Q1666),1), "")</f>
        <v/>
      </c>
      <c r="S1666" s="18">
        <f>IF(A1666="", 0, IF(AND(M1666=Ajustes!$B$8, E1666=Ajustes!$B$5, I1666=Ajustes!$B$4, OR(C1666=Ajustes!$B$6, C1666=Ajustes!$B$7), ISNUMBER(D1666), ISNUMBER(H1666)), 1, 0))</f>
        <v/>
      </c>
      <c r="T1666" s="19">
        <f>IF(S1666&lt;&gt;1, 0, IF(N(J1666)=0, 0, IF(K1666=Ajustes!$B$5, J1666, J1666*F1666)))</f>
        <v/>
      </c>
      <c r="U1666" s="20">
        <f>IF(S1666&lt;&gt;1, U1665, IF(C1666=Ajustes!$B$6, U1665+H1666, U1665-H1666))</f>
        <v/>
      </c>
      <c r="V1666" s="19">
        <f>IF(S1666&lt;&gt;1, V1665, IF(C1666=Ajustes!$B$6, V1665+D1666+N(O1666)+T1666, IF(U1666&lt;=0, 0, V1665-H1666*W1665)))</f>
        <v/>
      </c>
      <c r="W1666" s="21">
        <f>IF(U1666&gt;0, V1666/U1666, 0)</f>
        <v/>
      </c>
      <c r="X1666" s="19">
        <f>IF(AND(S1666=1, C1666=Ajustes!$B$7), D1666-N(O1666)-T1666-H1666*W1665, "")</f>
        <v/>
      </c>
      <c r="Y1666" s="18">
        <f>IF(A1666="", "", TRIM(IF(COUNTIFS($N$2:$N$3000,N1666,$C$2:$C$3000,C1666,$D$2:$D$3000,D1666,$H$2:$H$3000,H1666)&gt;1, "Orden repetida. ", "")&amp;IF(AND(S1666=1, C1666=Ajustes!$B$7, U1665+0.000001&lt;H1666), "Vendes más de lo registrado. ", "")&amp;IF(Q1666="texto", "Fecha en texto. ", "")&amp;IF(OR(NOT(ISNUMBER(D1666)), NOT(ISNUMBER(H1666))), "Número en texto. ", "")&amp;IF(AND(ISNUMBER(Q1666), ISNUMBER(Q1665), Q1666&lt;Q1665), "Fuera de orden de fecha. ", "")))</f>
        <v/>
      </c>
      <c r="Z1666" s="18">
        <f>IF(AND(S1666=1, ISNUMBER(R1666)), ROW(), 0)</f>
        <v/>
      </c>
      <c r="AA1666" s="18">
        <f>IF(ISNUMBER(R1666), R1666, 0)</f>
        <v/>
      </c>
    </row>
    <row r="1667">
      <c r="A1667" s="13" t="n"/>
      <c r="B1667" s="13" t="n"/>
      <c r="C1667" s="13" t="n"/>
      <c r="D1667" s="13" t="n"/>
      <c r="E1667" s="13" t="n"/>
      <c r="F1667" s="13" t="n"/>
      <c r="G1667" s="13" t="n"/>
      <c r="H1667" s="13" t="n"/>
      <c r="I1667" s="13" t="n"/>
      <c r="J1667" s="13" t="n"/>
      <c r="K1667" s="13" t="n"/>
      <c r="L1667" s="13" t="n"/>
      <c r="M1667" s="13" t="n"/>
      <c r="N1667" s="13" t="n"/>
      <c r="O1667" s="14" t="n"/>
      <c r="P1667" s="15" t="n"/>
      <c r="Q1667" s="16">
        <f>IF(N1667="", "", IF(ISNUMBER(N1667), N1667, IFERROR(DATEVALUE(LEFT(N1667,10))+TIMEVALUE(MID(N1667,12,8)), "texto")))</f>
        <v/>
      </c>
      <c r="R1667" s="17">
        <f>IF(ISNUMBER(Q1667), DATE(YEAR(Q1667),MONTH(Q1667),1), "")</f>
        <v/>
      </c>
      <c r="S1667" s="18">
        <f>IF(A1667="", 0, IF(AND(M1667=Ajustes!$B$8, E1667=Ajustes!$B$5, I1667=Ajustes!$B$4, OR(C1667=Ajustes!$B$6, C1667=Ajustes!$B$7), ISNUMBER(D1667), ISNUMBER(H1667)), 1, 0))</f>
        <v/>
      </c>
      <c r="T1667" s="19">
        <f>IF(S1667&lt;&gt;1, 0, IF(N(J1667)=0, 0, IF(K1667=Ajustes!$B$5, J1667, J1667*F1667)))</f>
        <v/>
      </c>
      <c r="U1667" s="20">
        <f>IF(S1667&lt;&gt;1, U1666, IF(C1667=Ajustes!$B$6, U1666+H1667, U1666-H1667))</f>
        <v/>
      </c>
      <c r="V1667" s="19">
        <f>IF(S1667&lt;&gt;1, V1666, IF(C1667=Ajustes!$B$6, V1666+D1667+N(O1667)+T1667, IF(U1667&lt;=0, 0, V1666-H1667*W1666)))</f>
        <v/>
      </c>
      <c r="W1667" s="21">
        <f>IF(U1667&gt;0, V1667/U1667, 0)</f>
        <v/>
      </c>
      <c r="X1667" s="19">
        <f>IF(AND(S1667=1, C1667=Ajustes!$B$7), D1667-N(O1667)-T1667-H1667*W1666, "")</f>
        <v/>
      </c>
      <c r="Y1667" s="18">
        <f>IF(A1667="", "", TRIM(IF(COUNTIFS($N$2:$N$3000,N1667,$C$2:$C$3000,C1667,$D$2:$D$3000,D1667,$H$2:$H$3000,H1667)&gt;1, "Orden repetida. ", "")&amp;IF(AND(S1667=1, C1667=Ajustes!$B$7, U1666+0.000001&lt;H1667), "Vendes más de lo registrado. ", "")&amp;IF(Q1667="texto", "Fecha en texto. ", "")&amp;IF(OR(NOT(ISNUMBER(D1667)), NOT(ISNUMBER(H1667))), "Número en texto. ", "")&amp;IF(AND(ISNUMBER(Q1667), ISNUMBER(Q1666), Q1667&lt;Q1666), "Fuera de orden de fecha. ", "")))</f>
        <v/>
      </c>
      <c r="Z1667" s="18">
        <f>IF(AND(S1667=1, ISNUMBER(R1667)), ROW(), 0)</f>
        <v/>
      </c>
      <c r="AA1667" s="18">
        <f>IF(ISNUMBER(R1667), R1667, 0)</f>
        <v/>
      </c>
    </row>
    <row r="1668">
      <c r="A1668" s="13" t="n"/>
      <c r="B1668" s="13" t="n"/>
      <c r="C1668" s="13" t="n"/>
      <c r="D1668" s="13" t="n"/>
      <c r="E1668" s="13" t="n"/>
      <c r="F1668" s="13" t="n"/>
      <c r="G1668" s="13" t="n"/>
      <c r="H1668" s="13" t="n"/>
      <c r="I1668" s="13" t="n"/>
      <c r="J1668" s="13" t="n"/>
      <c r="K1668" s="13" t="n"/>
      <c r="L1668" s="13" t="n"/>
      <c r="M1668" s="13" t="n"/>
      <c r="N1668" s="13" t="n"/>
      <c r="O1668" s="14" t="n"/>
      <c r="P1668" s="15" t="n"/>
      <c r="Q1668" s="16">
        <f>IF(N1668="", "", IF(ISNUMBER(N1668), N1668, IFERROR(DATEVALUE(LEFT(N1668,10))+TIMEVALUE(MID(N1668,12,8)), "texto")))</f>
        <v/>
      </c>
      <c r="R1668" s="17">
        <f>IF(ISNUMBER(Q1668), DATE(YEAR(Q1668),MONTH(Q1668),1), "")</f>
        <v/>
      </c>
      <c r="S1668" s="18">
        <f>IF(A1668="", 0, IF(AND(M1668=Ajustes!$B$8, E1668=Ajustes!$B$5, I1668=Ajustes!$B$4, OR(C1668=Ajustes!$B$6, C1668=Ajustes!$B$7), ISNUMBER(D1668), ISNUMBER(H1668)), 1, 0))</f>
        <v/>
      </c>
      <c r="T1668" s="19">
        <f>IF(S1668&lt;&gt;1, 0, IF(N(J1668)=0, 0, IF(K1668=Ajustes!$B$5, J1668, J1668*F1668)))</f>
        <v/>
      </c>
      <c r="U1668" s="20">
        <f>IF(S1668&lt;&gt;1, U1667, IF(C1668=Ajustes!$B$6, U1667+H1668, U1667-H1668))</f>
        <v/>
      </c>
      <c r="V1668" s="19">
        <f>IF(S1668&lt;&gt;1, V1667, IF(C1668=Ajustes!$B$6, V1667+D1668+N(O1668)+T1668, IF(U1668&lt;=0, 0, V1667-H1668*W1667)))</f>
        <v/>
      </c>
      <c r="W1668" s="21">
        <f>IF(U1668&gt;0, V1668/U1668, 0)</f>
        <v/>
      </c>
      <c r="X1668" s="19">
        <f>IF(AND(S1668=1, C1668=Ajustes!$B$7), D1668-N(O1668)-T1668-H1668*W1667, "")</f>
        <v/>
      </c>
      <c r="Y1668" s="18">
        <f>IF(A1668="", "", TRIM(IF(COUNTIFS($N$2:$N$3000,N1668,$C$2:$C$3000,C1668,$D$2:$D$3000,D1668,$H$2:$H$3000,H1668)&gt;1, "Orden repetida. ", "")&amp;IF(AND(S1668=1, C1668=Ajustes!$B$7, U1667+0.000001&lt;H1668), "Vendes más de lo registrado. ", "")&amp;IF(Q1668="texto", "Fecha en texto. ", "")&amp;IF(OR(NOT(ISNUMBER(D1668)), NOT(ISNUMBER(H1668))), "Número en texto. ", "")&amp;IF(AND(ISNUMBER(Q1668), ISNUMBER(Q1667), Q1668&lt;Q1667), "Fuera de orden de fecha. ", "")))</f>
        <v/>
      </c>
      <c r="Z1668" s="18">
        <f>IF(AND(S1668=1, ISNUMBER(R1668)), ROW(), 0)</f>
        <v/>
      </c>
      <c r="AA1668" s="18">
        <f>IF(ISNUMBER(R1668), R1668, 0)</f>
        <v/>
      </c>
    </row>
    <row r="1669">
      <c r="A1669" s="13" t="n"/>
      <c r="B1669" s="13" t="n"/>
      <c r="C1669" s="13" t="n"/>
      <c r="D1669" s="13" t="n"/>
      <c r="E1669" s="13" t="n"/>
      <c r="F1669" s="13" t="n"/>
      <c r="G1669" s="13" t="n"/>
      <c r="H1669" s="13" t="n"/>
      <c r="I1669" s="13" t="n"/>
      <c r="J1669" s="13" t="n"/>
      <c r="K1669" s="13" t="n"/>
      <c r="L1669" s="13" t="n"/>
      <c r="M1669" s="13" t="n"/>
      <c r="N1669" s="13" t="n"/>
      <c r="O1669" s="14" t="n"/>
      <c r="P1669" s="15" t="n"/>
      <c r="Q1669" s="16">
        <f>IF(N1669="", "", IF(ISNUMBER(N1669), N1669, IFERROR(DATEVALUE(LEFT(N1669,10))+TIMEVALUE(MID(N1669,12,8)), "texto")))</f>
        <v/>
      </c>
      <c r="R1669" s="17">
        <f>IF(ISNUMBER(Q1669), DATE(YEAR(Q1669),MONTH(Q1669),1), "")</f>
        <v/>
      </c>
      <c r="S1669" s="18">
        <f>IF(A1669="", 0, IF(AND(M1669=Ajustes!$B$8, E1669=Ajustes!$B$5, I1669=Ajustes!$B$4, OR(C1669=Ajustes!$B$6, C1669=Ajustes!$B$7), ISNUMBER(D1669), ISNUMBER(H1669)), 1, 0))</f>
        <v/>
      </c>
      <c r="T1669" s="19">
        <f>IF(S1669&lt;&gt;1, 0, IF(N(J1669)=0, 0, IF(K1669=Ajustes!$B$5, J1669, J1669*F1669)))</f>
        <v/>
      </c>
      <c r="U1669" s="20">
        <f>IF(S1669&lt;&gt;1, U1668, IF(C1669=Ajustes!$B$6, U1668+H1669, U1668-H1669))</f>
        <v/>
      </c>
      <c r="V1669" s="19">
        <f>IF(S1669&lt;&gt;1, V1668, IF(C1669=Ajustes!$B$6, V1668+D1669+N(O1669)+T1669, IF(U1669&lt;=0, 0, V1668-H1669*W1668)))</f>
        <v/>
      </c>
      <c r="W1669" s="21">
        <f>IF(U1669&gt;0, V1669/U1669, 0)</f>
        <v/>
      </c>
      <c r="X1669" s="19">
        <f>IF(AND(S1669=1, C1669=Ajustes!$B$7), D1669-N(O1669)-T1669-H1669*W1668, "")</f>
        <v/>
      </c>
      <c r="Y1669" s="18">
        <f>IF(A1669="", "", TRIM(IF(COUNTIFS($N$2:$N$3000,N1669,$C$2:$C$3000,C1669,$D$2:$D$3000,D1669,$H$2:$H$3000,H1669)&gt;1, "Orden repetida. ", "")&amp;IF(AND(S1669=1, C1669=Ajustes!$B$7, U1668+0.000001&lt;H1669), "Vendes más de lo registrado. ", "")&amp;IF(Q1669="texto", "Fecha en texto. ", "")&amp;IF(OR(NOT(ISNUMBER(D1669)), NOT(ISNUMBER(H1669))), "Número en texto. ", "")&amp;IF(AND(ISNUMBER(Q1669), ISNUMBER(Q1668), Q1669&lt;Q1668), "Fuera de orden de fecha. ", "")))</f>
        <v/>
      </c>
      <c r="Z1669" s="18">
        <f>IF(AND(S1669=1, ISNUMBER(R1669)), ROW(), 0)</f>
        <v/>
      </c>
      <c r="AA1669" s="18">
        <f>IF(ISNUMBER(R1669), R1669, 0)</f>
        <v/>
      </c>
    </row>
    <row r="1670">
      <c r="A1670" s="13" t="n"/>
      <c r="B1670" s="13" t="n"/>
      <c r="C1670" s="13" t="n"/>
      <c r="D1670" s="13" t="n"/>
      <c r="E1670" s="13" t="n"/>
      <c r="F1670" s="13" t="n"/>
      <c r="G1670" s="13" t="n"/>
      <c r="H1670" s="13" t="n"/>
      <c r="I1670" s="13" t="n"/>
      <c r="J1670" s="13" t="n"/>
      <c r="K1670" s="13" t="n"/>
      <c r="L1670" s="13" t="n"/>
      <c r="M1670" s="13" t="n"/>
      <c r="N1670" s="13" t="n"/>
      <c r="O1670" s="14" t="n"/>
      <c r="P1670" s="15" t="n"/>
      <c r="Q1670" s="16">
        <f>IF(N1670="", "", IF(ISNUMBER(N1670), N1670, IFERROR(DATEVALUE(LEFT(N1670,10))+TIMEVALUE(MID(N1670,12,8)), "texto")))</f>
        <v/>
      </c>
      <c r="R1670" s="17">
        <f>IF(ISNUMBER(Q1670), DATE(YEAR(Q1670),MONTH(Q1670),1), "")</f>
        <v/>
      </c>
      <c r="S1670" s="18">
        <f>IF(A1670="", 0, IF(AND(M1670=Ajustes!$B$8, E1670=Ajustes!$B$5, I1670=Ajustes!$B$4, OR(C1670=Ajustes!$B$6, C1670=Ajustes!$B$7), ISNUMBER(D1670), ISNUMBER(H1670)), 1, 0))</f>
        <v/>
      </c>
      <c r="T1670" s="19">
        <f>IF(S1670&lt;&gt;1, 0, IF(N(J1670)=0, 0, IF(K1670=Ajustes!$B$5, J1670, J1670*F1670)))</f>
        <v/>
      </c>
      <c r="U1670" s="20">
        <f>IF(S1670&lt;&gt;1, U1669, IF(C1670=Ajustes!$B$6, U1669+H1670, U1669-H1670))</f>
        <v/>
      </c>
      <c r="V1670" s="19">
        <f>IF(S1670&lt;&gt;1, V1669, IF(C1670=Ajustes!$B$6, V1669+D1670+N(O1670)+T1670, IF(U1670&lt;=0, 0, V1669-H1670*W1669)))</f>
        <v/>
      </c>
      <c r="W1670" s="21">
        <f>IF(U1670&gt;0, V1670/U1670, 0)</f>
        <v/>
      </c>
      <c r="X1670" s="19">
        <f>IF(AND(S1670=1, C1670=Ajustes!$B$7), D1670-N(O1670)-T1670-H1670*W1669, "")</f>
        <v/>
      </c>
      <c r="Y1670" s="18">
        <f>IF(A1670="", "", TRIM(IF(COUNTIFS($N$2:$N$3000,N1670,$C$2:$C$3000,C1670,$D$2:$D$3000,D1670,$H$2:$H$3000,H1670)&gt;1, "Orden repetida. ", "")&amp;IF(AND(S1670=1, C1670=Ajustes!$B$7, U1669+0.000001&lt;H1670), "Vendes más de lo registrado. ", "")&amp;IF(Q1670="texto", "Fecha en texto. ", "")&amp;IF(OR(NOT(ISNUMBER(D1670)), NOT(ISNUMBER(H1670))), "Número en texto. ", "")&amp;IF(AND(ISNUMBER(Q1670), ISNUMBER(Q1669), Q1670&lt;Q1669), "Fuera de orden de fecha. ", "")))</f>
        <v/>
      </c>
      <c r="Z1670" s="18">
        <f>IF(AND(S1670=1, ISNUMBER(R1670)), ROW(), 0)</f>
        <v/>
      </c>
      <c r="AA1670" s="18">
        <f>IF(ISNUMBER(R1670), R1670, 0)</f>
        <v/>
      </c>
    </row>
    <row r="1671">
      <c r="A1671" s="13" t="n"/>
      <c r="B1671" s="13" t="n"/>
      <c r="C1671" s="13" t="n"/>
      <c r="D1671" s="13" t="n"/>
      <c r="E1671" s="13" t="n"/>
      <c r="F1671" s="13" t="n"/>
      <c r="G1671" s="13" t="n"/>
      <c r="H1671" s="13" t="n"/>
      <c r="I1671" s="13" t="n"/>
      <c r="J1671" s="13" t="n"/>
      <c r="K1671" s="13" t="n"/>
      <c r="L1671" s="13" t="n"/>
      <c r="M1671" s="13" t="n"/>
      <c r="N1671" s="13" t="n"/>
      <c r="O1671" s="14" t="n"/>
      <c r="P1671" s="15" t="n"/>
      <c r="Q1671" s="16">
        <f>IF(N1671="", "", IF(ISNUMBER(N1671), N1671, IFERROR(DATEVALUE(LEFT(N1671,10))+TIMEVALUE(MID(N1671,12,8)), "texto")))</f>
        <v/>
      </c>
      <c r="R1671" s="17">
        <f>IF(ISNUMBER(Q1671), DATE(YEAR(Q1671),MONTH(Q1671),1), "")</f>
        <v/>
      </c>
      <c r="S1671" s="18">
        <f>IF(A1671="", 0, IF(AND(M1671=Ajustes!$B$8, E1671=Ajustes!$B$5, I1671=Ajustes!$B$4, OR(C1671=Ajustes!$B$6, C1671=Ajustes!$B$7), ISNUMBER(D1671), ISNUMBER(H1671)), 1, 0))</f>
        <v/>
      </c>
      <c r="T1671" s="19">
        <f>IF(S1671&lt;&gt;1, 0, IF(N(J1671)=0, 0, IF(K1671=Ajustes!$B$5, J1671, J1671*F1671)))</f>
        <v/>
      </c>
      <c r="U1671" s="20">
        <f>IF(S1671&lt;&gt;1, U1670, IF(C1671=Ajustes!$B$6, U1670+H1671, U1670-H1671))</f>
        <v/>
      </c>
      <c r="V1671" s="19">
        <f>IF(S1671&lt;&gt;1, V1670, IF(C1671=Ajustes!$B$6, V1670+D1671+N(O1671)+T1671, IF(U1671&lt;=0, 0, V1670-H1671*W1670)))</f>
        <v/>
      </c>
      <c r="W1671" s="21">
        <f>IF(U1671&gt;0, V1671/U1671, 0)</f>
        <v/>
      </c>
      <c r="X1671" s="19">
        <f>IF(AND(S1671=1, C1671=Ajustes!$B$7), D1671-N(O1671)-T1671-H1671*W1670, "")</f>
        <v/>
      </c>
      <c r="Y1671" s="18">
        <f>IF(A1671="", "", TRIM(IF(COUNTIFS($N$2:$N$3000,N1671,$C$2:$C$3000,C1671,$D$2:$D$3000,D1671,$H$2:$H$3000,H1671)&gt;1, "Orden repetida. ", "")&amp;IF(AND(S1671=1, C1671=Ajustes!$B$7, U1670+0.000001&lt;H1671), "Vendes más de lo registrado. ", "")&amp;IF(Q1671="texto", "Fecha en texto. ", "")&amp;IF(OR(NOT(ISNUMBER(D1671)), NOT(ISNUMBER(H1671))), "Número en texto. ", "")&amp;IF(AND(ISNUMBER(Q1671), ISNUMBER(Q1670), Q1671&lt;Q1670), "Fuera de orden de fecha. ", "")))</f>
        <v/>
      </c>
      <c r="Z1671" s="18">
        <f>IF(AND(S1671=1, ISNUMBER(R1671)), ROW(), 0)</f>
        <v/>
      </c>
      <c r="AA1671" s="18">
        <f>IF(ISNUMBER(R1671), R1671, 0)</f>
        <v/>
      </c>
    </row>
    <row r="1672">
      <c r="A1672" s="13" t="n"/>
      <c r="B1672" s="13" t="n"/>
      <c r="C1672" s="13" t="n"/>
      <c r="D1672" s="13" t="n"/>
      <c r="E1672" s="13" t="n"/>
      <c r="F1672" s="13" t="n"/>
      <c r="G1672" s="13" t="n"/>
      <c r="H1672" s="13" t="n"/>
      <c r="I1672" s="13" t="n"/>
      <c r="J1672" s="13" t="n"/>
      <c r="K1672" s="13" t="n"/>
      <c r="L1672" s="13" t="n"/>
      <c r="M1672" s="13" t="n"/>
      <c r="N1672" s="13" t="n"/>
      <c r="O1672" s="14" t="n"/>
      <c r="P1672" s="15" t="n"/>
      <c r="Q1672" s="16">
        <f>IF(N1672="", "", IF(ISNUMBER(N1672), N1672, IFERROR(DATEVALUE(LEFT(N1672,10))+TIMEVALUE(MID(N1672,12,8)), "texto")))</f>
        <v/>
      </c>
      <c r="R1672" s="17">
        <f>IF(ISNUMBER(Q1672), DATE(YEAR(Q1672),MONTH(Q1672),1), "")</f>
        <v/>
      </c>
      <c r="S1672" s="18">
        <f>IF(A1672="", 0, IF(AND(M1672=Ajustes!$B$8, E1672=Ajustes!$B$5, I1672=Ajustes!$B$4, OR(C1672=Ajustes!$B$6, C1672=Ajustes!$B$7), ISNUMBER(D1672), ISNUMBER(H1672)), 1, 0))</f>
        <v/>
      </c>
      <c r="T1672" s="19">
        <f>IF(S1672&lt;&gt;1, 0, IF(N(J1672)=0, 0, IF(K1672=Ajustes!$B$5, J1672, J1672*F1672)))</f>
        <v/>
      </c>
      <c r="U1672" s="20">
        <f>IF(S1672&lt;&gt;1, U1671, IF(C1672=Ajustes!$B$6, U1671+H1672, U1671-H1672))</f>
        <v/>
      </c>
      <c r="V1672" s="19">
        <f>IF(S1672&lt;&gt;1, V1671, IF(C1672=Ajustes!$B$6, V1671+D1672+N(O1672)+T1672, IF(U1672&lt;=0, 0, V1671-H1672*W1671)))</f>
        <v/>
      </c>
      <c r="W1672" s="21">
        <f>IF(U1672&gt;0, V1672/U1672, 0)</f>
        <v/>
      </c>
      <c r="X1672" s="19">
        <f>IF(AND(S1672=1, C1672=Ajustes!$B$7), D1672-N(O1672)-T1672-H1672*W1671, "")</f>
        <v/>
      </c>
      <c r="Y1672" s="18">
        <f>IF(A1672="", "", TRIM(IF(COUNTIFS($N$2:$N$3000,N1672,$C$2:$C$3000,C1672,$D$2:$D$3000,D1672,$H$2:$H$3000,H1672)&gt;1, "Orden repetida. ", "")&amp;IF(AND(S1672=1, C1672=Ajustes!$B$7, U1671+0.000001&lt;H1672), "Vendes más de lo registrado. ", "")&amp;IF(Q1672="texto", "Fecha en texto. ", "")&amp;IF(OR(NOT(ISNUMBER(D1672)), NOT(ISNUMBER(H1672))), "Número en texto. ", "")&amp;IF(AND(ISNUMBER(Q1672), ISNUMBER(Q1671), Q1672&lt;Q1671), "Fuera de orden de fecha. ", "")))</f>
        <v/>
      </c>
      <c r="Z1672" s="18">
        <f>IF(AND(S1672=1, ISNUMBER(R1672)), ROW(), 0)</f>
        <v/>
      </c>
      <c r="AA1672" s="18">
        <f>IF(ISNUMBER(R1672), R1672, 0)</f>
        <v/>
      </c>
    </row>
    <row r="1673">
      <c r="A1673" s="13" t="n"/>
      <c r="B1673" s="13" t="n"/>
      <c r="C1673" s="13" t="n"/>
      <c r="D1673" s="13" t="n"/>
      <c r="E1673" s="13" t="n"/>
      <c r="F1673" s="13" t="n"/>
      <c r="G1673" s="13" t="n"/>
      <c r="H1673" s="13" t="n"/>
      <c r="I1673" s="13" t="n"/>
      <c r="J1673" s="13" t="n"/>
      <c r="K1673" s="13" t="n"/>
      <c r="L1673" s="13" t="n"/>
      <c r="M1673" s="13" t="n"/>
      <c r="N1673" s="13" t="n"/>
      <c r="O1673" s="14" t="n"/>
      <c r="P1673" s="15" t="n"/>
      <c r="Q1673" s="16">
        <f>IF(N1673="", "", IF(ISNUMBER(N1673), N1673, IFERROR(DATEVALUE(LEFT(N1673,10))+TIMEVALUE(MID(N1673,12,8)), "texto")))</f>
        <v/>
      </c>
      <c r="R1673" s="17">
        <f>IF(ISNUMBER(Q1673), DATE(YEAR(Q1673),MONTH(Q1673),1), "")</f>
        <v/>
      </c>
      <c r="S1673" s="18">
        <f>IF(A1673="", 0, IF(AND(M1673=Ajustes!$B$8, E1673=Ajustes!$B$5, I1673=Ajustes!$B$4, OR(C1673=Ajustes!$B$6, C1673=Ajustes!$B$7), ISNUMBER(D1673), ISNUMBER(H1673)), 1, 0))</f>
        <v/>
      </c>
      <c r="T1673" s="19">
        <f>IF(S1673&lt;&gt;1, 0, IF(N(J1673)=0, 0, IF(K1673=Ajustes!$B$5, J1673, J1673*F1673)))</f>
        <v/>
      </c>
      <c r="U1673" s="20">
        <f>IF(S1673&lt;&gt;1, U1672, IF(C1673=Ajustes!$B$6, U1672+H1673, U1672-H1673))</f>
        <v/>
      </c>
      <c r="V1673" s="19">
        <f>IF(S1673&lt;&gt;1, V1672, IF(C1673=Ajustes!$B$6, V1672+D1673+N(O1673)+T1673, IF(U1673&lt;=0, 0, V1672-H1673*W1672)))</f>
        <v/>
      </c>
      <c r="W1673" s="21">
        <f>IF(U1673&gt;0, V1673/U1673, 0)</f>
        <v/>
      </c>
      <c r="X1673" s="19">
        <f>IF(AND(S1673=1, C1673=Ajustes!$B$7), D1673-N(O1673)-T1673-H1673*W1672, "")</f>
        <v/>
      </c>
      <c r="Y1673" s="18">
        <f>IF(A1673="", "", TRIM(IF(COUNTIFS($N$2:$N$3000,N1673,$C$2:$C$3000,C1673,$D$2:$D$3000,D1673,$H$2:$H$3000,H1673)&gt;1, "Orden repetida. ", "")&amp;IF(AND(S1673=1, C1673=Ajustes!$B$7, U1672+0.000001&lt;H1673), "Vendes más de lo registrado. ", "")&amp;IF(Q1673="texto", "Fecha en texto. ", "")&amp;IF(OR(NOT(ISNUMBER(D1673)), NOT(ISNUMBER(H1673))), "Número en texto. ", "")&amp;IF(AND(ISNUMBER(Q1673), ISNUMBER(Q1672), Q1673&lt;Q1672), "Fuera de orden de fecha. ", "")))</f>
        <v/>
      </c>
      <c r="Z1673" s="18">
        <f>IF(AND(S1673=1, ISNUMBER(R1673)), ROW(), 0)</f>
        <v/>
      </c>
      <c r="AA1673" s="18">
        <f>IF(ISNUMBER(R1673), R1673, 0)</f>
        <v/>
      </c>
    </row>
    <row r="1674">
      <c r="A1674" s="13" t="n"/>
      <c r="B1674" s="13" t="n"/>
      <c r="C1674" s="13" t="n"/>
      <c r="D1674" s="13" t="n"/>
      <c r="E1674" s="13" t="n"/>
      <c r="F1674" s="13" t="n"/>
      <c r="G1674" s="13" t="n"/>
      <c r="H1674" s="13" t="n"/>
      <c r="I1674" s="13" t="n"/>
      <c r="J1674" s="13" t="n"/>
      <c r="K1674" s="13" t="n"/>
      <c r="L1674" s="13" t="n"/>
      <c r="M1674" s="13" t="n"/>
      <c r="N1674" s="13" t="n"/>
      <c r="O1674" s="14" t="n"/>
      <c r="P1674" s="15" t="n"/>
      <c r="Q1674" s="16">
        <f>IF(N1674="", "", IF(ISNUMBER(N1674), N1674, IFERROR(DATEVALUE(LEFT(N1674,10))+TIMEVALUE(MID(N1674,12,8)), "texto")))</f>
        <v/>
      </c>
      <c r="R1674" s="17">
        <f>IF(ISNUMBER(Q1674), DATE(YEAR(Q1674),MONTH(Q1674),1), "")</f>
        <v/>
      </c>
      <c r="S1674" s="18">
        <f>IF(A1674="", 0, IF(AND(M1674=Ajustes!$B$8, E1674=Ajustes!$B$5, I1674=Ajustes!$B$4, OR(C1674=Ajustes!$B$6, C1674=Ajustes!$B$7), ISNUMBER(D1674), ISNUMBER(H1674)), 1, 0))</f>
        <v/>
      </c>
      <c r="T1674" s="19">
        <f>IF(S1674&lt;&gt;1, 0, IF(N(J1674)=0, 0, IF(K1674=Ajustes!$B$5, J1674, J1674*F1674)))</f>
        <v/>
      </c>
      <c r="U1674" s="20">
        <f>IF(S1674&lt;&gt;1, U1673, IF(C1674=Ajustes!$B$6, U1673+H1674, U1673-H1674))</f>
        <v/>
      </c>
      <c r="V1674" s="19">
        <f>IF(S1674&lt;&gt;1, V1673, IF(C1674=Ajustes!$B$6, V1673+D1674+N(O1674)+T1674, IF(U1674&lt;=0, 0, V1673-H1674*W1673)))</f>
        <v/>
      </c>
      <c r="W1674" s="21">
        <f>IF(U1674&gt;0, V1674/U1674, 0)</f>
        <v/>
      </c>
      <c r="X1674" s="19">
        <f>IF(AND(S1674=1, C1674=Ajustes!$B$7), D1674-N(O1674)-T1674-H1674*W1673, "")</f>
        <v/>
      </c>
      <c r="Y1674" s="18">
        <f>IF(A1674="", "", TRIM(IF(COUNTIFS($N$2:$N$3000,N1674,$C$2:$C$3000,C1674,$D$2:$D$3000,D1674,$H$2:$H$3000,H1674)&gt;1, "Orden repetida. ", "")&amp;IF(AND(S1674=1, C1674=Ajustes!$B$7, U1673+0.000001&lt;H1674), "Vendes más de lo registrado. ", "")&amp;IF(Q1674="texto", "Fecha en texto. ", "")&amp;IF(OR(NOT(ISNUMBER(D1674)), NOT(ISNUMBER(H1674))), "Número en texto. ", "")&amp;IF(AND(ISNUMBER(Q1674), ISNUMBER(Q1673), Q1674&lt;Q1673), "Fuera de orden de fecha. ", "")))</f>
        <v/>
      </c>
      <c r="Z1674" s="18">
        <f>IF(AND(S1674=1, ISNUMBER(R1674)), ROW(), 0)</f>
        <v/>
      </c>
      <c r="AA1674" s="18">
        <f>IF(ISNUMBER(R1674), R1674, 0)</f>
        <v/>
      </c>
    </row>
    <row r="1675">
      <c r="A1675" s="13" t="n"/>
      <c r="B1675" s="13" t="n"/>
      <c r="C1675" s="13" t="n"/>
      <c r="D1675" s="13" t="n"/>
      <c r="E1675" s="13" t="n"/>
      <c r="F1675" s="13" t="n"/>
      <c r="G1675" s="13" t="n"/>
      <c r="H1675" s="13" t="n"/>
      <c r="I1675" s="13" t="n"/>
      <c r="J1675" s="13" t="n"/>
      <c r="K1675" s="13" t="n"/>
      <c r="L1675" s="13" t="n"/>
      <c r="M1675" s="13" t="n"/>
      <c r="N1675" s="13" t="n"/>
      <c r="O1675" s="14" t="n"/>
      <c r="P1675" s="15" t="n"/>
      <c r="Q1675" s="16">
        <f>IF(N1675="", "", IF(ISNUMBER(N1675), N1675, IFERROR(DATEVALUE(LEFT(N1675,10))+TIMEVALUE(MID(N1675,12,8)), "texto")))</f>
        <v/>
      </c>
      <c r="R1675" s="17">
        <f>IF(ISNUMBER(Q1675), DATE(YEAR(Q1675),MONTH(Q1675),1), "")</f>
        <v/>
      </c>
      <c r="S1675" s="18">
        <f>IF(A1675="", 0, IF(AND(M1675=Ajustes!$B$8, E1675=Ajustes!$B$5, I1675=Ajustes!$B$4, OR(C1675=Ajustes!$B$6, C1675=Ajustes!$B$7), ISNUMBER(D1675), ISNUMBER(H1675)), 1, 0))</f>
        <v/>
      </c>
      <c r="T1675" s="19">
        <f>IF(S1675&lt;&gt;1, 0, IF(N(J1675)=0, 0, IF(K1675=Ajustes!$B$5, J1675, J1675*F1675)))</f>
        <v/>
      </c>
      <c r="U1675" s="20">
        <f>IF(S1675&lt;&gt;1, U1674, IF(C1675=Ajustes!$B$6, U1674+H1675, U1674-H1675))</f>
        <v/>
      </c>
      <c r="V1675" s="19">
        <f>IF(S1675&lt;&gt;1, V1674, IF(C1675=Ajustes!$B$6, V1674+D1675+N(O1675)+T1675, IF(U1675&lt;=0, 0, V1674-H1675*W1674)))</f>
        <v/>
      </c>
      <c r="W1675" s="21">
        <f>IF(U1675&gt;0, V1675/U1675, 0)</f>
        <v/>
      </c>
      <c r="X1675" s="19">
        <f>IF(AND(S1675=1, C1675=Ajustes!$B$7), D1675-N(O1675)-T1675-H1675*W1674, "")</f>
        <v/>
      </c>
      <c r="Y1675" s="18">
        <f>IF(A1675="", "", TRIM(IF(COUNTIFS($N$2:$N$3000,N1675,$C$2:$C$3000,C1675,$D$2:$D$3000,D1675,$H$2:$H$3000,H1675)&gt;1, "Orden repetida. ", "")&amp;IF(AND(S1675=1, C1675=Ajustes!$B$7, U1674+0.000001&lt;H1675), "Vendes más de lo registrado. ", "")&amp;IF(Q1675="texto", "Fecha en texto. ", "")&amp;IF(OR(NOT(ISNUMBER(D1675)), NOT(ISNUMBER(H1675))), "Número en texto. ", "")&amp;IF(AND(ISNUMBER(Q1675), ISNUMBER(Q1674), Q1675&lt;Q1674), "Fuera de orden de fecha. ", "")))</f>
        <v/>
      </c>
      <c r="Z1675" s="18">
        <f>IF(AND(S1675=1, ISNUMBER(R1675)), ROW(), 0)</f>
        <v/>
      </c>
      <c r="AA1675" s="18">
        <f>IF(ISNUMBER(R1675), R1675, 0)</f>
        <v/>
      </c>
    </row>
    <row r="1676">
      <c r="A1676" s="13" t="n"/>
      <c r="B1676" s="13" t="n"/>
      <c r="C1676" s="13" t="n"/>
      <c r="D1676" s="13" t="n"/>
      <c r="E1676" s="13" t="n"/>
      <c r="F1676" s="13" t="n"/>
      <c r="G1676" s="13" t="n"/>
      <c r="H1676" s="13" t="n"/>
      <c r="I1676" s="13" t="n"/>
      <c r="J1676" s="13" t="n"/>
      <c r="K1676" s="13" t="n"/>
      <c r="L1676" s="13" t="n"/>
      <c r="M1676" s="13" t="n"/>
      <c r="N1676" s="13" t="n"/>
      <c r="O1676" s="14" t="n"/>
      <c r="P1676" s="15" t="n"/>
      <c r="Q1676" s="16">
        <f>IF(N1676="", "", IF(ISNUMBER(N1676), N1676, IFERROR(DATEVALUE(LEFT(N1676,10))+TIMEVALUE(MID(N1676,12,8)), "texto")))</f>
        <v/>
      </c>
      <c r="R1676" s="17">
        <f>IF(ISNUMBER(Q1676), DATE(YEAR(Q1676),MONTH(Q1676),1), "")</f>
        <v/>
      </c>
      <c r="S1676" s="18">
        <f>IF(A1676="", 0, IF(AND(M1676=Ajustes!$B$8, E1676=Ajustes!$B$5, I1676=Ajustes!$B$4, OR(C1676=Ajustes!$B$6, C1676=Ajustes!$B$7), ISNUMBER(D1676), ISNUMBER(H1676)), 1, 0))</f>
        <v/>
      </c>
      <c r="T1676" s="19">
        <f>IF(S1676&lt;&gt;1, 0, IF(N(J1676)=0, 0, IF(K1676=Ajustes!$B$5, J1676, J1676*F1676)))</f>
        <v/>
      </c>
      <c r="U1676" s="20">
        <f>IF(S1676&lt;&gt;1, U1675, IF(C1676=Ajustes!$B$6, U1675+H1676, U1675-H1676))</f>
        <v/>
      </c>
      <c r="V1676" s="19">
        <f>IF(S1676&lt;&gt;1, V1675, IF(C1676=Ajustes!$B$6, V1675+D1676+N(O1676)+T1676, IF(U1676&lt;=0, 0, V1675-H1676*W1675)))</f>
        <v/>
      </c>
      <c r="W1676" s="21">
        <f>IF(U1676&gt;0, V1676/U1676, 0)</f>
        <v/>
      </c>
      <c r="X1676" s="19">
        <f>IF(AND(S1676=1, C1676=Ajustes!$B$7), D1676-N(O1676)-T1676-H1676*W1675, "")</f>
        <v/>
      </c>
      <c r="Y1676" s="18">
        <f>IF(A1676="", "", TRIM(IF(COUNTIFS($N$2:$N$3000,N1676,$C$2:$C$3000,C1676,$D$2:$D$3000,D1676,$H$2:$H$3000,H1676)&gt;1, "Orden repetida. ", "")&amp;IF(AND(S1676=1, C1676=Ajustes!$B$7, U1675+0.000001&lt;H1676), "Vendes más de lo registrado. ", "")&amp;IF(Q1676="texto", "Fecha en texto. ", "")&amp;IF(OR(NOT(ISNUMBER(D1676)), NOT(ISNUMBER(H1676))), "Número en texto. ", "")&amp;IF(AND(ISNUMBER(Q1676), ISNUMBER(Q1675), Q1676&lt;Q1675), "Fuera de orden de fecha. ", "")))</f>
        <v/>
      </c>
      <c r="Z1676" s="18">
        <f>IF(AND(S1676=1, ISNUMBER(R1676)), ROW(), 0)</f>
        <v/>
      </c>
      <c r="AA1676" s="18">
        <f>IF(ISNUMBER(R1676), R1676, 0)</f>
        <v/>
      </c>
    </row>
    <row r="1677">
      <c r="A1677" s="13" t="n"/>
      <c r="B1677" s="13" t="n"/>
      <c r="C1677" s="13" t="n"/>
      <c r="D1677" s="13" t="n"/>
      <c r="E1677" s="13" t="n"/>
      <c r="F1677" s="13" t="n"/>
      <c r="G1677" s="13" t="n"/>
      <c r="H1677" s="13" t="n"/>
      <c r="I1677" s="13" t="n"/>
      <c r="J1677" s="13" t="n"/>
      <c r="K1677" s="13" t="n"/>
      <c r="L1677" s="13" t="n"/>
      <c r="M1677" s="13" t="n"/>
      <c r="N1677" s="13" t="n"/>
      <c r="O1677" s="14" t="n"/>
      <c r="P1677" s="15" t="n"/>
      <c r="Q1677" s="16">
        <f>IF(N1677="", "", IF(ISNUMBER(N1677), N1677, IFERROR(DATEVALUE(LEFT(N1677,10))+TIMEVALUE(MID(N1677,12,8)), "texto")))</f>
        <v/>
      </c>
      <c r="R1677" s="17">
        <f>IF(ISNUMBER(Q1677), DATE(YEAR(Q1677),MONTH(Q1677),1), "")</f>
        <v/>
      </c>
      <c r="S1677" s="18">
        <f>IF(A1677="", 0, IF(AND(M1677=Ajustes!$B$8, E1677=Ajustes!$B$5, I1677=Ajustes!$B$4, OR(C1677=Ajustes!$B$6, C1677=Ajustes!$B$7), ISNUMBER(D1677), ISNUMBER(H1677)), 1, 0))</f>
        <v/>
      </c>
      <c r="T1677" s="19">
        <f>IF(S1677&lt;&gt;1, 0, IF(N(J1677)=0, 0, IF(K1677=Ajustes!$B$5, J1677, J1677*F1677)))</f>
        <v/>
      </c>
      <c r="U1677" s="20">
        <f>IF(S1677&lt;&gt;1, U1676, IF(C1677=Ajustes!$B$6, U1676+H1677, U1676-H1677))</f>
        <v/>
      </c>
      <c r="V1677" s="19">
        <f>IF(S1677&lt;&gt;1, V1676, IF(C1677=Ajustes!$B$6, V1676+D1677+N(O1677)+T1677, IF(U1677&lt;=0, 0, V1676-H1677*W1676)))</f>
        <v/>
      </c>
      <c r="W1677" s="21">
        <f>IF(U1677&gt;0, V1677/U1677, 0)</f>
        <v/>
      </c>
      <c r="X1677" s="19">
        <f>IF(AND(S1677=1, C1677=Ajustes!$B$7), D1677-N(O1677)-T1677-H1677*W1676, "")</f>
        <v/>
      </c>
      <c r="Y1677" s="18">
        <f>IF(A1677="", "", TRIM(IF(COUNTIFS($N$2:$N$3000,N1677,$C$2:$C$3000,C1677,$D$2:$D$3000,D1677,$H$2:$H$3000,H1677)&gt;1, "Orden repetida. ", "")&amp;IF(AND(S1677=1, C1677=Ajustes!$B$7, U1676+0.000001&lt;H1677), "Vendes más de lo registrado. ", "")&amp;IF(Q1677="texto", "Fecha en texto. ", "")&amp;IF(OR(NOT(ISNUMBER(D1677)), NOT(ISNUMBER(H1677))), "Número en texto. ", "")&amp;IF(AND(ISNUMBER(Q1677), ISNUMBER(Q1676), Q1677&lt;Q1676), "Fuera de orden de fecha. ", "")))</f>
        <v/>
      </c>
      <c r="Z1677" s="18">
        <f>IF(AND(S1677=1, ISNUMBER(R1677)), ROW(), 0)</f>
        <v/>
      </c>
      <c r="AA1677" s="18">
        <f>IF(ISNUMBER(R1677), R1677, 0)</f>
        <v/>
      </c>
    </row>
    <row r="1678">
      <c r="A1678" s="13" t="n"/>
      <c r="B1678" s="13" t="n"/>
      <c r="C1678" s="13" t="n"/>
      <c r="D1678" s="13" t="n"/>
      <c r="E1678" s="13" t="n"/>
      <c r="F1678" s="13" t="n"/>
      <c r="G1678" s="13" t="n"/>
      <c r="H1678" s="13" t="n"/>
      <c r="I1678" s="13" t="n"/>
      <c r="J1678" s="13" t="n"/>
      <c r="K1678" s="13" t="n"/>
      <c r="L1678" s="13" t="n"/>
      <c r="M1678" s="13" t="n"/>
      <c r="N1678" s="13" t="n"/>
      <c r="O1678" s="14" t="n"/>
      <c r="P1678" s="15" t="n"/>
      <c r="Q1678" s="16">
        <f>IF(N1678="", "", IF(ISNUMBER(N1678), N1678, IFERROR(DATEVALUE(LEFT(N1678,10))+TIMEVALUE(MID(N1678,12,8)), "texto")))</f>
        <v/>
      </c>
      <c r="R1678" s="17">
        <f>IF(ISNUMBER(Q1678), DATE(YEAR(Q1678),MONTH(Q1678),1), "")</f>
        <v/>
      </c>
      <c r="S1678" s="18">
        <f>IF(A1678="", 0, IF(AND(M1678=Ajustes!$B$8, E1678=Ajustes!$B$5, I1678=Ajustes!$B$4, OR(C1678=Ajustes!$B$6, C1678=Ajustes!$B$7), ISNUMBER(D1678), ISNUMBER(H1678)), 1, 0))</f>
        <v/>
      </c>
      <c r="T1678" s="19">
        <f>IF(S1678&lt;&gt;1, 0, IF(N(J1678)=0, 0, IF(K1678=Ajustes!$B$5, J1678, J1678*F1678)))</f>
        <v/>
      </c>
      <c r="U1678" s="20">
        <f>IF(S1678&lt;&gt;1, U1677, IF(C1678=Ajustes!$B$6, U1677+H1678, U1677-H1678))</f>
        <v/>
      </c>
      <c r="V1678" s="19">
        <f>IF(S1678&lt;&gt;1, V1677, IF(C1678=Ajustes!$B$6, V1677+D1678+N(O1678)+T1678, IF(U1678&lt;=0, 0, V1677-H1678*W1677)))</f>
        <v/>
      </c>
      <c r="W1678" s="21">
        <f>IF(U1678&gt;0, V1678/U1678, 0)</f>
        <v/>
      </c>
      <c r="X1678" s="19">
        <f>IF(AND(S1678=1, C1678=Ajustes!$B$7), D1678-N(O1678)-T1678-H1678*W1677, "")</f>
        <v/>
      </c>
      <c r="Y1678" s="18">
        <f>IF(A1678="", "", TRIM(IF(COUNTIFS($N$2:$N$3000,N1678,$C$2:$C$3000,C1678,$D$2:$D$3000,D1678,$H$2:$H$3000,H1678)&gt;1, "Orden repetida. ", "")&amp;IF(AND(S1678=1, C1678=Ajustes!$B$7, U1677+0.000001&lt;H1678), "Vendes más de lo registrado. ", "")&amp;IF(Q1678="texto", "Fecha en texto. ", "")&amp;IF(OR(NOT(ISNUMBER(D1678)), NOT(ISNUMBER(H1678))), "Número en texto. ", "")&amp;IF(AND(ISNUMBER(Q1678), ISNUMBER(Q1677), Q1678&lt;Q1677), "Fuera de orden de fecha. ", "")))</f>
        <v/>
      </c>
      <c r="Z1678" s="18">
        <f>IF(AND(S1678=1, ISNUMBER(R1678)), ROW(), 0)</f>
        <v/>
      </c>
      <c r="AA1678" s="18">
        <f>IF(ISNUMBER(R1678), R1678, 0)</f>
        <v/>
      </c>
    </row>
    <row r="1679">
      <c r="A1679" s="13" t="n"/>
      <c r="B1679" s="13" t="n"/>
      <c r="C1679" s="13" t="n"/>
      <c r="D1679" s="13" t="n"/>
      <c r="E1679" s="13" t="n"/>
      <c r="F1679" s="13" t="n"/>
      <c r="G1679" s="13" t="n"/>
      <c r="H1679" s="13" t="n"/>
      <c r="I1679" s="13" t="n"/>
      <c r="J1679" s="13" t="n"/>
      <c r="K1679" s="13" t="n"/>
      <c r="L1679" s="13" t="n"/>
      <c r="M1679" s="13" t="n"/>
      <c r="N1679" s="13" t="n"/>
      <c r="O1679" s="14" t="n"/>
      <c r="P1679" s="15" t="n"/>
      <c r="Q1679" s="16">
        <f>IF(N1679="", "", IF(ISNUMBER(N1679), N1679, IFERROR(DATEVALUE(LEFT(N1679,10))+TIMEVALUE(MID(N1679,12,8)), "texto")))</f>
        <v/>
      </c>
      <c r="R1679" s="17">
        <f>IF(ISNUMBER(Q1679), DATE(YEAR(Q1679),MONTH(Q1679),1), "")</f>
        <v/>
      </c>
      <c r="S1679" s="18">
        <f>IF(A1679="", 0, IF(AND(M1679=Ajustes!$B$8, E1679=Ajustes!$B$5, I1679=Ajustes!$B$4, OR(C1679=Ajustes!$B$6, C1679=Ajustes!$B$7), ISNUMBER(D1679), ISNUMBER(H1679)), 1, 0))</f>
        <v/>
      </c>
      <c r="T1679" s="19">
        <f>IF(S1679&lt;&gt;1, 0, IF(N(J1679)=0, 0, IF(K1679=Ajustes!$B$5, J1679, J1679*F1679)))</f>
        <v/>
      </c>
      <c r="U1679" s="20">
        <f>IF(S1679&lt;&gt;1, U1678, IF(C1679=Ajustes!$B$6, U1678+H1679, U1678-H1679))</f>
        <v/>
      </c>
      <c r="V1679" s="19">
        <f>IF(S1679&lt;&gt;1, V1678, IF(C1679=Ajustes!$B$6, V1678+D1679+N(O1679)+T1679, IF(U1679&lt;=0, 0, V1678-H1679*W1678)))</f>
        <v/>
      </c>
      <c r="W1679" s="21">
        <f>IF(U1679&gt;0, V1679/U1679, 0)</f>
        <v/>
      </c>
      <c r="X1679" s="19">
        <f>IF(AND(S1679=1, C1679=Ajustes!$B$7), D1679-N(O1679)-T1679-H1679*W1678, "")</f>
        <v/>
      </c>
      <c r="Y1679" s="18">
        <f>IF(A1679="", "", TRIM(IF(COUNTIFS($N$2:$N$3000,N1679,$C$2:$C$3000,C1679,$D$2:$D$3000,D1679,$H$2:$H$3000,H1679)&gt;1, "Orden repetida. ", "")&amp;IF(AND(S1679=1, C1679=Ajustes!$B$7, U1678+0.000001&lt;H1679), "Vendes más de lo registrado. ", "")&amp;IF(Q1679="texto", "Fecha en texto. ", "")&amp;IF(OR(NOT(ISNUMBER(D1679)), NOT(ISNUMBER(H1679))), "Número en texto. ", "")&amp;IF(AND(ISNUMBER(Q1679), ISNUMBER(Q1678), Q1679&lt;Q1678), "Fuera de orden de fecha. ", "")))</f>
        <v/>
      </c>
      <c r="Z1679" s="18">
        <f>IF(AND(S1679=1, ISNUMBER(R1679)), ROW(), 0)</f>
        <v/>
      </c>
      <c r="AA1679" s="18">
        <f>IF(ISNUMBER(R1679), R1679, 0)</f>
        <v/>
      </c>
    </row>
    <row r="1680">
      <c r="A1680" s="13" t="n"/>
      <c r="B1680" s="13" t="n"/>
      <c r="C1680" s="13" t="n"/>
      <c r="D1680" s="13" t="n"/>
      <c r="E1680" s="13" t="n"/>
      <c r="F1680" s="13" t="n"/>
      <c r="G1680" s="13" t="n"/>
      <c r="H1680" s="13" t="n"/>
      <c r="I1680" s="13" t="n"/>
      <c r="J1680" s="13" t="n"/>
      <c r="K1680" s="13" t="n"/>
      <c r="L1680" s="13" t="n"/>
      <c r="M1680" s="13" t="n"/>
      <c r="N1680" s="13" t="n"/>
      <c r="O1680" s="14" t="n"/>
      <c r="P1680" s="15" t="n"/>
      <c r="Q1680" s="16">
        <f>IF(N1680="", "", IF(ISNUMBER(N1680), N1680, IFERROR(DATEVALUE(LEFT(N1680,10))+TIMEVALUE(MID(N1680,12,8)), "texto")))</f>
        <v/>
      </c>
      <c r="R1680" s="17">
        <f>IF(ISNUMBER(Q1680), DATE(YEAR(Q1680),MONTH(Q1680),1), "")</f>
        <v/>
      </c>
      <c r="S1680" s="18">
        <f>IF(A1680="", 0, IF(AND(M1680=Ajustes!$B$8, E1680=Ajustes!$B$5, I1680=Ajustes!$B$4, OR(C1680=Ajustes!$B$6, C1680=Ajustes!$B$7), ISNUMBER(D1680), ISNUMBER(H1680)), 1, 0))</f>
        <v/>
      </c>
      <c r="T1680" s="19">
        <f>IF(S1680&lt;&gt;1, 0, IF(N(J1680)=0, 0, IF(K1680=Ajustes!$B$5, J1680, J1680*F1680)))</f>
        <v/>
      </c>
      <c r="U1680" s="20">
        <f>IF(S1680&lt;&gt;1, U1679, IF(C1680=Ajustes!$B$6, U1679+H1680, U1679-H1680))</f>
        <v/>
      </c>
      <c r="V1680" s="19">
        <f>IF(S1680&lt;&gt;1, V1679, IF(C1680=Ajustes!$B$6, V1679+D1680+N(O1680)+T1680, IF(U1680&lt;=0, 0, V1679-H1680*W1679)))</f>
        <v/>
      </c>
      <c r="W1680" s="21">
        <f>IF(U1680&gt;0, V1680/U1680, 0)</f>
        <v/>
      </c>
      <c r="X1680" s="19">
        <f>IF(AND(S1680=1, C1680=Ajustes!$B$7), D1680-N(O1680)-T1680-H1680*W1679, "")</f>
        <v/>
      </c>
      <c r="Y1680" s="18">
        <f>IF(A1680="", "", TRIM(IF(COUNTIFS($N$2:$N$3000,N1680,$C$2:$C$3000,C1680,$D$2:$D$3000,D1680,$H$2:$H$3000,H1680)&gt;1, "Orden repetida. ", "")&amp;IF(AND(S1680=1, C1680=Ajustes!$B$7, U1679+0.000001&lt;H1680), "Vendes más de lo registrado. ", "")&amp;IF(Q1680="texto", "Fecha en texto. ", "")&amp;IF(OR(NOT(ISNUMBER(D1680)), NOT(ISNUMBER(H1680))), "Número en texto. ", "")&amp;IF(AND(ISNUMBER(Q1680), ISNUMBER(Q1679), Q1680&lt;Q1679), "Fuera de orden de fecha. ", "")))</f>
        <v/>
      </c>
      <c r="Z1680" s="18">
        <f>IF(AND(S1680=1, ISNUMBER(R1680)), ROW(), 0)</f>
        <v/>
      </c>
      <c r="AA1680" s="18">
        <f>IF(ISNUMBER(R1680), R1680, 0)</f>
        <v/>
      </c>
    </row>
    <row r="1681">
      <c r="A1681" s="13" t="n"/>
      <c r="B1681" s="13" t="n"/>
      <c r="C1681" s="13" t="n"/>
      <c r="D1681" s="13" t="n"/>
      <c r="E1681" s="13" t="n"/>
      <c r="F1681" s="13" t="n"/>
      <c r="G1681" s="13" t="n"/>
      <c r="H1681" s="13" t="n"/>
      <c r="I1681" s="13" t="n"/>
      <c r="J1681" s="13" t="n"/>
      <c r="K1681" s="13" t="n"/>
      <c r="L1681" s="13" t="n"/>
      <c r="M1681" s="13" t="n"/>
      <c r="N1681" s="13" t="n"/>
      <c r="O1681" s="14" t="n"/>
      <c r="P1681" s="15" t="n"/>
      <c r="Q1681" s="16">
        <f>IF(N1681="", "", IF(ISNUMBER(N1681), N1681, IFERROR(DATEVALUE(LEFT(N1681,10))+TIMEVALUE(MID(N1681,12,8)), "texto")))</f>
        <v/>
      </c>
      <c r="R1681" s="17">
        <f>IF(ISNUMBER(Q1681), DATE(YEAR(Q1681),MONTH(Q1681),1), "")</f>
        <v/>
      </c>
      <c r="S1681" s="18">
        <f>IF(A1681="", 0, IF(AND(M1681=Ajustes!$B$8, E1681=Ajustes!$B$5, I1681=Ajustes!$B$4, OR(C1681=Ajustes!$B$6, C1681=Ajustes!$B$7), ISNUMBER(D1681), ISNUMBER(H1681)), 1, 0))</f>
        <v/>
      </c>
      <c r="T1681" s="19">
        <f>IF(S1681&lt;&gt;1, 0, IF(N(J1681)=0, 0, IF(K1681=Ajustes!$B$5, J1681, J1681*F1681)))</f>
        <v/>
      </c>
      <c r="U1681" s="20">
        <f>IF(S1681&lt;&gt;1, U1680, IF(C1681=Ajustes!$B$6, U1680+H1681, U1680-H1681))</f>
        <v/>
      </c>
      <c r="V1681" s="19">
        <f>IF(S1681&lt;&gt;1, V1680, IF(C1681=Ajustes!$B$6, V1680+D1681+N(O1681)+T1681, IF(U1681&lt;=0, 0, V1680-H1681*W1680)))</f>
        <v/>
      </c>
      <c r="W1681" s="21">
        <f>IF(U1681&gt;0, V1681/U1681, 0)</f>
        <v/>
      </c>
      <c r="X1681" s="19">
        <f>IF(AND(S1681=1, C1681=Ajustes!$B$7), D1681-N(O1681)-T1681-H1681*W1680, "")</f>
        <v/>
      </c>
      <c r="Y1681" s="18">
        <f>IF(A1681="", "", TRIM(IF(COUNTIFS($N$2:$N$3000,N1681,$C$2:$C$3000,C1681,$D$2:$D$3000,D1681,$H$2:$H$3000,H1681)&gt;1, "Orden repetida. ", "")&amp;IF(AND(S1681=1, C1681=Ajustes!$B$7, U1680+0.000001&lt;H1681), "Vendes más de lo registrado. ", "")&amp;IF(Q1681="texto", "Fecha en texto. ", "")&amp;IF(OR(NOT(ISNUMBER(D1681)), NOT(ISNUMBER(H1681))), "Número en texto. ", "")&amp;IF(AND(ISNUMBER(Q1681), ISNUMBER(Q1680), Q1681&lt;Q1680), "Fuera de orden de fecha. ", "")))</f>
        <v/>
      </c>
      <c r="Z1681" s="18">
        <f>IF(AND(S1681=1, ISNUMBER(R1681)), ROW(), 0)</f>
        <v/>
      </c>
      <c r="AA1681" s="18">
        <f>IF(ISNUMBER(R1681), R1681, 0)</f>
        <v/>
      </c>
    </row>
    <row r="1682">
      <c r="A1682" s="13" t="n"/>
      <c r="B1682" s="13" t="n"/>
      <c r="C1682" s="13" t="n"/>
      <c r="D1682" s="13" t="n"/>
      <c r="E1682" s="13" t="n"/>
      <c r="F1682" s="13" t="n"/>
      <c r="G1682" s="13" t="n"/>
      <c r="H1682" s="13" t="n"/>
      <c r="I1682" s="13" t="n"/>
      <c r="J1682" s="13" t="n"/>
      <c r="K1682" s="13" t="n"/>
      <c r="L1682" s="13" t="n"/>
      <c r="M1682" s="13" t="n"/>
      <c r="N1682" s="13" t="n"/>
      <c r="O1682" s="14" t="n"/>
      <c r="P1682" s="15" t="n"/>
      <c r="Q1682" s="16">
        <f>IF(N1682="", "", IF(ISNUMBER(N1682), N1682, IFERROR(DATEVALUE(LEFT(N1682,10))+TIMEVALUE(MID(N1682,12,8)), "texto")))</f>
        <v/>
      </c>
      <c r="R1682" s="17">
        <f>IF(ISNUMBER(Q1682), DATE(YEAR(Q1682),MONTH(Q1682),1), "")</f>
        <v/>
      </c>
      <c r="S1682" s="18">
        <f>IF(A1682="", 0, IF(AND(M1682=Ajustes!$B$8, E1682=Ajustes!$B$5, I1682=Ajustes!$B$4, OR(C1682=Ajustes!$B$6, C1682=Ajustes!$B$7), ISNUMBER(D1682), ISNUMBER(H1682)), 1, 0))</f>
        <v/>
      </c>
      <c r="T1682" s="19">
        <f>IF(S1682&lt;&gt;1, 0, IF(N(J1682)=0, 0, IF(K1682=Ajustes!$B$5, J1682, J1682*F1682)))</f>
        <v/>
      </c>
      <c r="U1682" s="20">
        <f>IF(S1682&lt;&gt;1, U1681, IF(C1682=Ajustes!$B$6, U1681+H1682, U1681-H1682))</f>
        <v/>
      </c>
      <c r="V1682" s="19">
        <f>IF(S1682&lt;&gt;1, V1681, IF(C1682=Ajustes!$B$6, V1681+D1682+N(O1682)+T1682, IF(U1682&lt;=0, 0, V1681-H1682*W1681)))</f>
        <v/>
      </c>
      <c r="W1682" s="21">
        <f>IF(U1682&gt;0, V1682/U1682, 0)</f>
        <v/>
      </c>
      <c r="X1682" s="19">
        <f>IF(AND(S1682=1, C1682=Ajustes!$B$7), D1682-N(O1682)-T1682-H1682*W1681, "")</f>
        <v/>
      </c>
      <c r="Y1682" s="18">
        <f>IF(A1682="", "", TRIM(IF(COUNTIFS($N$2:$N$3000,N1682,$C$2:$C$3000,C1682,$D$2:$D$3000,D1682,$H$2:$H$3000,H1682)&gt;1, "Orden repetida. ", "")&amp;IF(AND(S1682=1, C1682=Ajustes!$B$7, U1681+0.000001&lt;H1682), "Vendes más de lo registrado. ", "")&amp;IF(Q1682="texto", "Fecha en texto. ", "")&amp;IF(OR(NOT(ISNUMBER(D1682)), NOT(ISNUMBER(H1682))), "Número en texto. ", "")&amp;IF(AND(ISNUMBER(Q1682), ISNUMBER(Q1681), Q1682&lt;Q1681), "Fuera de orden de fecha. ", "")))</f>
        <v/>
      </c>
      <c r="Z1682" s="18">
        <f>IF(AND(S1682=1, ISNUMBER(R1682)), ROW(), 0)</f>
        <v/>
      </c>
      <c r="AA1682" s="18">
        <f>IF(ISNUMBER(R1682), R1682, 0)</f>
        <v/>
      </c>
    </row>
    <row r="1683">
      <c r="A1683" s="13" t="n"/>
      <c r="B1683" s="13" t="n"/>
      <c r="C1683" s="13" t="n"/>
      <c r="D1683" s="13" t="n"/>
      <c r="E1683" s="13" t="n"/>
      <c r="F1683" s="13" t="n"/>
      <c r="G1683" s="13" t="n"/>
      <c r="H1683" s="13" t="n"/>
      <c r="I1683" s="13" t="n"/>
      <c r="J1683" s="13" t="n"/>
      <c r="K1683" s="13" t="n"/>
      <c r="L1683" s="13" t="n"/>
      <c r="M1683" s="13" t="n"/>
      <c r="N1683" s="13" t="n"/>
      <c r="O1683" s="14" t="n"/>
      <c r="P1683" s="15" t="n"/>
      <c r="Q1683" s="16">
        <f>IF(N1683="", "", IF(ISNUMBER(N1683), N1683, IFERROR(DATEVALUE(LEFT(N1683,10))+TIMEVALUE(MID(N1683,12,8)), "texto")))</f>
        <v/>
      </c>
      <c r="R1683" s="17">
        <f>IF(ISNUMBER(Q1683), DATE(YEAR(Q1683),MONTH(Q1683),1), "")</f>
        <v/>
      </c>
      <c r="S1683" s="18">
        <f>IF(A1683="", 0, IF(AND(M1683=Ajustes!$B$8, E1683=Ajustes!$B$5, I1683=Ajustes!$B$4, OR(C1683=Ajustes!$B$6, C1683=Ajustes!$B$7), ISNUMBER(D1683), ISNUMBER(H1683)), 1, 0))</f>
        <v/>
      </c>
      <c r="T1683" s="19">
        <f>IF(S1683&lt;&gt;1, 0, IF(N(J1683)=0, 0, IF(K1683=Ajustes!$B$5, J1683, J1683*F1683)))</f>
        <v/>
      </c>
      <c r="U1683" s="20">
        <f>IF(S1683&lt;&gt;1, U1682, IF(C1683=Ajustes!$B$6, U1682+H1683, U1682-H1683))</f>
        <v/>
      </c>
      <c r="V1683" s="19">
        <f>IF(S1683&lt;&gt;1, V1682, IF(C1683=Ajustes!$B$6, V1682+D1683+N(O1683)+T1683, IF(U1683&lt;=0, 0, V1682-H1683*W1682)))</f>
        <v/>
      </c>
      <c r="W1683" s="21">
        <f>IF(U1683&gt;0, V1683/U1683, 0)</f>
        <v/>
      </c>
      <c r="X1683" s="19">
        <f>IF(AND(S1683=1, C1683=Ajustes!$B$7), D1683-N(O1683)-T1683-H1683*W1682, "")</f>
        <v/>
      </c>
      <c r="Y1683" s="18">
        <f>IF(A1683="", "", TRIM(IF(COUNTIFS($N$2:$N$3000,N1683,$C$2:$C$3000,C1683,$D$2:$D$3000,D1683,$H$2:$H$3000,H1683)&gt;1, "Orden repetida. ", "")&amp;IF(AND(S1683=1, C1683=Ajustes!$B$7, U1682+0.000001&lt;H1683), "Vendes más de lo registrado. ", "")&amp;IF(Q1683="texto", "Fecha en texto. ", "")&amp;IF(OR(NOT(ISNUMBER(D1683)), NOT(ISNUMBER(H1683))), "Número en texto. ", "")&amp;IF(AND(ISNUMBER(Q1683), ISNUMBER(Q1682), Q1683&lt;Q1682), "Fuera de orden de fecha. ", "")))</f>
        <v/>
      </c>
      <c r="Z1683" s="18">
        <f>IF(AND(S1683=1, ISNUMBER(R1683)), ROW(), 0)</f>
        <v/>
      </c>
      <c r="AA1683" s="18">
        <f>IF(ISNUMBER(R1683), R1683, 0)</f>
        <v/>
      </c>
    </row>
    <row r="1684">
      <c r="A1684" s="13" t="n"/>
      <c r="B1684" s="13" t="n"/>
      <c r="C1684" s="13" t="n"/>
      <c r="D1684" s="13" t="n"/>
      <c r="E1684" s="13" t="n"/>
      <c r="F1684" s="13" t="n"/>
      <c r="G1684" s="13" t="n"/>
      <c r="H1684" s="13" t="n"/>
      <c r="I1684" s="13" t="n"/>
      <c r="J1684" s="13" t="n"/>
      <c r="K1684" s="13" t="n"/>
      <c r="L1684" s="13" t="n"/>
      <c r="M1684" s="13" t="n"/>
      <c r="N1684" s="13" t="n"/>
      <c r="O1684" s="14" t="n"/>
      <c r="P1684" s="15" t="n"/>
      <c r="Q1684" s="16">
        <f>IF(N1684="", "", IF(ISNUMBER(N1684), N1684, IFERROR(DATEVALUE(LEFT(N1684,10))+TIMEVALUE(MID(N1684,12,8)), "texto")))</f>
        <v/>
      </c>
      <c r="R1684" s="17">
        <f>IF(ISNUMBER(Q1684), DATE(YEAR(Q1684),MONTH(Q1684),1), "")</f>
        <v/>
      </c>
      <c r="S1684" s="18">
        <f>IF(A1684="", 0, IF(AND(M1684=Ajustes!$B$8, E1684=Ajustes!$B$5, I1684=Ajustes!$B$4, OR(C1684=Ajustes!$B$6, C1684=Ajustes!$B$7), ISNUMBER(D1684), ISNUMBER(H1684)), 1, 0))</f>
        <v/>
      </c>
      <c r="T1684" s="19">
        <f>IF(S1684&lt;&gt;1, 0, IF(N(J1684)=0, 0, IF(K1684=Ajustes!$B$5, J1684, J1684*F1684)))</f>
        <v/>
      </c>
      <c r="U1684" s="20">
        <f>IF(S1684&lt;&gt;1, U1683, IF(C1684=Ajustes!$B$6, U1683+H1684, U1683-H1684))</f>
        <v/>
      </c>
      <c r="V1684" s="19">
        <f>IF(S1684&lt;&gt;1, V1683, IF(C1684=Ajustes!$B$6, V1683+D1684+N(O1684)+T1684, IF(U1684&lt;=0, 0, V1683-H1684*W1683)))</f>
        <v/>
      </c>
      <c r="W1684" s="21">
        <f>IF(U1684&gt;0, V1684/U1684, 0)</f>
        <v/>
      </c>
      <c r="X1684" s="19">
        <f>IF(AND(S1684=1, C1684=Ajustes!$B$7), D1684-N(O1684)-T1684-H1684*W1683, "")</f>
        <v/>
      </c>
      <c r="Y1684" s="18">
        <f>IF(A1684="", "", TRIM(IF(COUNTIFS($N$2:$N$3000,N1684,$C$2:$C$3000,C1684,$D$2:$D$3000,D1684,$H$2:$H$3000,H1684)&gt;1, "Orden repetida. ", "")&amp;IF(AND(S1684=1, C1684=Ajustes!$B$7, U1683+0.000001&lt;H1684), "Vendes más de lo registrado. ", "")&amp;IF(Q1684="texto", "Fecha en texto. ", "")&amp;IF(OR(NOT(ISNUMBER(D1684)), NOT(ISNUMBER(H1684))), "Número en texto. ", "")&amp;IF(AND(ISNUMBER(Q1684), ISNUMBER(Q1683), Q1684&lt;Q1683), "Fuera de orden de fecha. ", "")))</f>
        <v/>
      </c>
      <c r="Z1684" s="18">
        <f>IF(AND(S1684=1, ISNUMBER(R1684)), ROW(), 0)</f>
        <v/>
      </c>
      <c r="AA1684" s="18">
        <f>IF(ISNUMBER(R1684), R1684, 0)</f>
        <v/>
      </c>
    </row>
    <row r="1685">
      <c r="A1685" s="13" t="n"/>
      <c r="B1685" s="13" t="n"/>
      <c r="C1685" s="13" t="n"/>
      <c r="D1685" s="13" t="n"/>
      <c r="E1685" s="13" t="n"/>
      <c r="F1685" s="13" t="n"/>
      <c r="G1685" s="13" t="n"/>
      <c r="H1685" s="13" t="n"/>
      <c r="I1685" s="13" t="n"/>
      <c r="J1685" s="13" t="n"/>
      <c r="K1685" s="13" t="n"/>
      <c r="L1685" s="13" t="n"/>
      <c r="M1685" s="13" t="n"/>
      <c r="N1685" s="13" t="n"/>
      <c r="O1685" s="14" t="n"/>
      <c r="P1685" s="15" t="n"/>
      <c r="Q1685" s="16">
        <f>IF(N1685="", "", IF(ISNUMBER(N1685), N1685, IFERROR(DATEVALUE(LEFT(N1685,10))+TIMEVALUE(MID(N1685,12,8)), "texto")))</f>
        <v/>
      </c>
      <c r="R1685" s="17">
        <f>IF(ISNUMBER(Q1685), DATE(YEAR(Q1685),MONTH(Q1685),1), "")</f>
        <v/>
      </c>
      <c r="S1685" s="18">
        <f>IF(A1685="", 0, IF(AND(M1685=Ajustes!$B$8, E1685=Ajustes!$B$5, I1685=Ajustes!$B$4, OR(C1685=Ajustes!$B$6, C1685=Ajustes!$B$7), ISNUMBER(D1685), ISNUMBER(H1685)), 1, 0))</f>
        <v/>
      </c>
      <c r="T1685" s="19">
        <f>IF(S1685&lt;&gt;1, 0, IF(N(J1685)=0, 0, IF(K1685=Ajustes!$B$5, J1685, J1685*F1685)))</f>
        <v/>
      </c>
      <c r="U1685" s="20">
        <f>IF(S1685&lt;&gt;1, U1684, IF(C1685=Ajustes!$B$6, U1684+H1685, U1684-H1685))</f>
        <v/>
      </c>
      <c r="V1685" s="19">
        <f>IF(S1685&lt;&gt;1, V1684, IF(C1685=Ajustes!$B$6, V1684+D1685+N(O1685)+T1685, IF(U1685&lt;=0, 0, V1684-H1685*W1684)))</f>
        <v/>
      </c>
      <c r="W1685" s="21">
        <f>IF(U1685&gt;0, V1685/U1685, 0)</f>
        <v/>
      </c>
      <c r="X1685" s="19">
        <f>IF(AND(S1685=1, C1685=Ajustes!$B$7), D1685-N(O1685)-T1685-H1685*W1684, "")</f>
        <v/>
      </c>
      <c r="Y1685" s="18">
        <f>IF(A1685="", "", TRIM(IF(COUNTIFS($N$2:$N$3000,N1685,$C$2:$C$3000,C1685,$D$2:$D$3000,D1685,$H$2:$H$3000,H1685)&gt;1, "Orden repetida. ", "")&amp;IF(AND(S1685=1, C1685=Ajustes!$B$7, U1684+0.000001&lt;H1685), "Vendes más de lo registrado. ", "")&amp;IF(Q1685="texto", "Fecha en texto. ", "")&amp;IF(OR(NOT(ISNUMBER(D1685)), NOT(ISNUMBER(H1685))), "Número en texto. ", "")&amp;IF(AND(ISNUMBER(Q1685), ISNUMBER(Q1684), Q1685&lt;Q1684), "Fuera de orden de fecha. ", "")))</f>
        <v/>
      </c>
      <c r="Z1685" s="18">
        <f>IF(AND(S1685=1, ISNUMBER(R1685)), ROW(), 0)</f>
        <v/>
      </c>
      <c r="AA1685" s="18">
        <f>IF(ISNUMBER(R1685), R1685, 0)</f>
        <v/>
      </c>
    </row>
    <row r="1686">
      <c r="A1686" s="13" t="n"/>
      <c r="B1686" s="13" t="n"/>
      <c r="C1686" s="13" t="n"/>
      <c r="D1686" s="13" t="n"/>
      <c r="E1686" s="13" t="n"/>
      <c r="F1686" s="13" t="n"/>
      <c r="G1686" s="13" t="n"/>
      <c r="H1686" s="13" t="n"/>
      <c r="I1686" s="13" t="n"/>
      <c r="J1686" s="13" t="n"/>
      <c r="K1686" s="13" t="n"/>
      <c r="L1686" s="13" t="n"/>
      <c r="M1686" s="13" t="n"/>
      <c r="N1686" s="13" t="n"/>
      <c r="O1686" s="14" t="n"/>
      <c r="P1686" s="15" t="n"/>
      <c r="Q1686" s="16">
        <f>IF(N1686="", "", IF(ISNUMBER(N1686), N1686, IFERROR(DATEVALUE(LEFT(N1686,10))+TIMEVALUE(MID(N1686,12,8)), "texto")))</f>
        <v/>
      </c>
      <c r="R1686" s="17">
        <f>IF(ISNUMBER(Q1686), DATE(YEAR(Q1686),MONTH(Q1686),1), "")</f>
        <v/>
      </c>
      <c r="S1686" s="18">
        <f>IF(A1686="", 0, IF(AND(M1686=Ajustes!$B$8, E1686=Ajustes!$B$5, I1686=Ajustes!$B$4, OR(C1686=Ajustes!$B$6, C1686=Ajustes!$B$7), ISNUMBER(D1686), ISNUMBER(H1686)), 1, 0))</f>
        <v/>
      </c>
      <c r="T1686" s="19">
        <f>IF(S1686&lt;&gt;1, 0, IF(N(J1686)=0, 0, IF(K1686=Ajustes!$B$5, J1686, J1686*F1686)))</f>
        <v/>
      </c>
      <c r="U1686" s="20">
        <f>IF(S1686&lt;&gt;1, U1685, IF(C1686=Ajustes!$B$6, U1685+H1686, U1685-H1686))</f>
        <v/>
      </c>
      <c r="V1686" s="19">
        <f>IF(S1686&lt;&gt;1, V1685, IF(C1686=Ajustes!$B$6, V1685+D1686+N(O1686)+T1686, IF(U1686&lt;=0, 0, V1685-H1686*W1685)))</f>
        <v/>
      </c>
      <c r="W1686" s="21">
        <f>IF(U1686&gt;0, V1686/U1686, 0)</f>
        <v/>
      </c>
      <c r="X1686" s="19">
        <f>IF(AND(S1686=1, C1686=Ajustes!$B$7), D1686-N(O1686)-T1686-H1686*W1685, "")</f>
        <v/>
      </c>
      <c r="Y1686" s="18">
        <f>IF(A1686="", "", TRIM(IF(COUNTIFS($N$2:$N$3000,N1686,$C$2:$C$3000,C1686,$D$2:$D$3000,D1686,$H$2:$H$3000,H1686)&gt;1, "Orden repetida. ", "")&amp;IF(AND(S1686=1, C1686=Ajustes!$B$7, U1685+0.000001&lt;H1686), "Vendes más de lo registrado. ", "")&amp;IF(Q1686="texto", "Fecha en texto. ", "")&amp;IF(OR(NOT(ISNUMBER(D1686)), NOT(ISNUMBER(H1686))), "Número en texto. ", "")&amp;IF(AND(ISNUMBER(Q1686), ISNUMBER(Q1685), Q1686&lt;Q1685), "Fuera de orden de fecha. ", "")))</f>
        <v/>
      </c>
      <c r="Z1686" s="18">
        <f>IF(AND(S1686=1, ISNUMBER(R1686)), ROW(), 0)</f>
        <v/>
      </c>
      <c r="AA1686" s="18">
        <f>IF(ISNUMBER(R1686), R1686, 0)</f>
        <v/>
      </c>
    </row>
    <row r="1687">
      <c r="A1687" s="13" t="n"/>
      <c r="B1687" s="13" t="n"/>
      <c r="C1687" s="13" t="n"/>
      <c r="D1687" s="13" t="n"/>
      <c r="E1687" s="13" t="n"/>
      <c r="F1687" s="13" t="n"/>
      <c r="G1687" s="13" t="n"/>
      <c r="H1687" s="13" t="n"/>
      <c r="I1687" s="13" t="n"/>
      <c r="J1687" s="13" t="n"/>
      <c r="K1687" s="13" t="n"/>
      <c r="L1687" s="13" t="n"/>
      <c r="M1687" s="13" t="n"/>
      <c r="N1687" s="13" t="n"/>
      <c r="O1687" s="14" t="n"/>
      <c r="P1687" s="15" t="n"/>
      <c r="Q1687" s="16">
        <f>IF(N1687="", "", IF(ISNUMBER(N1687), N1687, IFERROR(DATEVALUE(LEFT(N1687,10))+TIMEVALUE(MID(N1687,12,8)), "texto")))</f>
        <v/>
      </c>
      <c r="R1687" s="17">
        <f>IF(ISNUMBER(Q1687), DATE(YEAR(Q1687),MONTH(Q1687),1), "")</f>
        <v/>
      </c>
      <c r="S1687" s="18">
        <f>IF(A1687="", 0, IF(AND(M1687=Ajustes!$B$8, E1687=Ajustes!$B$5, I1687=Ajustes!$B$4, OR(C1687=Ajustes!$B$6, C1687=Ajustes!$B$7), ISNUMBER(D1687), ISNUMBER(H1687)), 1, 0))</f>
        <v/>
      </c>
      <c r="T1687" s="19">
        <f>IF(S1687&lt;&gt;1, 0, IF(N(J1687)=0, 0, IF(K1687=Ajustes!$B$5, J1687, J1687*F1687)))</f>
        <v/>
      </c>
      <c r="U1687" s="20">
        <f>IF(S1687&lt;&gt;1, U1686, IF(C1687=Ajustes!$B$6, U1686+H1687, U1686-H1687))</f>
        <v/>
      </c>
      <c r="V1687" s="19">
        <f>IF(S1687&lt;&gt;1, V1686, IF(C1687=Ajustes!$B$6, V1686+D1687+N(O1687)+T1687, IF(U1687&lt;=0, 0, V1686-H1687*W1686)))</f>
        <v/>
      </c>
      <c r="W1687" s="21">
        <f>IF(U1687&gt;0, V1687/U1687, 0)</f>
        <v/>
      </c>
      <c r="X1687" s="19">
        <f>IF(AND(S1687=1, C1687=Ajustes!$B$7), D1687-N(O1687)-T1687-H1687*W1686, "")</f>
        <v/>
      </c>
      <c r="Y1687" s="18">
        <f>IF(A1687="", "", TRIM(IF(COUNTIFS($N$2:$N$3000,N1687,$C$2:$C$3000,C1687,$D$2:$D$3000,D1687,$H$2:$H$3000,H1687)&gt;1, "Orden repetida. ", "")&amp;IF(AND(S1687=1, C1687=Ajustes!$B$7, U1686+0.000001&lt;H1687), "Vendes más de lo registrado. ", "")&amp;IF(Q1687="texto", "Fecha en texto. ", "")&amp;IF(OR(NOT(ISNUMBER(D1687)), NOT(ISNUMBER(H1687))), "Número en texto. ", "")&amp;IF(AND(ISNUMBER(Q1687), ISNUMBER(Q1686), Q1687&lt;Q1686), "Fuera de orden de fecha. ", "")))</f>
        <v/>
      </c>
      <c r="Z1687" s="18">
        <f>IF(AND(S1687=1, ISNUMBER(R1687)), ROW(), 0)</f>
        <v/>
      </c>
      <c r="AA1687" s="18">
        <f>IF(ISNUMBER(R1687), R1687, 0)</f>
        <v/>
      </c>
    </row>
    <row r="1688">
      <c r="A1688" s="13" t="n"/>
      <c r="B1688" s="13" t="n"/>
      <c r="C1688" s="13" t="n"/>
      <c r="D1688" s="13" t="n"/>
      <c r="E1688" s="13" t="n"/>
      <c r="F1688" s="13" t="n"/>
      <c r="G1688" s="13" t="n"/>
      <c r="H1688" s="13" t="n"/>
      <c r="I1688" s="13" t="n"/>
      <c r="J1688" s="13" t="n"/>
      <c r="K1688" s="13" t="n"/>
      <c r="L1688" s="13" t="n"/>
      <c r="M1688" s="13" t="n"/>
      <c r="N1688" s="13" t="n"/>
      <c r="O1688" s="14" t="n"/>
      <c r="P1688" s="15" t="n"/>
      <c r="Q1688" s="16">
        <f>IF(N1688="", "", IF(ISNUMBER(N1688), N1688, IFERROR(DATEVALUE(LEFT(N1688,10))+TIMEVALUE(MID(N1688,12,8)), "texto")))</f>
        <v/>
      </c>
      <c r="R1688" s="17">
        <f>IF(ISNUMBER(Q1688), DATE(YEAR(Q1688),MONTH(Q1688),1), "")</f>
        <v/>
      </c>
      <c r="S1688" s="18">
        <f>IF(A1688="", 0, IF(AND(M1688=Ajustes!$B$8, E1688=Ajustes!$B$5, I1688=Ajustes!$B$4, OR(C1688=Ajustes!$B$6, C1688=Ajustes!$B$7), ISNUMBER(D1688), ISNUMBER(H1688)), 1, 0))</f>
        <v/>
      </c>
      <c r="T1688" s="19">
        <f>IF(S1688&lt;&gt;1, 0, IF(N(J1688)=0, 0, IF(K1688=Ajustes!$B$5, J1688, J1688*F1688)))</f>
        <v/>
      </c>
      <c r="U1688" s="20">
        <f>IF(S1688&lt;&gt;1, U1687, IF(C1688=Ajustes!$B$6, U1687+H1688, U1687-H1688))</f>
        <v/>
      </c>
      <c r="V1688" s="19">
        <f>IF(S1688&lt;&gt;1, V1687, IF(C1688=Ajustes!$B$6, V1687+D1688+N(O1688)+T1688, IF(U1688&lt;=0, 0, V1687-H1688*W1687)))</f>
        <v/>
      </c>
      <c r="W1688" s="21">
        <f>IF(U1688&gt;0, V1688/U1688, 0)</f>
        <v/>
      </c>
      <c r="X1688" s="19">
        <f>IF(AND(S1688=1, C1688=Ajustes!$B$7), D1688-N(O1688)-T1688-H1688*W1687, "")</f>
        <v/>
      </c>
      <c r="Y1688" s="18">
        <f>IF(A1688="", "", TRIM(IF(COUNTIFS($N$2:$N$3000,N1688,$C$2:$C$3000,C1688,$D$2:$D$3000,D1688,$H$2:$H$3000,H1688)&gt;1, "Orden repetida. ", "")&amp;IF(AND(S1688=1, C1688=Ajustes!$B$7, U1687+0.000001&lt;H1688), "Vendes más de lo registrado. ", "")&amp;IF(Q1688="texto", "Fecha en texto. ", "")&amp;IF(OR(NOT(ISNUMBER(D1688)), NOT(ISNUMBER(H1688))), "Número en texto. ", "")&amp;IF(AND(ISNUMBER(Q1688), ISNUMBER(Q1687), Q1688&lt;Q1687), "Fuera de orden de fecha. ", "")))</f>
        <v/>
      </c>
      <c r="Z1688" s="18">
        <f>IF(AND(S1688=1, ISNUMBER(R1688)), ROW(), 0)</f>
        <v/>
      </c>
      <c r="AA1688" s="18">
        <f>IF(ISNUMBER(R1688), R1688, 0)</f>
        <v/>
      </c>
    </row>
    <row r="1689">
      <c r="A1689" s="13" t="n"/>
      <c r="B1689" s="13" t="n"/>
      <c r="C1689" s="13" t="n"/>
      <c r="D1689" s="13" t="n"/>
      <c r="E1689" s="13" t="n"/>
      <c r="F1689" s="13" t="n"/>
      <c r="G1689" s="13" t="n"/>
      <c r="H1689" s="13" t="n"/>
      <c r="I1689" s="13" t="n"/>
      <c r="J1689" s="13" t="n"/>
      <c r="K1689" s="13" t="n"/>
      <c r="L1689" s="13" t="n"/>
      <c r="M1689" s="13" t="n"/>
      <c r="N1689" s="13" t="n"/>
      <c r="O1689" s="14" t="n"/>
      <c r="P1689" s="15" t="n"/>
      <c r="Q1689" s="16">
        <f>IF(N1689="", "", IF(ISNUMBER(N1689), N1689, IFERROR(DATEVALUE(LEFT(N1689,10))+TIMEVALUE(MID(N1689,12,8)), "texto")))</f>
        <v/>
      </c>
      <c r="R1689" s="17">
        <f>IF(ISNUMBER(Q1689), DATE(YEAR(Q1689),MONTH(Q1689),1), "")</f>
        <v/>
      </c>
      <c r="S1689" s="18">
        <f>IF(A1689="", 0, IF(AND(M1689=Ajustes!$B$8, E1689=Ajustes!$B$5, I1689=Ajustes!$B$4, OR(C1689=Ajustes!$B$6, C1689=Ajustes!$B$7), ISNUMBER(D1689), ISNUMBER(H1689)), 1, 0))</f>
        <v/>
      </c>
      <c r="T1689" s="19">
        <f>IF(S1689&lt;&gt;1, 0, IF(N(J1689)=0, 0, IF(K1689=Ajustes!$B$5, J1689, J1689*F1689)))</f>
        <v/>
      </c>
      <c r="U1689" s="20">
        <f>IF(S1689&lt;&gt;1, U1688, IF(C1689=Ajustes!$B$6, U1688+H1689, U1688-H1689))</f>
        <v/>
      </c>
      <c r="V1689" s="19">
        <f>IF(S1689&lt;&gt;1, V1688, IF(C1689=Ajustes!$B$6, V1688+D1689+N(O1689)+T1689, IF(U1689&lt;=0, 0, V1688-H1689*W1688)))</f>
        <v/>
      </c>
      <c r="W1689" s="21">
        <f>IF(U1689&gt;0, V1689/U1689, 0)</f>
        <v/>
      </c>
      <c r="X1689" s="19">
        <f>IF(AND(S1689=1, C1689=Ajustes!$B$7), D1689-N(O1689)-T1689-H1689*W1688, "")</f>
        <v/>
      </c>
      <c r="Y1689" s="18">
        <f>IF(A1689="", "", TRIM(IF(COUNTIFS($N$2:$N$3000,N1689,$C$2:$C$3000,C1689,$D$2:$D$3000,D1689,$H$2:$H$3000,H1689)&gt;1, "Orden repetida. ", "")&amp;IF(AND(S1689=1, C1689=Ajustes!$B$7, U1688+0.000001&lt;H1689), "Vendes más de lo registrado. ", "")&amp;IF(Q1689="texto", "Fecha en texto. ", "")&amp;IF(OR(NOT(ISNUMBER(D1689)), NOT(ISNUMBER(H1689))), "Número en texto. ", "")&amp;IF(AND(ISNUMBER(Q1689), ISNUMBER(Q1688), Q1689&lt;Q1688), "Fuera de orden de fecha. ", "")))</f>
        <v/>
      </c>
      <c r="Z1689" s="18">
        <f>IF(AND(S1689=1, ISNUMBER(R1689)), ROW(), 0)</f>
        <v/>
      </c>
      <c r="AA1689" s="18">
        <f>IF(ISNUMBER(R1689), R1689, 0)</f>
        <v/>
      </c>
    </row>
    <row r="1690">
      <c r="A1690" s="13" t="n"/>
      <c r="B1690" s="13" t="n"/>
      <c r="C1690" s="13" t="n"/>
      <c r="D1690" s="13" t="n"/>
      <c r="E1690" s="13" t="n"/>
      <c r="F1690" s="13" t="n"/>
      <c r="G1690" s="13" t="n"/>
      <c r="H1690" s="13" t="n"/>
      <c r="I1690" s="13" t="n"/>
      <c r="J1690" s="13" t="n"/>
      <c r="K1690" s="13" t="n"/>
      <c r="L1690" s="13" t="n"/>
      <c r="M1690" s="13" t="n"/>
      <c r="N1690" s="13" t="n"/>
      <c r="O1690" s="14" t="n"/>
      <c r="P1690" s="15" t="n"/>
      <c r="Q1690" s="16">
        <f>IF(N1690="", "", IF(ISNUMBER(N1690), N1690, IFERROR(DATEVALUE(LEFT(N1690,10))+TIMEVALUE(MID(N1690,12,8)), "texto")))</f>
        <v/>
      </c>
      <c r="R1690" s="17">
        <f>IF(ISNUMBER(Q1690), DATE(YEAR(Q1690),MONTH(Q1690),1), "")</f>
        <v/>
      </c>
      <c r="S1690" s="18">
        <f>IF(A1690="", 0, IF(AND(M1690=Ajustes!$B$8, E1690=Ajustes!$B$5, I1690=Ajustes!$B$4, OR(C1690=Ajustes!$B$6, C1690=Ajustes!$B$7), ISNUMBER(D1690), ISNUMBER(H1690)), 1, 0))</f>
        <v/>
      </c>
      <c r="T1690" s="19">
        <f>IF(S1690&lt;&gt;1, 0, IF(N(J1690)=0, 0, IF(K1690=Ajustes!$B$5, J1690, J1690*F1690)))</f>
        <v/>
      </c>
      <c r="U1690" s="20">
        <f>IF(S1690&lt;&gt;1, U1689, IF(C1690=Ajustes!$B$6, U1689+H1690, U1689-H1690))</f>
        <v/>
      </c>
      <c r="V1690" s="19">
        <f>IF(S1690&lt;&gt;1, V1689, IF(C1690=Ajustes!$B$6, V1689+D1690+N(O1690)+T1690, IF(U1690&lt;=0, 0, V1689-H1690*W1689)))</f>
        <v/>
      </c>
      <c r="W1690" s="21">
        <f>IF(U1690&gt;0, V1690/U1690, 0)</f>
        <v/>
      </c>
      <c r="X1690" s="19">
        <f>IF(AND(S1690=1, C1690=Ajustes!$B$7), D1690-N(O1690)-T1690-H1690*W1689, "")</f>
        <v/>
      </c>
      <c r="Y1690" s="18">
        <f>IF(A1690="", "", TRIM(IF(COUNTIFS($N$2:$N$3000,N1690,$C$2:$C$3000,C1690,$D$2:$D$3000,D1690,$H$2:$H$3000,H1690)&gt;1, "Orden repetida. ", "")&amp;IF(AND(S1690=1, C1690=Ajustes!$B$7, U1689+0.000001&lt;H1690), "Vendes más de lo registrado. ", "")&amp;IF(Q1690="texto", "Fecha en texto. ", "")&amp;IF(OR(NOT(ISNUMBER(D1690)), NOT(ISNUMBER(H1690))), "Número en texto. ", "")&amp;IF(AND(ISNUMBER(Q1690), ISNUMBER(Q1689), Q1690&lt;Q1689), "Fuera de orden de fecha. ", "")))</f>
        <v/>
      </c>
      <c r="Z1690" s="18">
        <f>IF(AND(S1690=1, ISNUMBER(R1690)), ROW(), 0)</f>
        <v/>
      </c>
      <c r="AA1690" s="18">
        <f>IF(ISNUMBER(R1690), R1690, 0)</f>
        <v/>
      </c>
    </row>
    <row r="1691">
      <c r="A1691" s="13" t="n"/>
      <c r="B1691" s="13" t="n"/>
      <c r="C1691" s="13" t="n"/>
      <c r="D1691" s="13" t="n"/>
      <c r="E1691" s="13" t="n"/>
      <c r="F1691" s="13" t="n"/>
      <c r="G1691" s="13" t="n"/>
      <c r="H1691" s="13" t="n"/>
      <c r="I1691" s="13" t="n"/>
      <c r="J1691" s="13" t="n"/>
      <c r="K1691" s="13" t="n"/>
      <c r="L1691" s="13" t="n"/>
      <c r="M1691" s="13" t="n"/>
      <c r="N1691" s="13" t="n"/>
      <c r="O1691" s="14" t="n"/>
      <c r="P1691" s="15" t="n"/>
      <c r="Q1691" s="16">
        <f>IF(N1691="", "", IF(ISNUMBER(N1691), N1691, IFERROR(DATEVALUE(LEFT(N1691,10))+TIMEVALUE(MID(N1691,12,8)), "texto")))</f>
        <v/>
      </c>
      <c r="R1691" s="17">
        <f>IF(ISNUMBER(Q1691), DATE(YEAR(Q1691),MONTH(Q1691),1), "")</f>
        <v/>
      </c>
      <c r="S1691" s="18">
        <f>IF(A1691="", 0, IF(AND(M1691=Ajustes!$B$8, E1691=Ajustes!$B$5, I1691=Ajustes!$B$4, OR(C1691=Ajustes!$B$6, C1691=Ajustes!$B$7), ISNUMBER(D1691), ISNUMBER(H1691)), 1, 0))</f>
        <v/>
      </c>
      <c r="T1691" s="19">
        <f>IF(S1691&lt;&gt;1, 0, IF(N(J1691)=0, 0, IF(K1691=Ajustes!$B$5, J1691, J1691*F1691)))</f>
        <v/>
      </c>
      <c r="U1691" s="20">
        <f>IF(S1691&lt;&gt;1, U1690, IF(C1691=Ajustes!$B$6, U1690+H1691, U1690-H1691))</f>
        <v/>
      </c>
      <c r="V1691" s="19">
        <f>IF(S1691&lt;&gt;1, V1690, IF(C1691=Ajustes!$B$6, V1690+D1691+N(O1691)+T1691, IF(U1691&lt;=0, 0, V1690-H1691*W1690)))</f>
        <v/>
      </c>
      <c r="W1691" s="21">
        <f>IF(U1691&gt;0, V1691/U1691, 0)</f>
        <v/>
      </c>
      <c r="X1691" s="19">
        <f>IF(AND(S1691=1, C1691=Ajustes!$B$7), D1691-N(O1691)-T1691-H1691*W1690, "")</f>
        <v/>
      </c>
      <c r="Y1691" s="18">
        <f>IF(A1691="", "", TRIM(IF(COUNTIFS($N$2:$N$3000,N1691,$C$2:$C$3000,C1691,$D$2:$D$3000,D1691,$H$2:$H$3000,H1691)&gt;1, "Orden repetida. ", "")&amp;IF(AND(S1691=1, C1691=Ajustes!$B$7, U1690+0.000001&lt;H1691), "Vendes más de lo registrado. ", "")&amp;IF(Q1691="texto", "Fecha en texto. ", "")&amp;IF(OR(NOT(ISNUMBER(D1691)), NOT(ISNUMBER(H1691))), "Número en texto. ", "")&amp;IF(AND(ISNUMBER(Q1691), ISNUMBER(Q1690), Q1691&lt;Q1690), "Fuera de orden de fecha. ", "")))</f>
        <v/>
      </c>
      <c r="Z1691" s="18">
        <f>IF(AND(S1691=1, ISNUMBER(R1691)), ROW(), 0)</f>
        <v/>
      </c>
      <c r="AA1691" s="18">
        <f>IF(ISNUMBER(R1691), R1691, 0)</f>
        <v/>
      </c>
    </row>
    <row r="1692">
      <c r="A1692" s="13" t="n"/>
      <c r="B1692" s="13" t="n"/>
      <c r="C1692" s="13" t="n"/>
      <c r="D1692" s="13" t="n"/>
      <c r="E1692" s="13" t="n"/>
      <c r="F1692" s="13" t="n"/>
      <c r="G1692" s="13" t="n"/>
      <c r="H1692" s="13" t="n"/>
      <c r="I1692" s="13" t="n"/>
      <c r="J1692" s="13" t="n"/>
      <c r="K1692" s="13" t="n"/>
      <c r="L1692" s="13" t="n"/>
      <c r="M1692" s="13" t="n"/>
      <c r="N1692" s="13" t="n"/>
      <c r="O1692" s="14" t="n"/>
      <c r="P1692" s="15" t="n"/>
      <c r="Q1692" s="16">
        <f>IF(N1692="", "", IF(ISNUMBER(N1692), N1692, IFERROR(DATEVALUE(LEFT(N1692,10))+TIMEVALUE(MID(N1692,12,8)), "texto")))</f>
        <v/>
      </c>
      <c r="R1692" s="17">
        <f>IF(ISNUMBER(Q1692), DATE(YEAR(Q1692),MONTH(Q1692),1), "")</f>
        <v/>
      </c>
      <c r="S1692" s="18">
        <f>IF(A1692="", 0, IF(AND(M1692=Ajustes!$B$8, E1692=Ajustes!$B$5, I1692=Ajustes!$B$4, OR(C1692=Ajustes!$B$6, C1692=Ajustes!$B$7), ISNUMBER(D1692), ISNUMBER(H1692)), 1, 0))</f>
        <v/>
      </c>
      <c r="T1692" s="19">
        <f>IF(S1692&lt;&gt;1, 0, IF(N(J1692)=0, 0, IF(K1692=Ajustes!$B$5, J1692, J1692*F1692)))</f>
        <v/>
      </c>
      <c r="U1692" s="20">
        <f>IF(S1692&lt;&gt;1, U1691, IF(C1692=Ajustes!$B$6, U1691+H1692, U1691-H1692))</f>
        <v/>
      </c>
      <c r="V1692" s="19">
        <f>IF(S1692&lt;&gt;1, V1691, IF(C1692=Ajustes!$B$6, V1691+D1692+N(O1692)+T1692, IF(U1692&lt;=0, 0, V1691-H1692*W1691)))</f>
        <v/>
      </c>
      <c r="W1692" s="21">
        <f>IF(U1692&gt;0, V1692/U1692, 0)</f>
        <v/>
      </c>
      <c r="X1692" s="19">
        <f>IF(AND(S1692=1, C1692=Ajustes!$B$7), D1692-N(O1692)-T1692-H1692*W1691, "")</f>
        <v/>
      </c>
      <c r="Y1692" s="18">
        <f>IF(A1692="", "", TRIM(IF(COUNTIFS($N$2:$N$3000,N1692,$C$2:$C$3000,C1692,$D$2:$D$3000,D1692,$H$2:$H$3000,H1692)&gt;1, "Orden repetida. ", "")&amp;IF(AND(S1692=1, C1692=Ajustes!$B$7, U1691+0.000001&lt;H1692), "Vendes más de lo registrado. ", "")&amp;IF(Q1692="texto", "Fecha en texto. ", "")&amp;IF(OR(NOT(ISNUMBER(D1692)), NOT(ISNUMBER(H1692))), "Número en texto. ", "")&amp;IF(AND(ISNUMBER(Q1692), ISNUMBER(Q1691), Q1692&lt;Q1691), "Fuera de orden de fecha. ", "")))</f>
        <v/>
      </c>
      <c r="Z1692" s="18">
        <f>IF(AND(S1692=1, ISNUMBER(R1692)), ROW(), 0)</f>
        <v/>
      </c>
      <c r="AA1692" s="18">
        <f>IF(ISNUMBER(R1692), R1692, 0)</f>
        <v/>
      </c>
    </row>
    <row r="1693">
      <c r="A1693" s="13" t="n"/>
      <c r="B1693" s="13" t="n"/>
      <c r="C1693" s="13" t="n"/>
      <c r="D1693" s="13" t="n"/>
      <c r="E1693" s="13" t="n"/>
      <c r="F1693" s="13" t="n"/>
      <c r="G1693" s="13" t="n"/>
      <c r="H1693" s="13" t="n"/>
      <c r="I1693" s="13" t="n"/>
      <c r="J1693" s="13" t="n"/>
      <c r="K1693" s="13" t="n"/>
      <c r="L1693" s="13" t="n"/>
      <c r="M1693" s="13" t="n"/>
      <c r="N1693" s="13" t="n"/>
      <c r="O1693" s="14" t="n"/>
      <c r="P1693" s="15" t="n"/>
      <c r="Q1693" s="16">
        <f>IF(N1693="", "", IF(ISNUMBER(N1693), N1693, IFERROR(DATEVALUE(LEFT(N1693,10))+TIMEVALUE(MID(N1693,12,8)), "texto")))</f>
        <v/>
      </c>
      <c r="R1693" s="17">
        <f>IF(ISNUMBER(Q1693), DATE(YEAR(Q1693),MONTH(Q1693),1), "")</f>
        <v/>
      </c>
      <c r="S1693" s="18">
        <f>IF(A1693="", 0, IF(AND(M1693=Ajustes!$B$8, E1693=Ajustes!$B$5, I1693=Ajustes!$B$4, OR(C1693=Ajustes!$B$6, C1693=Ajustes!$B$7), ISNUMBER(D1693), ISNUMBER(H1693)), 1, 0))</f>
        <v/>
      </c>
      <c r="T1693" s="19">
        <f>IF(S1693&lt;&gt;1, 0, IF(N(J1693)=0, 0, IF(K1693=Ajustes!$B$5, J1693, J1693*F1693)))</f>
        <v/>
      </c>
      <c r="U1693" s="20">
        <f>IF(S1693&lt;&gt;1, U1692, IF(C1693=Ajustes!$B$6, U1692+H1693, U1692-H1693))</f>
        <v/>
      </c>
      <c r="V1693" s="19">
        <f>IF(S1693&lt;&gt;1, V1692, IF(C1693=Ajustes!$B$6, V1692+D1693+N(O1693)+T1693, IF(U1693&lt;=0, 0, V1692-H1693*W1692)))</f>
        <v/>
      </c>
      <c r="W1693" s="21">
        <f>IF(U1693&gt;0, V1693/U1693, 0)</f>
        <v/>
      </c>
      <c r="X1693" s="19">
        <f>IF(AND(S1693=1, C1693=Ajustes!$B$7), D1693-N(O1693)-T1693-H1693*W1692, "")</f>
        <v/>
      </c>
      <c r="Y1693" s="18">
        <f>IF(A1693="", "", TRIM(IF(COUNTIFS($N$2:$N$3000,N1693,$C$2:$C$3000,C1693,$D$2:$D$3000,D1693,$H$2:$H$3000,H1693)&gt;1, "Orden repetida. ", "")&amp;IF(AND(S1693=1, C1693=Ajustes!$B$7, U1692+0.000001&lt;H1693), "Vendes más de lo registrado. ", "")&amp;IF(Q1693="texto", "Fecha en texto. ", "")&amp;IF(OR(NOT(ISNUMBER(D1693)), NOT(ISNUMBER(H1693))), "Número en texto. ", "")&amp;IF(AND(ISNUMBER(Q1693), ISNUMBER(Q1692), Q1693&lt;Q1692), "Fuera de orden de fecha. ", "")))</f>
        <v/>
      </c>
      <c r="Z1693" s="18">
        <f>IF(AND(S1693=1, ISNUMBER(R1693)), ROW(), 0)</f>
        <v/>
      </c>
      <c r="AA1693" s="18">
        <f>IF(ISNUMBER(R1693), R1693, 0)</f>
        <v/>
      </c>
    </row>
    <row r="1694">
      <c r="A1694" s="13" t="n"/>
      <c r="B1694" s="13" t="n"/>
      <c r="C1694" s="13" t="n"/>
      <c r="D1694" s="13" t="n"/>
      <c r="E1694" s="13" t="n"/>
      <c r="F1694" s="13" t="n"/>
      <c r="G1694" s="13" t="n"/>
      <c r="H1694" s="13" t="n"/>
      <c r="I1694" s="13" t="n"/>
      <c r="J1694" s="13" t="n"/>
      <c r="K1694" s="13" t="n"/>
      <c r="L1694" s="13" t="n"/>
      <c r="M1694" s="13" t="n"/>
      <c r="N1694" s="13" t="n"/>
      <c r="O1694" s="14" t="n"/>
      <c r="P1694" s="15" t="n"/>
      <c r="Q1694" s="16">
        <f>IF(N1694="", "", IF(ISNUMBER(N1694), N1694, IFERROR(DATEVALUE(LEFT(N1694,10))+TIMEVALUE(MID(N1694,12,8)), "texto")))</f>
        <v/>
      </c>
      <c r="R1694" s="17">
        <f>IF(ISNUMBER(Q1694), DATE(YEAR(Q1694),MONTH(Q1694),1), "")</f>
        <v/>
      </c>
      <c r="S1694" s="18">
        <f>IF(A1694="", 0, IF(AND(M1694=Ajustes!$B$8, E1694=Ajustes!$B$5, I1694=Ajustes!$B$4, OR(C1694=Ajustes!$B$6, C1694=Ajustes!$B$7), ISNUMBER(D1694), ISNUMBER(H1694)), 1, 0))</f>
        <v/>
      </c>
      <c r="T1694" s="19">
        <f>IF(S1694&lt;&gt;1, 0, IF(N(J1694)=0, 0, IF(K1694=Ajustes!$B$5, J1694, J1694*F1694)))</f>
        <v/>
      </c>
      <c r="U1694" s="20">
        <f>IF(S1694&lt;&gt;1, U1693, IF(C1694=Ajustes!$B$6, U1693+H1694, U1693-H1694))</f>
        <v/>
      </c>
      <c r="V1694" s="19">
        <f>IF(S1694&lt;&gt;1, V1693, IF(C1694=Ajustes!$B$6, V1693+D1694+N(O1694)+T1694, IF(U1694&lt;=0, 0, V1693-H1694*W1693)))</f>
        <v/>
      </c>
      <c r="W1694" s="21">
        <f>IF(U1694&gt;0, V1694/U1694, 0)</f>
        <v/>
      </c>
      <c r="X1694" s="19">
        <f>IF(AND(S1694=1, C1694=Ajustes!$B$7), D1694-N(O1694)-T1694-H1694*W1693, "")</f>
        <v/>
      </c>
      <c r="Y1694" s="18">
        <f>IF(A1694="", "", TRIM(IF(COUNTIFS($N$2:$N$3000,N1694,$C$2:$C$3000,C1694,$D$2:$D$3000,D1694,$H$2:$H$3000,H1694)&gt;1, "Orden repetida. ", "")&amp;IF(AND(S1694=1, C1694=Ajustes!$B$7, U1693+0.000001&lt;H1694), "Vendes más de lo registrado. ", "")&amp;IF(Q1694="texto", "Fecha en texto. ", "")&amp;IF(OR(NOT(ISNUMBER(D1694)), NOT(ISNUMBER(H1694))), "Número en texto. ", "")&amp;IF(AND(ISNUMBER(Q1694), ISNUMBER(Q1693), Q1694&lt;Q1693), "Fuera de orden de fecha. ", "")))</f>
        <v/>
      </c>
      <c r="Z1694" s="18">
        <f>IF(AND(S1694=1, ISNUMBER(R1694)), ROW(), 0)</f>
        <v/>
      </c>
      <c r="AA1694" s="18">
        <f>IF(ISNUMBER(R1694), R1694, 0)</f>
        <v/>
      </c>
    </row>
    <row r="1695">
      <c r="A1695" s="13" t="n"/>
      <c r="B1695" s="13" t="n"/>
      <c r="C1695" s="13" t="n"/>
      <c r="D1695" s="13" t="n"/>
      <c r="E1695" s="13" t="n"/>
      <c r="F1695" s="13" t="n"/>
      <c r="G1695" s="13" t="n"/>
      <c r="H1695" s="13" t="n"/>
      <c r="I1695" s="13" t="n"/>
      <c r="J1695" s="13" t="n"/>
      <c r="K1695" s="13" t="n"/>
      <c r="L1695" s="13" t="n"/>
      <c r="M1695" s="13" t="n"/>
      <c r="N1695" s="13" t="n"/>
      <c r="O1695" s="14" t="n"/>
      <c r="P1695" s="15" t="n"/>
      <c r="Q1695" s="16">
        <f>IF(N1695="", "", IF(ISNUMBER(N1695), N1695, IFERROR(DATEVALUE(LEFT(N1695,10))+TIMEVALUE(MID(N1695,12,8)), "texto")))</f>
        <v/>
      </c>
      <c r="R1695" s="17">
        <f>IF(ISNUMBER(Q1695), DATE(YEAR(Q1695),MONTH(Q1695),1), "")</f>
        <v/>
      </c>
      <c r="S1695" s="18">
        <f>IF(A1695="", 0, IF(AND(M1695=Ajustes!$B$8, E1695=Ajustes!$B$5, I1695=Ajustes!$B$4, OR(C1695=Ajustes!$B$6, C1695=Ajustes!$B$7), ISNUMBER(D1695), ISNUMBER(H1695)), 1, 0))</f>
        <v/>
      </c>
      <c r="T1695" s="19">
        <f>IF(S1695&lt;&gt;1, 0, IF(N(J1695)=0, 0, IF(K1695=Ajustes!$B$5, J1695, J1695*F1695)))</f>
        <v/>
      </c>
      <c r="U1695" s="20">
        <f>IF(S1695&lt;&gt;1, U1694, IF(C1695=Ajustes!$B$6, U1694+H1695, U1694-H1695))</f>
        <v/>
      </c>
      <c r="V1695" s="19">
        <f>IF(S1695&lt;&gt;1, V1694, IF(C1695=Ajustes!$B$6, V1694+D1695+N(O1695)+T1695, IF(U1695&lt;=0, 0, V1694-H1695*W1694)))</f>
        <v/>
      </c>
      <c r="W1695" s="21">
        <f>IF(U1695&gt;0, V1695/U1695, 0)</f>
        <v/>
      </c>
      <c r="X1695" s="19">
        <f>IF(AND(S1695=1, C1695=Ajustes!$B$7), D1695-N(O1695)-T1695-H1695*W1694, "")</f>
        <v/>
      </c>
      <c r="Y1695" s="18">
        <f>IF(A1695="", "", TRIM(IF(COUNTIFS($N$2:$N$3000,N1695,$C$2:$C$3000,C1695,$D$2:$D$3000,D1695,$H$2:$H$3000,H1695)&gt;1, "Orden repetida. ", "")&amp;IF(AND(S1695=1, C1695=Ajustes!$B$7, U1694+0.000001&lt;H1695), "Vendes más de lo registrado. ", "")&amp;IF(Q1695="texto", "Fecha en texto. ", "")&amp;IF(OR(NOT(ISNUMBER(D1695)), NOT(ISNUMBER(H1695))), "Número en texto. ", "")&amp;IF(AND(ISNUMBER(Q1695), ISNUMBER(Q1694), Q1695&lt;Q1694), "Fuera de orden de fecha. ", "")))</f>
        <v/>
      </c>
      <c r="Z1695" s="18">
        <f>IF(AND(S1695=1, ISNUMBER(R1695)), ROW(), 0)</f>
        <v/>
      </c>
      <c r="AA1695" s="18">
        <f>IF(ISNUMBER(R1695), R1695, 0)</f>
        <v/>
      </c>
    </row>
    <row r="1696">
      <c r="A1696" s="13" t="n"/>
      <c r="B1696" s="13" t="n"/>
      <c r="C1696" s="13" t="n"/>
      <c r="D1696" s="13" t="n"/>
      <c r="E1696" s="13" t="n"/>
      <c r="F1696" s="13" t="n"/>
      <c r="G1696" s="13" t="n"/>
      <c r="H1696" s="13" t="n"/>
      <c r="I1696" s="13" t="n"/>
      <c r="J1696" s="13" t="n"/>
      <c r="K1696" s="13" t="n"/>
      <c r="L1696" s="13" t="n"/>
      <c r="M1696" s="13" t="n"/>
      <c r="N1696" s="13" t="n"/>
      <c r="O1696" s="14" t="n"/>
      <c r="P1696" s="15" t="n"/>
      <c r="Q1696" s="16">
        <f>IF(N1696="", "", IF(ISNUMBER(N1696), N1696, IFERROR(DATEVALUE(LEFT(N1696,10))+TIMEVALUE(MID(N1696,12,8)), "texto")))</f>
        <v/>
      </c>
      <c r="R1696" s="17">
        <f>IF(ISNUMBER(Q1696), DATE(YEAR(Q1696),MONTH(Q1696),1), "")</f>
        <v/>
      </c>
      <c r="S1696" s="18">
        <f>IF(A1696="", 0, IF(AND(M1696=Ajustes!$B$8, E1696=Ajustes!$B$5, I1696=Ajustes!$B$4, OR(C1696=Ajustes!$B$6, C1696=Ajustes!$B$7), ISNUMBER(D1696), ISNUMBER(H1696)), 1, 0))</f>
        <v/>
      </c>
      <c r="T1696" s="19">
        <f>IF(S1696&lt;&gt;1, 0, IF(N(J1696)=0, 0, IF(K1696=Ajustes!$B$5, J1696, J1696*F1696)))</f>
        <v/>
      </c>
      <c r="U1696" s="20">
        <f>IF(S1696&lt;&gt;1, U1695, IF(C1696=Ajustes!$B$6, U1695+H1696, U1695-H1696))</f>
        <v/>
      </c>
      <c r="V1696" s="19">
        <f>IF(S1696&lt;&gt;1, V1695, IF(C1696=Ajustes!$B$6, V1695+D1696+N(O1696)+T1696, IF(U1696&lt;=0, 0, V1695-H1696*W1695)))</f>
        <v/>
      </c>
      <c r="W1696" s="21">
        <f>IF(U1696&gt;0, V1696/U1696, 0)</f>
        <v/>
      </c>
      <c r="X1696" s="19">
        <f>IF(AND(S1696=1, C1696=Ajustes!$B$7), D1696-N(O1696)-T1696-H1696*W1695, "")</f>
        <v/>
      </c>
      <c r="Y1696" s="18">
        <f>IF(A1696="", "", TRIM(IF(COUNTIFS($N$2:$N$3000,N1696,$C$2:$C$3000,C1696,$D$2:$D$3000,D1696,$H$2:$H$3000,H1696)&gt;1, "Orden repetida. ", "")&amp;IF(AND(S1696=1, C1696=Ajustes!$B$7, U1695+0.000001&lt;H1696), "Vendes más de lo registrado. ", "")&amp;IF(Q1696="texto", "Fecha en texto. ", "")&amp;IF(OR(NOT(ISNUMBER(D1696)), NOT(ISNUMBER(H1696))), "Número en texto. ", "")&amp;IF(AND(ISNUMBER(Q1696), ISNUMBER(Q1695), Q1696&lt;Q1695), "Fuera de orden de fecha. ", "")))</f>
        <v/>
      </c>
      <c r="Z1696" s="18">
        <f>IF(AND(S1696=1, ISNUMBER(R1696)), ROW(), 0)</f>
        <v/>
      </c>
      <c r="AA1696" s="18">
        <f>IF(ISNUMBER(R1696), R1696, 0)</f>
        <v/>
      </c>
    </row>
    <row r="1697">
      <c r="A1697" s="13" t="n"/>
      <c r="B1697" s="13" t="n"/>
      <c r="C1697" s="13" t="n"/>
      <c r="D1697" s="13" t="n"/>
      <c r="E1697" s="13" t="n"/>
      <c r="F1697" s="13" t="n"/>
      <c r="G1697" s="13" t="n"/>
      <c r="H1697" s="13" t="n"/>
      <c r="I1697" s="13" t="n"/>
      <c r="J1697" s="13" t="n"/>
      <c r="K1697" s="13" t="n"/>
      <c r="L1697" s="13" t="n"/>
      <c r="M1697" s="13" t="n"/>
      <c r="N1697" s="13" t="n"/>
      <c r="O1697" s="14" t="n"/>
      <c r="P1697" s="15" t="n"/>
      <c r="Q1697" s="16">
        <f>IF(N1697="", "", IF(ISNUMBER(N1697), N1697, IFERROR(DATEVALUE(LEFT(N1697,10))+TIMEVALUE(MID(N1697,12,8)), "texto")))</f>
        <v/>
      </c>
      <c r="R1697" s="17">
        <f>IF(ISNUMBER(Q1697), DATE(YEAR(Q1697),MONTH(Q1697),1), "")</f>
        <v/>
      </c>
      <c r="S1697" s="18">
        <f>IF(A1697="", 0, IF(AND(M1697=Ajustes!$B$8, E1697=Ajustes!$B$5, I1697=Ajustes!$B$4, OR(C1697=Ajustes!$B$6, C1697=Ajustes!$B$7), ISNUMBER(D1697), ISNUMBER(H1697)), 1, 0))</f>
        <v/>
      </c>
      <c r="T1697" s="19">
        <f>IF(S1697&lt;&gt;1, 0, IF(N(J1697)=0, 0, IF(K1697=Ajustes!$B$5, J1697, J1697*F1697)))</f>
        <v/>
      </c>
      <c r="U1697" s="20">
        <f>IF(S1697&lt;&gt;1, U1696, IF(C1697=Ajustes!$B$6, U1696+H1697, U1696-H1697))</f>
        <v/>
      </c>
      <c r="V1697" s="19">
        <f>IF(S1697&lt;&gt;1, V1696, IF(C1697=Ajustes!$B$6, V1696+D1697+N(O1697)+T1697, IF(U1697&lt;=0, 0, V1696-H1697*W1696)))</f>
        <v/>
      </c>
      <c r="W1697" s="21">
        <f>IF(U1697&gt;0, V1697/U1697, 0)</f>
        <v/>
      </c>
      <c r="X1697" s="19">
        <f>IF(AND(S1697=1, C1697=Ajustes!$B$7), D1697-N(O1697)-T1697-H1697*W1696, "")</f>
        <v/>
      </c>
      <c r="Y1697" s="18">
        <f>IF(A1697="", "", TRIM(IF(COUNTIFS($N$2:$N$3000,N1697,$C$2:$C$3000,C1697,$D$2:$D$3000,D1697,$H$2:$H$3000,H1697)&gt;1, "Orden repetida. ", "")&amp;IF(AND(S1697=1, C1697=Ajustes!$B$7, U1696+0.000001&lt;H1697), "Vendes más de lo registrado. ", "")&amp;IF(Q1697="texto", "Fecha en texto. ", "")&amp;IF(OR(NOT(ISNUMBER(D1697)), NOT(ISNUMBER(H1697))), "Número en texto. ", "")&amp;IF(AND(ISNUMBER(Q1697), ISNUMBER(Q1696), Q1697&lt;Q1696), "Fuera de orden de fecha. ", "")))</f>
        <v/>
      </c>
      <c r="Z1697" s="18">
        <f>IF(AND(S1697=1, ISNUMBER(R1697)), ROW(), 0)</f>
        <v/>
      </c>
      <c r="AA1697" s="18">
        <f>IF(ISNUMBER(R1697), R1697, 0)</f>
        <v/>
      </c>
    </row>
    <row r="1698">
      <c r="A1698" s="13" t="n"/>
      <c r="B1698" s="13" t="n"/>
      <c r="C1698" s="13" t="n"/>
      <c r="D1698" s="13" t="n"/>
      <c r="E1698" s="13" t="n"/>
      <c r="F1698" s="13" t="n"/>
      <c r="G1698" s="13" t="n"/>
      <c r="H1698" s="13" t="n"/>
      <c r="I1698" s="13" t="n"/>
      <c r="J1698" s="13" t="n"/>
      <c r="K1698" s="13" t="n"/>
      <c r="L1698" s="13" t="n"/>
      <c r="M1698" s="13" t="n"/>
      <c r="N1698" s="13" t="n"/>
      <c r="O1698" s="14" t="n"/>
      <c r="P1698" s="15" t="n"/>
      <c r="Q1698" s="16">
        <f>IF(N1698="", "", IF(ISNUMBER(N1698), N1698, IFERROR(DATEVALUE(LEFT(N1698,10))+TIMEVALUE(MID(N1698,12,8)), "texto")))</f>
        <v/>
      </c>
      <c r="R1698" s="17">
        <f>IF(ISNUMBER(Q1698), DATE(YEAR(Q1698),MONTH(Q1698),1), "")</f>
        <v/>
      </c>
      <c r="S1698" s="18">
        <f>IF(A1698="", 0, IF(AND(M1698=Ajustes!$B$8, E1698=Ajustes!$B$5, I1698=Ajustes!$B$4, OR(C1698=Ajustes!$B$6, C1698=Ajustes!$B$7), ISNUMBER(D1698), ISNUMBER(H1698)), 1, 0))</f>
        <v/>
      </c>
      <c r="T1698" s="19">
        <f>IF(S1698&lt;&gt;1, 0, IF(N(J1698)=0, 0, IF(K1698=Ajustes!$B$5, J1698, J1698*F1698)))</f>
        <v/>
      </c>
      <c r="U1698" s="20">
        <f>IF(S1698&lt;&gt;1, U1697, IF(C1698=Ajustes!$B$6, U1697+H1698, U1697-H1698))</f>
        <v/>
      </c>
      <c r="V1698" s="19">
        <f>IF(S1698&lt;&gt;1, V1697, IF(C1698=Ajustes!$B$6, V1697+D1698+N(O1698)+T1698, IF(U1698&lt;=0, 0, V1697-H1698*W1697)))</f>
        <v/>
      </c>
      <c r="W1698" s="21">
        <f>IF(U1698&gt;0, V1698/U1698, 0)</f>
        <v/>
      </c>
      <c r="X1698" s="19">
        <f>IF(AND(S1698=1, C1698=Ajustes!$B$7), D1698-N(O1698)-T1698-H1698*W1697, "")</f>
        <v/>
      </c>
      <c r="Y1698" s="18">
        <f>IF(A1698="", "", TRIM(IF(COUNTIFS($N$2:$N$3000,N1698,$C$2:$C$3000,C1698,$D$2:$D$3000,D1698,$H$2:$H$3000,H1698)&gt;1, "Orden repetida. ", "")&amp;IF(AND(S1698=1, C1698=Ajustes!$B$7, U1697+0.000001&lt;H1698), "Vendes más de lo registrado. ", "")&amp;IF(Q1698="texto", "Fecha en texto. ", "")&amp;IF(OR(NOT(ISNUMBER(D1698)), NOT(ISNUMBER(H1698))), "Número en texto. ", "")&amp;IF(AND(ISNUMBER(Q1698), ISNUMBER(Q1697), Q1698&lt;Q1697), "Fuera de orden de fecha. ", "")))</f>
        <v/>
      </c>
      <c r="Z1698" s="18">
        <f>IF(AND(S1698=1, ISNUMBER(R1698)), ROW(), 0)</f>
        <v/>
      </c>
      <c r="AA1698" s="18">
        <f>IF(ISNUMBER(R1698), R1698, 0)</f>
        <v/>
      </c>
    </row>
    <row r="1699">
      <c r="A1699" s="13" t="n"/>
      <c r="B1699" s="13" t="n"/>
      <c r="C1699" s="13" t="n"/>
      <c r="D1699" s="13" t="n"/>
      <c r="E1699" s="13" t="n"/>
      <c r="F1699" s="13" t="n"/>
      <c r="G1699" s="13" t="n"/>
      <c r="H1699" s="13" t="n"/>
      <c r="I1699" s="13" t="n"/>
      <c r="J1699" s="13" t="n"/>
      <c r="K1699" s="13" t="n"/>
      <c r="L1699" s="13" t="n"/>
      <c r="M1699" s="13" t="n"/>
      <c r="N1699" s="13" t="n"/>
      <c r="O1699" s="14" t="n"/>
      <c r="P1699" s="15" t="n"/>
      <c r="Q1699" s="16">
        <f>IF(N1699="", "", IF(ISNUMBER(N1699), N1699, IFERROR(DATEVALUE(LEFT(N1699,10))+TIMEVALUE(MID(N1699,12,8)), "texto")))</f>
        <v/>
      </c>
      <c r="R1699" s="17">
        <f>IF(ISNUMBER(Q1699), DATE(YEAR(Q1699),MONTH(Q1699),1), "")</f>
        <v/>
      </c>
      <c r="S1699" s="18">
        <f>IF(A1699="", 0, IF(AND(M1699=Ajustes!$B$8, E1699=Ajustes!$B$5, I1699=Ajustes!$B$4, OR(C1699=Ajustes!$B$6, C1699=Ajustes!$B$7), ISNUMBER(D1699), ISNUMBER(H1699)), 1, 0))</f>
        <v/>
      </c>
      <c r="T1699" s="19">
        <f>IF(S1699&lt;&gt;1, 0, IF(N(J1699)=0, 0, IF(K1699=Ajustes!$B$5, J1699, J1699*F1699)))</f>
        <v/>
      </c>
      <c r="U1699" s="20">
        <f>IF(S1699&lt;&gt;1, U1698, IF(C1699=Ajustes!$B$6, U1698+H1699, U1698-H1699))</f>
        <v/>
      </c>
      <c r="V1699" s="19">
        <f>IF(S1699&lt;&gt;1, V1698, IF(C1699=Ajustes!$B$6, V1698+D1699+N(O1699)+T1699, IF(U1699&lt;=0, 0, V1698-H1699*W1698)))</f>
        <v/>
      </c>
      <c r="W1699" s="21">
        <f>IF(U1699&gt;0, V1699/U1699, 0)</f>
        <v/>
      </c>
      <c r="X1699" s="19">
        <f>IF(AND(S1699=1, C1699=Ajustes!$B$7), D1699-N(O1699)-T1699-H1699*W1698, "")</f>
        <v/>
      </c>
      <c r="Y1699" s="18">
        <f>IF(A1699="", "", TRIM(IF(COUNTIFS($N$2:$N$3000,N1699,$C$2:$C$3000,C1699,$D$2:$D$3000,D1699,$H$2:$H$3000,H1699)&gt;1, "Orden repetida. ", "")&amp;IF(AND(S1699=1, C1699=Ajustes!$B$7, U1698+0.000001&lt;H1699), "Vendes más de lo registrado. ", "")&amp;IF(Q1699="texto", "Fecha en texto. ", "")&amp;IF(OR(NOT(ISNUMBER(D1699)), NOT(ISNUMBER(H1699))), "Número en texto. ", "")&amp;IF(AND(ISNUMBER(Q1699), ISNUMBER(Q1698), Q1699&lt;Q1698), "Fuera de orden de fecha. ", "")))</f>
        <v/>
      </c>
      <c r="Z1699" s="18">
        <f>IF(AND(S1699=1, ISNUMBER(R1699)), ROW(), 0)</f>
        <v/>
      </c>
      <c r="AA1699" s="18">
        <f>IF(ISNUMBER(R1699), R1699, 0)</f>
        <v/>
      </c>
    </row>
    <row r="1700">
      <c r="A1700" s="13" t="n"/>
      <c r="B1700" s="13" t="n"/>
      <c r="C1700" s="13" t="n"/>
      <c r="D1700" s="13" t="n"/>
      <c r="E1700" s="13" t="n"/>
      <c r="F1700" s="13" t="n"/>
      <c r="G1700" s="13" t="n"/>
      <c r="H1700" s="13" t="n"/>
      <c r="I1700" s="13" t="n"/>
      <c r="J1700" s="13" t="n"/>
      <c r="K1700" s="13" t="n"/>
      <c r="L1700" s="13" t="n"/>
      <c r="M1700" s="13" t="n"/>
      <c r="N1700" s="13" t="n"/>
      <c r="O1700" s="14" t="n"/>
      <c r="P1700" s="15" t="n"/>
      <c r="Q1700" s="16">
        <f>IF(N1700="", "", IF(ISNUMBER(N1700), N1700, IFERROR(DATEVALUE(LEFT(N1700,10))+TIMEVALUE(MID(N1700,12,8)), "texto")))</f>
        <v/>
      </c>
      <c r="R1700" s="17">
        <f>IF(ISNUMBER(Q1700), DATE(YEAR(Q1700),MONTH(Q1700),1), "")</f>
        <v/>
      </c>
      <c r="S1700" s="18">
        <f>IF(A1700="", 0, IF(AND(M1700=Ajustes!$B$8, E1700=Ajustes!$B$5, I1700=Ajustes!$B$4, OR(C1700=Ajustes!$B$6, C1700=Ajustes!$B$7), ISNUMBER(D1700), ISNUMBER(H1700)), 1, 0))</f>
        <v/>
      </c>
      <c r="T1700" s="19">
        <f>IF(S1700&lt;&gt;1, 0, IF(N(J1700)=0, 0, IF(K1700=Ajustes!$B$5, J1700, J1700*F1700)))</f>
        <v/>
      </c>
      <c r="U1700" s="20">
        <f>IF(S1700&lt;&gt;1, U1699, IF(C1700=Ajustes!$B$6, U1699+H1700, U1699-H1700))</f>
        <v/>
      </c>
      <c r="V1700" s="19">
        <f>IF(S1700&lt;&gt;1, V1699, IF(C1700=Ajustes!$B$6, V1699+D1700+N(O1700)+T1700, IF(U1700&lt;=0, 0, V1699-H1700*W1699)))</f>
        <v/>
      </c>
      <c r="W1700" s="21">
        <f>IF(U1700&gt;0, V1700/U1700, 0)</f>
        <v/>
      </c>
      <c r="X1700" s="19">
        <f>IF(AND(S1700=1, C1700=Ajustes!$B$7), D1700-N(O1700)-T1700-H1700*W1699, "")</f>
        <v/>
      </c>
      <c r="Y1700" s="18">
        <f>IF(A1700="", "", TRIM(IF(COUNTIFS($N$2:$N$3000,N1700,$C$2:$C$3000,C1700,$D$2:$D$3000,D1700,$H$2:$H$3000,H1700)&gt;1, "Orden repetida. ", "")&amp;IF(AND(S1700=1, C1700=Ajustes!$B$7, U1699+0.000001&lt;H1700), "Vendes más de lo registrado. ", "")&amp;IF(Q1700="texto", "Fecha en texto. ", "")&amp;IF(OR(NOT(ISNUMBER(D1700)), NOT(ISNUMBER(H1700))), "Número en texto. ", "")&amp;IF(AND(ISNUMBER(Q1700), ISNUMBER(Q1699), Q1700&lt;Q1699), "Fuera de orden de fecha. ", "")))</f>
        <v/>
      </c>
      <c r="Z1700" s="18">
        <f>IF(AND(S1700=1, ISNUMBER(R1700)), ROW(), 0)</f>
        <v/>
      </c>
      <c r="AA1700" s="18">
        <f>IF(ISNUMBER(R1700), R1700, 0)</f>
        <v/>
      </c>
    </row>
    <row r="1701">
      <c r="A1701" s="13" t="n"/>
      <c r="B1701" s="13" t="n"/>
      <c r="C1701" s="13" t="n"/>
      <c r="D1701" s="13" t="n"/>
      <c r="E1701" s="13" t="n"/>
      <c r="F1701" s="13" t="n"/>
      <c r="G1701" s="13" t="n"/>
      <c r="H1701" s="13" t="n"/>
      <c r="I1701" s="13" t="n"/>
      <c r="J1701" s="13" t="n"/>
      <c r="K1701" s="13" t="n"/>
      <c r="L1701" s="13" t="n"/>
      <c r="M1701" s="13" t="n"/>
      <c r="N1701" s="13" t="n"/>
      <c r="O1701" s="14" t="n"/>
      <c r="P1701" s="15" t="n"/>
      <c r="Q1701" s="16">
        <f>IF(N1701="", "", IF(ISNUMBER(N1701), N1701, IFERROR(DATEVALUE(LEFT(N1701,10))+TIMEVALUE(MID(N1701,12,8)), "texto")))</f>
        <v/>
      </c>
      <c r="R1701" s="17">
        <f>IF(ISNUMBER(Q1701), DATE(YEAR(Q1701),MONTH(Q1701),1), "")</f>
        <v/>
      </c>
      <c r="S1701" s="18">
        <f>IF(A1701="", 0, IF(AND(M1701=Ajustes!$B$8, E1701=Ajustes!$B$5, I1701=Ajustes!$B$4, OR(C1701=Ajustes!$B$6, C1701=Ajustes!$B$7), ISNUMBER(D1701), ISNUMBER(H1701)), 1, 0))</f>
        <v/>
      </c>
      <c r="T1701" s="19">
        <f>IF(S1701&lt;&gt;1, 0, IF(N(J1701)=0, 0, IF(K1701=Ajustes!$B$5, J1701, J1701*F1701)))</f>
        <v/>
      </c>
      <c r="U1701" s="20">
        <f>IF(S1701&lt;&gt;1, U1700, IF(C1701=Ajustes!$B$6, U1700+H1701, U1700-H1701))</f>
        <v/>
      </c>
      <c r="V1701" s="19">
        <f>IF(S1701&lt;&gt;1, V1700, IF(C1701=Ajustes!$B$6, V1700+D1701+N(O1701)+T1701, IF(U1701&lt;=0, 0, V1700-H1701*W1700)))</f>
        <v/>
      </c>
      <c r="W1701" s="21">
        <f>IF(U1701&gt;0, V1701/U1701, 0)</f>
        <v/>
      </c>
      <c r="X1701" s="19">
        <f>IF(AND(S1701=1, C1701=Ajustes!$B$7), D1701-N(O1701)-T1701-H1701*W1700, "")</f>
        <v/>
      </c>
      <c r="Y1701" s="18">
        <f>IF(A1701="", "", TRIM(IF(COUNTIFS($N$2:$N$3000,N1701,$C$2:$C$3000,C1701,$D$2:$D$3000,D1701,$H$2:$H$3000,H1701)&gt;1, "Orden repetida. ", "")&amp;IF(AND(S1701=1, C1701=Ajustes!$B$7, U1700+0.000001&lt;H1701), "Vendes más de lo registrado. ", "")&amp;IF(Q1701="texto", "Fecha en texto. ", "")&amp;IF(OR(NOT(ISNUMBER(D1701)), NOT(ISNUMBER(H1701))), "Número en texto. ", "")&amp;IF(AND(ISNUMBER(Q1701), ISNUMBER(Q1700), Q1701&lt;Q1700), "Fuera de orden de fecha. ", "")))</f>
        <v/>
      </c>
      <c r="Z1701" s="18">
        <f>IF(AND(S1701=1, ISNUMBER(R1701)), ROW(), 0)</f>
        <v/>
      </c>
      <c r="AA1701" s="18">
        <f>IF(ISNUMBER(R1701), R1701, 0)</f>
        <v/>
      </c>
    </row>
    <row r="1702">
      <c r="A1702" s="13" t="n"/>
      <c r="B1702" s="13" t="n"/>
      <c r="C1702" s="13" t="n"/>
      <c r="D1702" s="13" t="n"/>
      <c r="E1702" s="13" t="n"/>
      <c r="F1702" s="13" t="n"/>
      <c r="G1702" s="13" t="n"/>
      <c r="H1702" s="13" t="n"/>
      <c r="I1702" s="13" t="n"/>
      <c r="J1702" s="13" t="n"/>
      <c r="K1702" s="13" t="n"/>
      <c r="L1702" s="13" t="n"/>
      <c r="M1702" s="13" t="n"/>
      <c r="N1702" s="13" t="n"/>
      <c r="O1702" s="14" t="n"/>
      <c r="P1702" s="15" t="n"/>
      <c r="Q1702" s="16">
        <f>IF(N1702="", "", IF(ISNUMBER(N1702), N1702, IFERROR(DATEVALUE(LEFT(N1702,10))+TIMEVALUE(MID(N1702,12,8)), "texto")))</f>
        <v/>
      </c>
      <c r="R1702" s="17">
        <f>IF(ISNUMBER(Q1702), DATE(YEAR(Q1702),MONTH(Q1702),1), "")</f>
        <v/>
      </c>
      <c r="S1702" s="18">
        <f>IF(A1702="", 0, IF(AND(M1702=Ajustes!$B$8, E1702=Ajustes!$B$5, I1702=Ajustes!$B$4, OR(C1702=Ajustes!$B$6, C1702=Ajustes!$B$7), ISNUMBER(D1702), ISNUMBER(H1702)), 1, 0))</f>
        <v/>
      </c>
      <c r="T1702" s="19">
        <f>IF(S1702&lt;&gt;1, 0, IF(N(J1702)=0, 0, IF(K1702=Ajustes!$B$5, J1702, J1702*F1702)))</f>
        <v/>
      </c>
      <c r="U1702" s="20">
        <f>IF(S1702&lt;&gt;1, U1701, IF(C1702=Ajustes!$B$6, U1701+H1702, U1701-H1702))</f>
        <v/>
      </c>
      <c r="V1702" s="19">
        <f>IF(S1702&lt;&gt;1, V1701, IF(C1702=Ajustes!$B$6, V1701+D1702+N(O1702)+T1702, IF(U1702&lt;=0, 0, V1701-H1702*W1701)))</f>
        <v/>
      </c>
      <c r="W1702" s="21">
        <f>IF(U1702&gt;0, V1702/U1702, 0)</f>
        <v/>
      </c>
      <c r="X1702" s="19">
        <f>IF(AND(S1702=1, C1702=Ajustes!$B$7), D1702-N(O1702)-T1702-H1702*W1701, "")</f>
        <v/>
      </c>
      <c r="Y1702" s="18">
        <f>IF(A1702="", "", TRIM(IF(COUNTIFS($N$2:$N$3000,N1702,$C$2:$C$3000,C1702,$D$2:$D$3000,D1702,$H$2:$H$3000,H1702)&gt;1, "Orden repetida. ", "")&amp;IF(AND(S1702=1, C1702=Ajustes!$B$7, U1701+0.000001&lt;H1702), "Vendes más de lo registrado. ", "")&amp;IF(Q1702="texto", "Fecha en texto. ", "")&amp;IF(OR(NOT(ISNUMBER(D1702)), NOT(ISNUMBER(H1702))), "Número en texto. ", "")&amp;IF(AND(ISNUMBER(Q1702), ISNUMBER(Q1701), Q1702&lt;Q1701), "Fuera de orden de fecha. ", "")))</f>
        <v/>
      </c>
      <c r="Z1702" s="18">
        <f>IF(AND(S1702=1, ISNUMBER(R1702)), ROW(), 0)</f>
        <v/>
      </c>
      <c r="AA1702" s="18">
        <f>IF(ISNUMBER(R1702), R1702, 0)</f>
        <v/>
      </c>
    </row>
    <row r="1703">
      <c r="A1703" s="13" t="n"/>
      <c r="B1703" s="13" t="n"/>
      <c r="C1703" s="13" t="n"/>
      <c r="D1703" s="13" t="n"/>
      <c r="E1703" s="13" t="n"/>
      <c r="F1703" s="13" t="n"/>
      <c r="G1703" s="13" t="n"/>
      <c r="H1703" s="13" t="n"/>
      <c r="I1703" s="13" t="n"/>
      <c r="J1703" s="13" t="n"/>
      <c r="K1703" s="13" t="n"/>
      <c r="L1703" s="13" t="n"/>
      <c r="M1703" s="13" t="n"/>
      <c r="N1703" s="13" t="n"/>
      <c r="O1703" s="14" t="n"/>
      <c r="P1703" s="15" t="n"/>
      <c r="Q1703" s="16">
        <f>IF(N1703="", "", IF(ISNUMBER(N1703), N1703, IFERROR(DATEVALUE(LEFT(N1703,10))+TIMEVALUE(MID(N1703,12,8)), "texto")))</f>
        <v/>
      </c>
      <c r="R1703" s="17">
        <f>IF(ISNUMBER(Q1703), DATE(YEAR(Q1703),MONTH(Q1703),1), "")</f>
        <v/>
      </c>
      <c r="S1703" s="18">
        <f>IF(A1703="", 0, IF(AND(M1703=Ajustes!$B$8, E1703=Ajustes!$B$5, I1703=Ajustes!$B$4, OR(C1703=Ajustes!$B$6, C1703=Ajustes!$B$7), ISNUMBER(D1703), ISNUMBER(H1703)), 1, 0))</f>
        <v/>
      </c>
      <c r="T1703" s="19">
        <f>IF(S1703&lt;&gt;1, 0, IF(N(J1703)=0, 0, IF(K1703=Ajustes!$B$5, J1703, J1703*F1703)))</f>
        <v/>
      </c>
      <c r="U1703" s="20">
        <f>IF(S1703&lt;&gt;1, U1702, IF(C1703=Ajustes!$B$6, U1702+H1703, U1702-H1703))</f>
        <v/>
      </c>
      <c r="V1703" s="19">
        <f>IF(S1703&lt;&gt;1, V1702, IF(C1703=Ajustes!$B$6, V1702+D1703+N(O1703)+T1703, IF(U1703&lt;=0, 0, V1702-H1703*W1702)))</f>
        <v/>
      </c>
      <c r="W1703" s="21">
        <f>IF(U1703&gt;0, V1703/U1703, 0)</f>
        <v/>
      </c>
      <c r="X1703" s="19">
        <f>IF(AND(S1703=1, C1703=Ajustes!$B$7), D1703-N(O1703)-T1703-H1703*W1702, "")</f>
        <v/>
      </c>
      <c r="Y1703" s="18">
        <f>IF(A1703="", "", TRIM(IF(COUNTIFS($N$2:$N$3000,N1703,$C$2:$C$3000,C1703,$D$2:$D$3000,D1703,$H$2:$H$3000,H1703)&gt;1, "Orden repetida. ", "")&amp;IF(AND(S1703=1, C1703=Ajustes!$B$7, U1702+0.000001&lt;H1703), "Vendes más de lo registrado. ", "")&amp;IF(Q1703="texto", "Fecha en texto. ", "")&amp;IF(OR(NOT(ISNUMBER(D1703)), NOT(ISNUMBER(H1703))), "Número en texto. ", "")&amp;IF(AND(ISNUMBER(Q1703), ISNUMBER(Q1702), Q1703&lt;Q1702), "Fuera de orden de fecha. ", "")))</f>
        <v/>
      </c>
      <c r="Z1703" s="18">
        <f>IF(AND(S1703=1, ISNUMBER(R1703)), ROW(), 0)</f>
        <v/>
      </c>
      <c r="AA1703" s="18">
        <f>IF(ISNUMBER(R1703), R1703, 0)</f>
        <v/>
      </c>
    </row>
    <row r="1704">
      <c r="A1704" s="13" t="n"/>
      <c r="B1704" s="13" t="n"/>
      <c r="C1704" s="13" t="n"/>
      <c r="D1704" s="13" t="n"/>
      <c r="E1704" s="13" t="n"/>
      <c r="F1704" s="13" t="n"/>
      <c r="G1704" s="13" t="n"/>
      <c r="H1704" s="13" t="n"/>
      <c r="I1704" s="13" t="n"/>
      <c r="J1704" s="13" t="n"/>
      <c r="K1704" s="13" t="n"/>
      <c r="L1704" s="13" t="n"/>
      <c r="M1704" s="13" t="n"/>
      <c r="N1704" s="13" t="n"/>
      <c r="O1704" s="14" t="n"/>
      <c r="P1704" s="15" t="n"/>
      <c r="Q1704" s="16">
        <f>IF(N1704="", "", IF(ISNUMBER(N1704), N1704, IFERROR(DATEVALUE(LEFT(N1704,10))+TIMEVALUE(MID(N1704,12,8)), "texto")))</f>
        <v/>
      </c>
      <c r="R1704" s="17">
        <f>IF(ISNUMBER(Q1704), DATE(YEAR(Q1704),MONTH(Q1704),1), "")</f>
        <v/>
      </c>
      <c r="S1704" s="18">
        <f>IF(A1704="", 0, IF(AND(M1704=Ajustes!$B$8, E1704=Ajustes!$B$5, I1704=Ajustes!$B$4, OR(C1704=Ajustes!$B$6, C1704=Ajustes!$B$7), ISNUMBER(D1704), ISNUMBER(H1704)), 1, 0))</f>
        <v/>
      </c>
      <c r="T1704" s="19">
        <f>IF(S1704&lt;&gt;1, 0, IF(N(J1704)=0, 0, IF(K1704=Ajustes!$B$5, J1704, J1704*F1704)))</f>
        <v/>
      </c>
      <c r="U1704" s="20">
        <f>IF(S1704&lt;&gt;1, U1703, IF(C1704=Ajustes!$B$6, U1703+H1704, U1703-H1704))</f>
        <v/>
      </c>
      <c r="V1704" s="19">
        <f>IF(S1704&lt;&gt;1, V1703, IF(C1704=Ajustes!$B$6, V1703+D1704+N(O1704)+T1704, IF(U1704&lt;=0, 0, V1703-H1704*W1703)))</f>
        <v/>
      </c>
      <c r="W1704" s="21">
        <f>IF(U1704&gt;0, V1704/U1704, 0)</f>
        <v/>
      </c>
      <c r="X1704" s="19">
        <f>IF(AND(S1704=1, C1704=Ajustes!$B$7), D1704-N(O1704)-T1704-H1704*W1703, "")</f>
        <v/>
      </c>
      <c r="Y1704" s="18">
        <f>IF(A1704="", "", TRIM(IF(COUNTIFS($N$2:$N$3000,N1704,$C$2:$C$3000,C1704,$D$2:$D$3000,D1704,$H$2:$H$3000,H1704)&gt;1, "Orden repetida. ", "")&amp;IF(AND(S1704=1, C1704=Ajustes!$B$7, U1703+0.000001&lt;H1704), "Vendes más de lo registrado. ", "")&amp;IF(Q1704="texto", "Fecha en texto. ", "")&amp;IF(OR(NOT(ISNUMBER(D1704)), NOT(ISNUMBER(H1704))), "Número en texto. ", "")&amp;IF(AND(ISNUMBER(Q1704), ISNUMBER(Q1703), Q1704&lt;Q1703), "Fuera de orden de fecha. ", "")))</f>
        <v/>
      </c>
      <c r="Z1704" s="18">
        <f>IF(AND(S1704=1, ISNUMBER(R1704)), ROW(), 0)</f>
        <v/>
      </c>
      <c r="AA1704" s="18">
        <f>IF(ISNUMBER(R1704), R1704, 0)</f>
        <v/>
      </c>
    </row>
    <row r="1705">
      <c r="A1705" s="13" t="n"/>
      <c r="B1705" s="13" t="n"/>
      <c r="C1705" s="13" t="n"/>
      <c r="D1705" s="13" t="n"/>
      <c r="E1705" s="13" t="n"/>
      <c r="F1705" s="13" t="n"/>
      <c r="G1705" s="13" t="n"/>
      <c r="H1705" s="13" t="n"/>
      <c r="I1705" s="13" t="n"/>
      <c r="J1705" s="13" t="n"/>
      <c r="K1705" s="13" t="n"/>
      <c r="L1705" s="13" t="n"/>
      <c r="M1705" s="13" t="n"/>
      <c r="N1705" s="13" t="n"/>
      <c r="O1705" s="14" t="n"/>
      <c r="P1705" s="15" t="n"/>
      <c r="Q1705" s="16">
        <f>IF(N1705="", "", IF(ISNUMBER(N1705), N1705, IFERROR(DATEVALUE(LEFT(N1705,10))+TIMEVALUE(MID(N1705,12,8)), "texto")))</f>
        <v/>
      </c>
      <c r="R1705" s="17">
        <f>IF(ISNUMBER(Q1705), DATE(YEAR(Q1705),MONTH(Q1705),1), "")</f>
        <v/>
      </c>
      <c r="S1705" s="18">
        <f>IF(A1705="", 0, IF(AND(M1705=Ajustes!$B$8, E1705=Ajustes!$B$5, I1705=Ajustes!$B$4, OR(C1705=Ajustes!$B$6, C1705=Ajustes!$B$7), ISNUMBER(D1705), ISNUMBER(H1705)), 1, 0))</f>
        <v/>
      </c>
      <c r="T1705" s="19">
        <f>IF(S1705&lt;&gt;1, 0, IF(N(J1705)=0, 0, IF(K1705=Ajustes!$B$5, J1705, J1705*F1705)))</f>
        <v/>
      </c>
      <c r="U1705" s="20">
        <f>IF(S1705&lt;&gt;1, U1704, IF(C1705=Ajustes!$B$6, U1704+H1705, U1704-H1705))</f>
        <v/>
      </c>
      <c r="V1705" s="19">
        <f>IF(S1705&lt;&gt;1, V1704, IF(C1705=Ajustes!$B$6, V1704+D1705+N(O1705)+T1705, IF(U1705&lt;=0, 0, V1704-H1705*W1704)))</f>
        <v/>
      </c>
      <c r="W1705" s="21">
        <f>IF(U1705&gt;0, V1705/U1705, 0)</f>
        <v/>
      </c>
      <c r="X1705" s="19">
        <f>IF(AND(S1705=1, C1705=Ajustes!$B$7), D1705-N(O1705)-T1705-H1705*W1704, "")</f>
        <v/>
      </c>
      <c r="Y1705" s="18">
        <f>IF(A1705="", "", TRIM(IF(COUNTIFS($N$2:$N$3000,N1705,$C$2:$C$3000,C1705,$D$2:$D$3000,D1705,$H$2:$H$3000,H1705)&gt;1, "Orden repetida. ", "")&amp;IF(AND(S1705=1, C1705=Ajustes!$B$7, U1704+0.000001&lt;H1705), "Vendes más de lo registrado. ", "")&amp;IF(Q1705="texto", "Fecha en texto. ", "")&amp;IF(OR(NOT(ISNUMBER(D1705)), NOT(ISNUMBER(H1705))), "Número en texto. ", "")&amp;IF(AND(ISNUMBER(Q1705), ISNUMBER(Q1704), Q1705&lt;Q1704), "Fuera de orden de fecha. ", "")))</f>
        <v/>
      </c>
      <c r="Z1705" s="18">
        <f>IF(AND(S1705=1, ISNUMBER(R1705)), ROW(), 0)</f>
        <v/>
      </c>
      <c r="AA1705" s="18">
        <f>IF(ISNUMBER(R1705), R1705, 0)</f>
        <v/>
      </c>
    </row>
    <row r="1706">
      <c r="A1706" s="13" t="n"/>
      <c r="B1706" s="13" t="n"/>
      <c r="C1706" s="13" t="n"/>
      <c r="D1706" s="13" t="n"/>
      <c r="E1706" s="13" t="n"/>
      <c r="F1706" s="13" t="n"/>
      <c r="G1706" s="13" t="n"/>
      <c r="H1706" s="13" t="n"/>
      <c r="I1706" s="13" t="n"/>
      <c r="J1706" s="13" t="n"/>
      <c r="K1706" s="13" t="n"/>
      <c r="L1706" s="13" t="n"/>
      <c r="M1706" s="13" t="n"/>
      <c r="N1706" s="13" t="n"/>
      <c r="O1706" s="14" t="n"/>
      <c r="P1706" s="15" t="n"/>
      <c r="Q1706" s="16">
        <f>IF(N1706="", "", IF(ISNUMBER(N1706), N1706, IFERROR(DATEVALUE(LEFT(N1706,10))+TIMEVALUE(MID(N1706,12,8)), "texto")))</f>
        <v/>
      </c>
      <c r="R1706" s="17">
        <f>IF(ISNUMBER(Q1706), DATE(YEAR(Q1706),MONTH(Q1706),1), "")</f>
        <v/>
      </c>
      <c r="S1706" s="18">
        <f>IF(A1706="", 0, IF(AND(M1706=Ajustes!$B$8, E1706=Ajustes!$B$5, I1706=Ajustes!$B$4, OR(C1706=Ajustes!$B$6, C1706=Ajustes!$B$7), ISNUMBER(D1706), ISNUMBER(H1706)), 1, 0))</f>
        <v/>
      </c>
      <c r="T1706" s="19">
        <f>IF(S1706&lt;&gt;1, 0, IF(N(J1706)=0, 0, IF(K1706=Ajustes!$B$5, J1706, J1706*F1706)))</f>
        <v/>
      </c>
      <c r="U1706" s="20">
        <f>IF(S1706&lt;&gt;1, U1705, IF(C1706=Ajustes!$B$6, U1705+H1706, U1705-H1706))</f>
        <v/>
      </c>
      <c r="V1706" s="19">
        <f>IF(S1706&lt;&gt;1, V1705, IF(C1706=Ajustes!$B$6, V1705+D1706+N(O1706)+T1706, IF(U1706&lt;=0, 0, V1705-H1706*W1705)))</f>
        <v/>
      </c>
      <c r="W1706" s="21">
        <f>IF(U1706&gt;0, V1706/U1706, 0)</f>
        <v/>
      </c>
      <c r="X1706" s="19">
        <f>IF(AND(S1706=1, C1706=Ajustes!$B$7), D1706-N(O1706)-T1706-H1706*W1705, "")</f>
        <v/>
      </c>
      <c r="Y1706" s="18">
        <f>IF(A1706="", "", TRIM(IF(COUNTIFS($N$2:$N$3000,N1706,$C$2:$C$3000,C1706,$D$2:$D$3000,D1706,$H$2:$H$3000,H1706)&gt;1, "Orden repetida. ", "")&amp;IF(AND(S1706=1, C1706=Ajustes!$B$7, U1705+0.000001&lt;H1706), "Vendes más de lo registrado. ", "")&amp;IF(Q1706="texto", "Fecha en texto. ", "")&amp;IF(OR(NOT(ISNUMBER(D1706)), NOT(ISNUMBER(H1706))), "Número en texto. ", "")&amp;IF(AND(ISNUMBER(Q1706), ISNUMBER(Q1705), Q1706&lt;Q1705), "Fuera de orden de fecha. ", "")))</f>
        <v/>
      </c>
      <c r="Z1706" s="18">
        <f>IF(AND(S1706=1, ISNUMBER(R1706)), ROW(), 0)</f>
        <v/>
      </c>
      <c r="AA1706" s="18">
        <f>IF(ISNUMBER(R1706), R1706, 0)</f>
        <v/>
      </c>
    </row>
    <row r="1707">
      <c r="A1707" s="13" t="n"/>
      <c r="B1707" s="13" t="n"/>
      <c r="C1707" s="13" t="n"/>
      <c r="D1707" s="13" t="n"/>
      <c r="E1707" s="13" t="n"/>
      <c r="F1707" s="13" t="n"/>
      <c r="G1707" s="13" t="n"/>
      <c r="H1707" s="13" t="n"/>
      <c r="I1707" s="13" t="n"/>
      <c r="J1707" s="13" t="n"/>
      <c r="K1707" s="13" t="n"/>
      <c r="L1707" s="13" t="n"/>
      <c r="M1707" s="13" t="n"/>
      <c r="N1707" s="13" t="n"/>
      <c r="O1707" s="14" t="n"/>
      <c r="P1707" s="15" t="n"/>
      <c r="Q1707" s="16">
        <f>IF(N1707="", "", IF(ISNUMBER(N1707), N1707, IFERROR(DATEVALUE(LEFT(N1707,10))+TIMEVALUE(MID(N1707,12,8)), "texto")))</f>
        <v/>
      </c>
      <c r="R1707" s="17">
        <f>IF(ISNUMBER(Q1707), DATE(YEAR(Q1707),MONTH(Q1707),1), "")</f>
        <v/>
      </c>
      <c r="S1707" s="18">
        <f>IF(A1707="", 0, IF(AND(M1707=Ajustes!$B$8, E1707=Ajustes!$B$5, I1707=Ajustes!$B$4, OR(C1707=Ajustes!$B$6, C1707=Ajustes!$B$7), ISNUMBER(D1707), ISNUMBER(H1707)), 1, 0))</f>
        <v/>
      </c>
      <c r="T1707" s="19">
        <f>IF(S1707&lt;&gt;1, 0, IF(N(J1707)=0, 0, IF(K1707=Ajustes!$B$5, J1707, J1707*F1707)))</f>
        <v/>
      </c>
      <c r="U1707" s="20">
        <f>IF(S1707&lt;&gt;1, U1706, IF(C1707=Ajustes!$B$6, U1706+H1707, U1706-H1707))</f>
        <v/>
      </c>
      <c r="V1707" s="19">
        <f>IF(S1707&lt;&gt;1, V1706, IF(C1707=Ajustes!$B$6, V1706+D1707+N(O1707)+T1707, IF(U1707&lt;=0, 0, V1706-H1707*W1706)))</f>
        <v/>
      </c>
      <c r="W1707" s="21">
        <f>IF(U1707&gt;0, V1707/U1707, 0)</f>
        <v/>
      </c>
      <c r="X1707" s="19">
        <f>IF(AND(S1707=1, C1707=Ajustes!$B$7), D1707-N(O1707)-T1707-H1707*W1706, "")</f>
        <v/>
      </c>
      <c r="Y1707" s="18">
        <f>IF(A1707="", "", TRIM(IF(COUNTIFS($N$2:$N$3000,N1707,$C$2:$C$3000,C1707,$D$2:$D$3000,D1707,$H$2:$H$3000,H1707)&gt;1, "Orden repetida. ", "")&amp;IF(AND(S1707=1, C1707=Ajustes!$B$7, U1706+0.000001&lt;H1707), "Vendes más de lo registrado. ", "")&amp;IF(Q1707="texto", "Fecha en texto. ", "")&amp;IF(OR(NOT(ISNUMBER(D1707)), NOT(ISNUMBER(H1707))), "Número en texto. ", "")&amp;IF(AND(ISNUMBER(Q1707), ISNUMBER(Q1706), Q1707&lt;Q1706), "Fuera de orden de fecha. ", "")))</f>
        <v/>
      </c>
      <c r="Z1707" s="18">
        <f>IF(AND(S1707=1, ISNUMBER(R1707)), ROW(), 0)</f>
        <v/>
      </c>
      <c r="AA1707" s="18">
        <f>IF(ISNUMBER(R1707), R1707, 0)</f>
        <v/>
      </c>
    </row>
    <row r="1708">
      <c r="A1708" s="13" t="n"/>
      <c r="B1708" s="13" t="n"/>
      <c r="C1708" s="13" t="n"/>
      <c r="D1708" s="13" t="n"/>
      <c r="E1708" s="13" t="n"/>
      <c r="F1708" s="13" t="n"/>
      <c r="G1708" s="13" t="n"/>
      <c r="H1708" s="13" t="n"/>
      <c r="I1708" s="13" t="n"/>
      <c r="J1708" s="13" t="n"/>
      <c r="K1708" s="13" t="n"/>
      <c r="L1708" s="13" t="n"/>
      <c r="M1708" s="13" t="n"/>
      <c r="N1708" s="13" t="n"/>
      <c r="O1708" s="14" t="n"/>
      <c r="P1708" s="15" t="n"/>
      <c r="Q1708" s="16">
        <f>IF(N1708="", "", IF(ISNUMBER(N1708), N1708, IFERROR(DATEVALUE(LEFT(N1708,10))+TIMEVALUE(MID(N1708,12,8)), "texto")))</f>
        <v/>
      </c>
      <c r="R1708" s="17">
        <f>IF(ISNUMBER(Q1708), DATE(YEAR(Q1708),MONTH(Q1708),1), "")</f>
        <v/>
      </c>
      <c r="S1708" s="18">
        <f>IF(A1708="", 0, IF(AND(M1708=Ajustes!$B$8, E1708=Ajustes!$B$5, I1708=Ajustes!$B$4, OR(C1708=Ajustes!$B$6, C1708=Ajustes!$B$7), ISNUMBER(D1708), ISNUMBER(H1708)), 1, 0))</f>
        <v/>
      </c>
      <c r="T1708" s="19">
        <f>IF(S1708&lt;&gt;1, 0, IF(N(J1708)=0, 0, IF(K1708=Ajustes!$B$5, J1708, J1708*F1708)))</f>
        <v/>
      </c>
      <c r="U1708" s="20">
        <f>IF(S1708&lt;&gt;1, U1707, IF(C1708=Ajustes!$B$6, U1707+H1708, U1707-H1708))</f>
        <v/>
      </c>
      <c r="V1708" s="19">
        <f>IF(S1708&lt;&gt;1, V1707, IF(C1708=Ajustes!$B$6, V1707+D1708+N(O1708)+T1708, IF(U1708&lt;=0, 0, V1707-H1708*W1707)))</f>
        <v/>
      </c>
      <c r="W1708" s="21">
        <f>IF(U1708&gt;0, V1708/U1708, 0)</f>
        <v/>
      </c>
      <c r="X1708" s="19">
        <f>IF(AND(S1708=1, C1708=Ajustes!$B$7), D1708-N(O1708)-T1708-H1708*W1707, "")</f>
        <v/>
      </c>
      <c r="Y1708" s="18">
        <f>IF(A1708="", "", TRIM(IF(COUNTIFS($N$2:$N$3000,N1708,$C$2:$C$3000,C1708,$D$2:$D$3000,D1708,$H$2:$H$3000,H1708)&gt;1, "Orden repetida. ", "")&amp;IF(AND(S1708=1, C1708=Ajustes!$B$7, U1707+0.000001&lt;H1708), "Vendes más de lo registrado. ", "")&amp;IF(Q1708="texto", "Fecha en texto. ", "")&amp;IF(OR(NOT(ISNUMBER(D1708)), NOT(ISNUMBER(H1708))), "Número en texto. ", "")&amp;IF(AND(ISNUMBER(Q1708), ISNUMBER(Q1707), Q1708&lt;Q1707), "Fuera de orden de fecha. ", "")))</f>
        <v/>
      </c>
      <c r="Z1708" s="18">
        <f>IF(AND(S1708=1, ISNUMBER(R1708)), ROW(), 0)</f>
        <v/>
      </c>
      <c r="AA1708" s="18">
        <f>IF(ISNUMBER(R1708), R1708, 0)</f>
        <v/>
      </c>
    </row>
    <row r="1709">
      <c r="A1709" s="13" t="n"/>
      <c r="B1709" s="13" t="n"/>
      <c r="C1709" s="13" t="n"/>
      <c r="D1709" s="13" t="n"/>
      <c r="E1709" s="13" t="n"/>
      <c r="F1709" s="13" t="n"/>
      <c r="G1709" s="13" t="n"/>
      <c r="H1709" s="13" t="n"/>
      <c r="I1709" s="13" t="n"/>
      <c r="J1709" s="13" t="n"/>
      <c r="K1709" s="13" t="n"/>
      <c r="L1709" s="13" t="n"/>
      <c r="M1709" s="13" t="n"/>
      <c r="N1709" s="13" t="n"/>
      <c r="O1709" s="14" t="n"/>
      <c r="P1709" s="15" t="n"/>
      <c r="Q1709" s="16">
        <f>IF(N1709="", "", IF(ISNUMBER(N1709), N1709, IFERROR(DATEVALUE(LEFT(N1709,10))+TIMEVALUE(MID(N1709,12,8)), "texto")))</f>
        <v/>
      </c>
      <c r="R1709" s="17">
        <f>IF(ISNUMBER(Q1709), DATE(YEAR(Q1709),MONTH(Q1709),1), "")</f>
        <v/>
      </c>
      <c r="S1709" s="18">
        <f>IF(A1709="", 0, IF(AND(M1709=Ajustes!$B$8, E1709=Ajustes!$B$5, I1709=Ajustes!$B$4, OR(C1709=Ajustes!$B$6, C1709=Ajustes!$B$7), ISNUMBER(D1709), ISNUMBER(H1709)), 1, 0))</f>
        <v/>
      </c>
      <c r="T1709" s="19">
        <f>IF(S1709&lt;&gt;1, 0, IF(N(J1709)=0, 0, IF(K1709=Ajustes!$B$5, J1709, J1709*F1709)))</f>
        <v/>
      </c>
      <c r="U1709" s="20">
        <f>IF(S1709&lt;&gt;1, U1708, IF(C1709=Ajustes!$B$6, U1708+H1709, U1708-H1709))</f>
        <v/>
      </c>
      <c r="V1709" s="19">
        <f>IF(S1709&lt;&gt;1, V1708, IF(C1709=Ajustes!$B$6, V1708+D1709+N(O1709)+T1709, IF(U1709&lt;=0, 0, V1708-H1709*W1708)))</f>
        <v/>
      </c>
      <c r="W1709" s="21">
        <f>IF(U1709&gt;0, V1709/U1709, 0)</f>
        <v/>
      </c>
      <c r="X1709" s="19">
        <f>IF(AND(S1709=1, C1709=Ajustes!$B$7), D1709-N(O1709)-T1709-H1709*W1708, "")</f>
        <v/>
      </c>
      <c r="Y1709" s="18">
        <f>IF(A1709="", "", TRIM(IF(COUNTIFS($N$2:$N$3000,N1709,$C$2:$C$3000,C1709,$D$2:$D$3000,D1709,$H$2:$H$3000,H1709)&gt;1, "Orden repetida. ", "")&amp;IF(AND(S1709=1, C1709=Ajustes!$B$7, U1708+0.000001&lt;H1709), "Vendes más de lo registrado. ", "")&amp;IF(Q1709="texto", "Fecha en texto. ", "")&amp;IF(OR(NOT(ISNUMBER(D1709)), NOT(ISNUMBER(H1709))), "Número en texto. ", "")&amp;IF(AND(ISNUMBER(Q1709), ISNUMBER(Q1708), Q1709&lt;Q1708), "Fuera de orden de fecha. ", "")))</f>
        <v/>
      </c>
      <c r="Z1709" s="18">
        <f>IF(AND(S1709=1, ISNUMBER(R1709)), ROW(), 0)</f>
        <v/>
      </c>
      <c r="AA1709" s="18">
        <f>IF(ISNUMBER(R1709), R1709, 0)</f>
        <v/>
      </c>
    </row>
    <row r="1710">
      <c r="A1710" s="13" t="n"/>
      <c r="B1710" s="13" t="n"/>
      <c r="C1710" s="13" t="n"/>
      <c r="D1710" s="13" t="n"/>
      <c r="E1710" s="13" t="n"/>
      <c r="F1710" s="13" t="n"/>
      <c r="G1710" s="13" t="n"/>
      <c r="H1710" s="13" t="n"/>
      <c r="I1710" s="13" t="n"/>
      <c r="J1710" s="13" t="n"/>
      <c r="K1710" s="13" t="n"/>
      <c r="L1710" s="13" t="n"/>
      <c r="M1710" s="13" t="n"/>
      <c r="N1710" s="13" t="n"/>
      <c r="O1710" s="14" t="n"/>
      <c r="P1710" s="15" t="n"/>
      <c r="Q1710" s="16">
        <f>IF(N1710="", "", IF(ISNUMBER(N1710), N1710, IFERROR(DATEVALUE(LEFT(N1710,10))+TIMEVALUE(MID(N1710,12,8)), "texto")))</f>
        <v/>
      </c>
      <c r="R1710" s="17">
        <f>IF(ISNUMBER(Q1710), DATE(YEAR(Q1710),MONTH(Q1710),1), "")</f>
        <v/>
      </c>
      <c r="S1710" s="18">
        <f>IF(A1710="", 0, IF(AND(M1710=Ajustes!$B$8, E1710=Ajustes!$B$5, I1710=Ajustes!$B$4, OR(C1710=Ajustes!$B$6, C1710=Ajustes!$B$7), ISNUMBER(D1710), ISNUMBER(H1710)), 1, 0))</f>
        <v/>
      </c>
      <c r="T1710" s="19">
        <f>IF(S1710&lt;&gt;1, 0, IF(N(J1710)=0, 0, IF(K1710=Ajustes!$B$5, J1710, J1710*F1710)))</f>
        <v/>
      </c>
      <c r="U1710" s="20">
        <f>IF(S1710&lt;&gt;1, U1709, IF(C1710=Ajustes!$B$6, U1709+H1710, U1709-H1710))</f>
        <v/>
      </c>
      <c r="V1710" s="19">
        <f>IF(S1710&lt;&gt;1, V1709, IF(C1710=Ajustes!$B$6, V1709+D1710+N(O1710)+T1710, IF(U1710&lt;=0, 0, V1709-H1710*W1709)))</f>
        <v/>
      </c>
      <c r="W1710" s="21">
        <f>IF(U1710&gt;0, V1710/U1710, 0)</f>
        <v/>
      </c>
      <c r="X1710" s="19">
        <f>IF(AND(S1710=1, C1710=Ajustes!$B$7), D1710-N(O1710)-T1710-H1710*W1709, "")</f>
        <v/>
      </c>
      <c r="Y1710" s="18">
        <f>IF(A1710="", "", TRIM(IF(COUNTIFS($N$2:$N$3000,N1710,$C$2:$C$3000,C1710,$D$2:$D$3000,D1710,$H$2:$H$3000,H1710)&gt;1, "Orden repetida. ", "")&amp;IF(AND(S1710=1, C1710=Ajustes!$B$7, U1709+0.000001&lt;H1710), "Vendes más de lo registrado. ", "")&amp;IF(Q1710="texto", "Fecha en texto. ", "")&amp;IF(OR(NOT(ISNUMBER(D1710)), NOT(ISNUMBER(H1710))), "Número en texto. ", "")&amp;IF(AND(ISNUMBER(Q1710), ISNUMBER(Q1709), Q1710&lt;Q1709), "Fuera de orden de fecha. ", "")))</f>
        <v/>
      </c>
      <c r="Z1710" s="18">
        <f>IF(AND(S1710=1, ISNUMBER(R1710)), ROW(), 0)</f>
        <v/>
      </c>
      <c r="AA1710" s="18">
        <f>IF(ISNUMBER(R1710), R1710, 0)</f>
        <v/>
      </c>
    </row>
    <row r="1711">
      <c r="A1711" s="13" t="n"/>
      <c r="B1711" s="13" t="n"/>
      <c r="C1711" s="13" t="n"/>
      <c r="D1711" s="13" t="n"/>
      <c r="E1711" s="13" t="n"/>
      <c r="F1711" s="13" t="n"/>
      <c r="G1711" s="13" t="n"/>
      <c r="H1711" s="13" t="n"/>
      <c r="I1711" s="13" t="n"/>
      <c r="J1711" s="13" t="n"/>
      <c r="K1711" s="13" t="n"/>
      <c r="L1711" s="13" t="n"/>
      <c r="M1711" s="13" t="n"/>
      <c r="N1711" s="13" t="n"/>
      <c r="O1711" s="14" t="n"/>
      <c r="P1711" s="15" t="n"/>
      <c r="Q1711" s="16">
        <f>IF(N1711="", "", IF(ISNUMBER(N1711), N1711, IFERROR(DATEVALUE(LEFT(N1711,10))+TIMEVALUE(MID(N1711,12,8)), "texto")))</f>
        <v/>
      </c>
      <c r="R1711" s="17">
        <f>IF(ISNUMBER(Q1711), DATE(YEAR(Q1711),MONTH(Q1711),1), "")</f>
        <v/>
      </c>
      <c r="S1711" s="18">
        <f>IF(A1711="", 0, IF(AND(M1711=Ajustes!$B$8, E1711=Ajustes!$B$5, I1711=Ajustes!$B$4, OR(C1711=Ajustes!$B$6, C1711=Ajustes!$B$7), ISNUMBER(D1711), ISNUMBER(H1711)), 1, 0))</f>
        <v/>
      </c>
      <c r="T1711" s="19">
        <f>IF(S1711&lt;&gt;1, 0, IF(N(J1711)=0, 0, IF(K1711=Ajustes!$B$5, J1711, J1711*F1711)))</f>
        <v/>
      </c>
      <c r="U1711" s="20">
        <f>IF(S1711&lt;&gt;1, U1710, IF(C1711=Ajustes!$B$6, U1710+H1711, U1710-H1711))</f>
        <v/>
      </c>
      <c r="V1711" s="19">
        <f>IF(S1711&lt;&gt;1, V1710, IF(C1711=Ajustes!$B$6, V1710+D1711+N(O1711)+T1711, IF(U1711&lt;=0, 0, V1710-H1711*W1710)))</f>
        <v/>
      </c>
      <c r="W1711" s="21">
        <f>IF(U1711&gt;0, V1711/U1711, 0)</f>
        <v/>
      </c>
      <c r="X1711" s="19">
        <f>IF(AND(S1711=1, C1711=Ajustes!$B$7), D1711-N(O1711)-T1711-H1711*W1710, "")</f>
        <v/>
      </c>
      <c r="Y1711" s="18">
        <f>IF(A1711="", "", TRIM(IF(COUNTIFS($N$2:$N$3000,N1711,$C$2:$C$3000,C1711,$D$2:$D$3000,D1711,$H$2:$H$3000,H1711)&gt;1, "Orden repetida. ", "")&amp;IF(AND(S1711=1, C1711=Ajustes!$B$7, U1710+0.000001&lt;H1711), "Vendes más de lo registrado. ", "")&amp;IF(Q1711="texto", "Fecha en texto. ", "")&amp;IF(OR(NOT(ISNUMBER(D1711)), NOT(ISNUMBER(H1711))), "Número en texto. ", "")&amp;IF(AND(ISNUMBER(Q1711), ISNUMBER(Q1710), Q1711&lt;Q1710), "Fuera de orden de fecha. ", "")))</f>
        <v/>
      </c>
      <c r="Z1711" s="18">
        <f>IF(AND(S1711=1, ISNUMBER(R1711)), ROW(), 0)</f>
        <v/>
      </c>
      <c r="AA1711" s="18">
        <f>IF(ISNUMBER(R1711), R1711, 0)</f>
        <v/>
      </c>
    </row>
    <row r="1712">
      <c r="A1712" s="13" t="n"/>
      <c r="B1712" s="13" t="n"/>
      <c r="C1712" s="13" t="n"/>
      <c r="D1712" s="13" t="n"/>
      <c r="E1712" s="13" t="n"/>
      <c r="F1712" s="13" t="n"/>
      <c r="G1712" s="13" t="n"/>
      <c r="H1712" s="13" t="n"/>
      <c r="I1712" s="13" t="n"/>
      <c r="J1712" s="13" t="n"/>
      <c r="K1712" s="13" t="n"/>
      <c r="L1712" s="13" t="n"/>
      <c r="M1712" s="13" t="n"/>
      <c r="N1712" s="13" t="n"/>
      <c r="O1712" s="14" t="n"/>
      <c r="P1712" s="15" t="n"/>
      <c r="Q1712" s="16">
        <f>IF(N1712="", "", IF(ISNUMBER(N1712), N1712, IFERROR(DATEVALUE(LEFT(N1712,10))+TIMEVALUE(MID(N1712,12,8)), "texto")))</f>
        <v/>
      </c>
      <c r="R1712" s="17">
        <f>IF(ISNUMBER(Q1712), DATE(YEAR(Q1712),MONTH(Q1712),1), "")</f>
        <v/>
      </c>
      <c r="S1712" s="18">
        <f>IF(A1712="", 0, IF(AND(M1712=Ajustes!$B$8, E1712=Ajustes!$B$5, I1712=Ajustes!$B$4, OR(C1712=Ajustes!$B$6, C1712=Ajustes!$B$7), ISNUMBER(D1712), ISNUMBER(H1712)), 1, 0))</f>
        <v/>
      </c>
      <c r="T1712" s="19">
        <f>IF(S1712&lt;&gt;1, 0, IF(N(J1712)=0, 0, IF(K1712=Ajustes!$B$5, J1712, J1712*F1712)))</f>
        <v/>
      </c>
      <c r="U1712" s="20">
        <f>IF(S1712&lt;&gt;1, U1711, IF(C1712=Ajustes!$B$6, U1711+H1712, U1711-H1712))</f>
        <v/>
      </c>
      <c r="V1712" s="19">
        <f>IF(S1712&lt;&gt;1, V1711, IF(C1712=Ajustes!$B$6, V1711+D1712+N(O1712)+T1712, IF(U1712&lt;=0, 0, V1711-H1712*W1711)))</f>
        <v/>
      </c>
      <c r="W1712" s="21">
        <f>IF(U1712&gt;0, V1712/U1712, 0)</f>
        <v/>
      </c>
      <c r="X1712" s="19">
        <f>IF(AND(S1712=1, C1712=Ajustes!$B$7), D1712-N(O1712)-T1712-H1712*W1711, "")</f>
        <v/>
      </c>
      <c r="Y1712" s="18">
        <f>IF(A1712="", "", TRIM(IF(COUNTIFS($N$2:$N$3000,N1712,$C$2:$C$3000,C1712,$D$2:$D$3000,D1712,$H$2:$H$3000,H1712)&gt;1, "Orden repetida. ", "")&amp;IF(AND(S1712=1, C1712=Ajustes!$B$7, U1711+0.000001&lt;H1712), "Vendes más de lo registrado. ", "")&amp;IF(Q1712="texto", "Fecha en texto. ", "")&amp;IF(OR(NOT(ISNUMBER(D1712)), NOT(ISNUMBER(H1712))), "Número en texto. ", "")&amp;IF(AND(ISNUMBER(Q1712), ISNUMBER(Q1711), Q1712&lt;Q1711), "Fuera de orden de fecha. ", "")))</f>
        <v/>
      </c>
      <c r="Z1712" s="18">
        <f>IF(AND(S1712=1, ISNUMBER(R1712)), ROW(), 0)</f>
        <v/>
      </c>
      <c r="AA1712" s="18">
        <f>IF(ISNUMBER(R1712), R1712, 0)</f>
        <v/>
      </c>
    </row>
    <row r="1713">
      <c r="A1713" s="13" t="n"/>
      <c r="B1713" s="13" t="n"/>
      <c r="C1713" s="13" t="n"/>
      <c r="D1713" s="13" t="n"/>
      <c r="E1713" s="13" t="n"/>
      <c r="F1713" s="13" t="n"/>
      <c r="G1713" s="13" t="n"/>
      <c r="H1713" s="13" t="n"/>
      <c r="I1713" s="13" t="n"/>
      <c r="J1713" s="13" t="n"/>
      <c r="K1713" s="13" t="n"/>
      <c r="L1713" s="13" t="n"/>
      <c r="M1713" s="13" t="n"/>
      <c r="N1713" s="13" t="n"/>
      <c r="O1713" s="14" t="n"/>
      <c r="P1713" s="15" t="n"/>
      <c r="Q1713" s="16">
        <f>IF(N1713="", "", IF(ISNUMBER(N1713), N1713, IFERROR(DATEVALUE(LEFT(N1713,10))+TIMEVALUE(MID(N1713,12,8)), "texto")))</f>
        <v/>
      </c>
      <c r="R1713" s="17">
        <f>IF(ISNUMBER(Q1713), DATE(YEAR(Q1713),MONTH(Q1713),1), "")</f>
        <v/>
      </c>
      <c r="S1713" s="18">
        <f>IF(A1713="", 0, IF(AND(M1713=Ajustes!$B$8, E1713=Ajustes!$B$5, I1713=Ajustes!$B$4, OR(C1713=Ajustes!$B$6, C1713=Ajustes!$B$7), ISNUMBER(D1713), ISNUMBER(H1713)), 1, 0))</f>
        <v/>
      </c>
      <c r="T1713" s="19">
        <f>IF(S1713&lt;&gt;1, 0, IF(N(J1713)=0, 0, IF(K1713=Ajustes!$B$5, J1713, J1713*F1713)))</f>
        <v/>
      </c>
      <c r="U1713" s="20">
        <f>IF(S1713&lt;&gt;1, U1712, IF(C1713=Ajustes!$B$6, U1712+H1713, U1712-H1713))</f>
        <v/>
      </c>
      <c r="V1713" s="19">
        <f>IF(S1713&lt;&gt;1, V1712, IF(C1713=Ajustes!$B$6, V1712+D1713+N(O1713)+T1713, IF(U1713&lt;=0, 0, V1712-H1713*W1712)))</f>
        <v/>
      </c>
      <c r="W1713" s="21">
        <f>IF(U1713&gt;0, V1713/U1713, 0)</f>
        <v/>
      </c>
      <c r="X1713" s="19">
        <f>IF(AND(S1713=1, C1713=Ajustes!$B$7), D1713-N(O1713)-T1713-H1713*W1712, "")</f>
        <v/>
      </c>
      <c r="Y1713" s="18">
        <f>IF(A1713="", "", TRIM(IF(COUNTIFS($N$2:$N$3000,N1713,$C$2:$C$3000,C1713,$D$2:$D$3000,D1713,$H$2:$H$3000,H1713)&gt;1, "Orden repetida. ", "")&amp;IF(AND(S1713=1, C1713=Ajustes!$B$7, U1712+0.000001&lt;H1713), "Vendes más de lo registrado. ", "")&amp;IF(Q1713="texto", "Fecha en texto. ", "")&amp;IF(OR(NOT(ISNUMBER(D1713)), NOT(ISNUMBER(H1713))), "Número en texto. ", "")&amp;IF(AND(ISNUMBER(Q1713), ISNUMBER(Q1712), Q1713&lt;Q1712), "Fuera de orden de fecha. ", "")))</f>
        <v/>
      </c>
      <c r="Z1713" s="18">
        <f>IF(AND(S1713=1, ISNUMBER(R1713)), ROW(), 0)</f>
        <v/>
      </c>
      <c r="AA1713" s="18">
        <f>IF(ISNUMBER(R1713), R1713, 0)</f>
        <v/>
      </c>
    </row>
    <row r="1714">
      <c r="A1714" s="13" t="n"/>
      <c r="B1714" s="13" t="n"/>
      <c r="C1714" s="13" t="n"/>
      <c r="D1714" s="13" t="n"/>
      <c r="E1714" s="13" t="n"/>
      <c r="F1714" s="13" t="n"/>
      <c r="G1714" s="13" t="n"/>
      <c r="H1714" s="13" t="n"/>
      <c r="I1714" s="13" t="n"/>
      <c r="J1714" s="13" t="n"/>
      <c r="K1714" s="13" t="n"/>
      <c r="L1714" s="13" t="n"/>
      <c r="M1714" s="13" t="n"/>
      <c r="N1714" s="13" t="n"/>
      <c r="O1714" s="14" t="n"/>
      <c r="P1714" s="15" t="n"/>
      <c r="Q1714" s="16">
        <f>IF(N1714="", "", IF(ISNUMBER(N1714), N1714, IFERROR(DATEVALUE(LEFT(N1714,10))+TIMEVALUE(MID(N1714,12,8)), "texto")))</f>
        <v/>
      </c>
      <c r="R1714" s="17">
        <f>IF(ISNUMBER(Q1714), DATE(YEAR(Q1714),MONTH(Q1714),1), "")</f>
        <v/>
      </c>
      <c r="S1714" s="18">
        <f>IF(A1714="", 0, IF(AND(M1714=Ajustes!$B$8, E1714=Ajustes!$B$5, I1714=Ajustes!$B$4, OR(C1714=Ajustes!$B$6, C1714=Ajustes!$B$7), ISNUMBER(D1714), ISNUMBER(H1714)), 1, 0))</f>
        <v/>
      </c>
      <c r="T1714" s="19">
        <f>IF(S1714&lt;&gt;1, 0, IF(N(J1714)=0, 0, IF(K1714=Ajustes!$B$5, J1714, J1714*F1714)))</f>
        <v/>
      </c>
      <c r="U1714" s="20">
        <f>IF(S1714&lt;&gt;1, U1713, IF(C1714=Ajustes!$B$6, U1713+H1714, U1713-H1714))</f>
        <v/>
      </c>
      <c r="V1714" s="19">
        <f>IF(S1714&lt;&gt;1, V1713, IF(C1714=Ajustes!$B$6, V1713+D1714+N(O1714)+T1714, IF(U1714&lt;=0, 0, V1713-H1714*W1713)))</f>
        <v/>
      </c>
      <c r="W1714" s="21">
        <f>IF(U1714&gt;0, V1714/U1714, 0)</f>
        <v/>
      </c>
      <c r="X1714" s="19">
        <f>IF(AND(S1714=1, C1714=Ajustes!$B$7), D1714-N(O1714)-T1714-H1714*W1713, "")</f>
        <v/>
      </c>
      <c r="Y1714" s="18">
        <f>IF(A1714="", "", TRIM(IF(COUNTIFS($N$2:$N$3000,N1714,$C$2:$C$3000,C1714,$D$2:$D$3000,D1714,$H$2:$H$3000,H1714)&gt;1, "Orden repetida. ", "")&amp;IF(AND(S1714=1, C1714=Ajustes!$B$7, U1713+0.000001&lt;H1714), "Vendes más de lo registrado. ", "")&amp;IF(Q1714="texto", "Fecha en texto. ", "")&amp;IF(OR(NOT(ISNUMBER(D1714)), NOT(ISNUMBER(H1714))), "Número en texto. ", "")&amp;IF(AND(ISNUMBER(Q1714), ISNUMBER(Q1713), Q1714&lt;Q1713), "Fuera de orden de fecha. ", "")))</f>
        <v/>
      </c>
      <c r="Z1714" s="18">
        <f>IF(AND(S1714=1, ISNUMBER(R1714)), ROW(), 0)</f>
        <v/>
      </c>
      <c r="AA1714" s="18">
        <f>IF(ISNUMBER(R1714), R1714, 0)</f>
        <v/>
      </c>
    </row>
    <row r="1715">
      <c r="A1715" s="13" t="n"/>
      <c r="B1715" s="13" t="n"/>
      <c r="C1715" s="13" t="n"/>
      <c r="D1715" s="13" t="n"/>
      <c r="E1715" s="13" t="n"/>
      <c r="F1715" s="13" t="n"/>
      <c r="G1715" s="13" t="n"/>
      <c r="H1715" s="13" t="n"/>
      <c r="I1715" s="13" t="n"/>
      <c r="J1715" s="13" t="n"/>
      <c r="K1715" s="13" t="n"/>
      <c r="L1715" s="13" t="n"/>
      <c r="M1715" s="13" t="n"/>
      <c r="N1715" s="13" t="n"/>
      <c r="O1715" s="14" t="n"/>
      <c r="P1715" s="15" t="n"/>
      <c r="Q1715" s="16">
        <f>IF(N1715="", "", IF(ISNUMBER(N1715), N1715, IFERROR(DATEVALUE(LEFT(N1715,10))+TIMEVALUE(MID(N1715,12,8)), "texto")))</f>
        <v/>
      </c>
      <c r="R1715" s="17">
        <f>IF(ISNUMBER(Q1715), DATE(YEAR(Q1715),MONTH(Q1715),1), "")</f>
        <v/>
      </c>
      <c r="S1715" s="18">
        <f>IF(A1715="", 0, IF(AND(M1715=Ajustes!$B$8, E1715=Ajustes!$B$5, I1715=Ajustes!$B$4, OR(C1715=Ajustes!$B$6, C1715=Ajustes!$B$7), ISNUMBER(D1715), ISNUMBER(H1715)), 1, 0))</f>
        <v/>
      </c>
      <c r="T1715" s="19">
        <f>IF(S1715&lt;&gt;1, 0, IF(N(J1715)=0, 0, IF(K1715=Ajustes!$B$5, J1715, J1715*F1715)))</f>
        <v/>
      </c>
      <c r="U1715" s="20">
        <f>IF(S1715&lt;&gt;1, U1714, IF(C1715=Ajustes!$B$6, U1714+H1715, U1714-H1715))</f>
        <v/>
      </c>
      <c r="V1715" s="19">
        <f>IF(S1715&lt;&gt;1, V1714, IF(C1715=Ajustes!$B$6, V1714+D1715+N(O1715)+T1715, IF(U1715&lt;=0, 0, V1714-H1715*W1714)))</f>
        <v/>
      </c>
      <c r="W1715" s="21">
        <f>IF(U1715&gt;0, V1715/U1715, 0)</f>
        <v/>
      </c>
      <c r="X1715" s="19">
        <f>IF(AND(S1715=1, C1715=Ajustes!$B$7), D1715-N(O1715)-T1715-H1715*W1714, "")</f>
        <v/>
      </c>
      <c r="Y1715" s="18">
        <f>IF(A1715="", "", TRIM(IF(COUNTIFS($N$2:$N$3000,N1715,$C$2:$C$3000,C1715,$D$2:$D$3000,D1715,$H$2:$H$3000,H1715)&gt;1, "Orden repetida. ", "")&amp;IF(AND(S1715=1, C1715=Ajustes!$B$7, U1714+0.000001&lt;H1715), "Vendes más de lo registrado. ", "")&amp;IF(Q1715="texto", "Fecha en texto. ", "")&amp;IF(OR(NOT(ISNUMBER(D1715)), NOT(ISNUMBER(H1715))), "Número en texto. ", "")&amp;IF(AND(ISNUMBER(Q1715), ISNUMBER(Q1714), Q1715&lt;Q1714), "Fuera de orden de fecha. ", "")))</f>
        <v/>
      </c>
      <c r="Z1715" s="18">
        <f>IF(AND(S1715=1, ISNUMBER(R1715)), ROW(), 0)</f>
        <v/>
      </c>
      <c r="AA1715" s="18">
        <f>IF(ISNUMBER(R1715), R1715, 0)</f>
        <v/>
      </c>
    </row>
    <row r="1716">
      <c r="A1716" s="13" t="n"/>
      <c r="B1716" s="13" t="n"/>
      <c r="C1716" s="13" t="n"/>
      <c r="D1716" s="13" t="n"/>
      <c r="E1716" s="13" t="n"/>
      <c r="F1716" s="13" t="n"/>
      <c r="G1716" s="13" t="n"/>
      <c r="H1716" s="13" t="n"/>
      <c r="I1716" s="13" t="n"/>
      <c r="J1716" s="13" t="n"/>
      <c r="K1716" s="13" t="n"/>
      <c r="L1716" s="13" t="n"/>
      <c r="M1716" s="13" t="n"/>
      <c r="N1716" s="13" t="n"/>
      <c r="O1716" s="14" t="n"/>
      <c r="P1716" s="15" t="n"/>
      <c r="Q1716" s="16">
        <f>IF(N1716="", "", IF(ISNUMBER(N1716), N1716, IFERROR(DATEVALUE(LEFT(N1716,10))+TIMEVALUE(MID(N1716,12,8)), "texto")))</f>
        <v/>
      </c>
      <c r="R1716" s="17">
        <f>IF(ISNUMBER(Q1716), DATE(YEAR(Q1716),MONTH(Q1716),1), "")</f>
        <v/>
      </c>
      <c r="S1716" s="18">
        <f>IF(A1716="", 0, IF(AND(M1716=Ajustes!$B$8, E1716=Ajustes!$B$5, I1716=Ajustes!$B$4, OR(C1716=Ajustes!$B$6, C1716=Ajustes!$B$7), ISNUMBER(D1716), ISNUMBER(H1716)), 1, 0))</f>
        <v/>
      </c>
      <c r="T1716" s="19">
        <f>IF(S1716&lt;&gt;1, 0, IF(N(J1716)=0, 0, IF(K1716=Ajustes!$B$5, J1716, J1716*F1716)))</f>
        <v/>
      </c>
      <c r="U1716" s="20">
        <f>IF(S1716&lt;&gt;1, U1715, IF(C1716=Ajustes!$B$6, U1715+H1716, U1715-H1716))</f>
        <v/>
      </c>
      <c r="V1716" s="19">
        <f>IF(S1716&lt;&gt;1, V1715, IF(C1716=Ajustes!$B$6, V1715+D1716+N(O1716)+T1716, IF(U1716&lt;=0, 0, V1715-H1716*W1715)))</f>
        <v/>
      </c>
      <c r="W1716" s="21">
        <f>IF(U1716&gt;0, V1716/U1716, 0)</f>
        <v/>
      </c>
      <c r="X1716" s="19">
        <f>IF(AND(S1716=1, C1716=Ajustes!$B$7), D1716-N(O1716)-T1716-H1716*W1715, "")</f>
        <v/>
      </c>
      <c r="Y1716" s="18">
        <f>IF(A1716="", "", TRIM(IF(COUNTIFS($N$2:$N$3000,N1716,$C$2:$C$3000,C1716,$D$2:$D$3000,D1716,$H$2:$H$3000,H1716)&gt;1, "Orden repetida. ", "")&amp;IF(AND(S1716=1, C1716=Ajustes!$B$7, U1715+0.000001&lt;H1716), "Vendes más de lo registrado. ", "")&amp;IF(Q1716="texto", "Fecha en texto. ", "")&amp;IF(OR(NOT(ISNUMBER(D1716)), NOT(ISNUMBER(H1716))), "Número en texto. ", "")&amp;IF(AND(ISNUMBER(Q1716), ISNUMBER(Q1715), Q1716&lt;Q1715), "Fuera de orden de fecha. ", "")))</f>
        <v/>
      </c>
      <c r="Z1716" s="18">
        <f>IF(AND(S1716=1, ISNUMBER(R1716)), ROW(), 0)</f>
        <v/>
      </c>
      <c r="AA1716" s="18">
        <f>IF(ISNUMBER(R1716), R1716, 0)</f>
        <v/>
      </c>
    </row>
    <row r="1717">
      <c r="A1717" s="13" t="n"/>
      <c r="B1717" s="13" t="n"/>
      <c r="C1717" s="13" t="n"/>
      <c r="D1717" s="13" t="n"/>
      <c r="E1717" s="13" t="n"/>
      <c r="F1717" s="13" t="n"/>
      <c r="G1717" s="13" t="n"/>
      <c r="H1717" s="13" t="n"/>
      <c r="I1717" s="13" t="n"/>
      <c r="J1717" s="13" t="n"/>
      <c r="K1717" s="13" t="n"/>
      <c r="L1717" s="13" t="n"/>
      <c r="M1717" s="13" t="n"/>
      <c r="N1717" s="13" t="n"/>
      <c r="O1717" s="14" t="n"/>
      <c r="P1717" s="15" t="n"/>
      <c r="Q1717" s="16">
        <f>IF(N1717="", "", IF(ISNUMBER(N1717), N1717, IFERROR(DATEVALUE(LEFT(N1717,10))+TIMEVALUE(MID(N1717,12,8)), "texto")))</f>
        <v/>
      </c>
      <c r="R1717" s="17">
        <f>IF(ISNUMBER(Q1717), DATE(YEAR(Q1717),MONTH(Q1717),1), "")</f>
        <v/>
      </c>
      <c r="S1717" s="18">
        <f>IF(A1717="", 0, IF(AND(M1717=Ajustes!$B$8, E1717=Ajustes!$B$5, I1717=Ajustes!$B$4, OR(C1717=Ajustes!$B$6, C1717=Ajustes!$B$7), ISNUMBER(D1717), ISNUMBER(H1717)), 1, 0))</f>
        <v/>
      </c>
      <c r="T1717" s="19">
        <f>IF(S1717&lt;&gt;1, 0, IF(N(J1717)=0, 0, IF(K1717=Ajustes!$B$5, J1717, J1717*F1717)))</f>
        <v/>
      </c>
      <c r="U1717" s="20">
        <f>IF(S1717&lt;&gt;1, U1716, IF(C1717=Ajustes!$B$6, U1716+H1717, U1716-H1717))</f>
        <v/>
      </c>
      <c r="V1717" s="19">
        <f>IF(S1717&lt;&gt;1, V1716, IF(C1717=Ajustes!$B$6, V1716+D1717+N(O1717)+T1717, IF(U1717&lt;=0, 0, V1716-H1717*W1716)))</f>
        <v/>
      </c>
      <c r="W1717" s="21">
        <f>IF(U1717&gt;0, V1717/U1717, 0)</f>
        <v/>
      </c>
      <c r="X1717" s="19">
        <f>IF(AND(S1717=1, C1717=Ajustes!$B$7), D1717-N(O1717)-T1717-H1717*W1716, "")</f>
        <v/>
      </c>
      <c r="Y1717" s="18">
        <f>IF(A1717="", "", TRIM(IF(COUNTIFS($N$2:$N$3000,N1717,$C$2:$C$3000,C1717,$D$2:$D$3000,D1717,$H$2:$H$3000,H1717)&gt;1, "Orden repetida. ", "")&amp;IF(AND(S1717=1, C1717=Ajustes!$B$7, U1716+0.000001&lt;H1717), "Vendes más de lo registrado. ", "")&amp;IF(Q1717="texto", "Fecha en texto. ", "")&amp;IF(OR(NOT(ISNUMBER(D1717)), NOT(ISNUMBER(H1717))), "Número en texto. ", "")&amp;IF(AND(ISNUMBER(Q1717), ISNUMBER(Q1716), Q1717&lt;Q1716), "Fuera de orden de fecha. ", "")))</f>
        <v/>
      </c>
      <c r="Z1717" s="18">
        <f>IF(AND(S1717=1, ISNUMBER(R1717)), ROW(), 0)</f>
        <v/>
      </c>
      <c r="AA1717" s="18">
        <f>IF(ISNUMBER(R1717), R1717, 0)</f>
        <v/>
      </c>
    </row>
    <row r="1718">
      <c r="A1718" s="13" t="n"/>
      <c r="B1718" s="13" t="n"/>
      <c r="C1718" s="13" t="n"/>
      <c r="D1718" s="13" t="n"/>
      <c r="E1718" s="13" t="n"/>
      <c r="F1718" s="13" t="n"/>
      <c r="G1718" s="13" t="n"/>
      <c r="H1718" s="13" t="n"/>
      <c r="I1718" s="13" t="n"/>
      <c r="J1718" s="13" t="n"/>
      <c r="K1718" s="13" t="n"/>
      <c r="L1718" s="13" t="n"/>
      <c r="M1718" s="13" t="n"/>
      <c r="N1718" s="13" t="n"/>
      <c r="O1718" s="14" t="n"/>
      <c r="P1718" s="15" t="n"/>
      <c r="Q1718" s="16">
        <f>IF(N1718="", "", IF(ISNUMBER(N1718), N1718, IFERROR(DATEVALUE(LEFT(N1718,10))+TIMEVALUE(MID(N1718,12,8)), "texto")))</f>
        <v/>
      </c>
      <c r="R1718" s="17">
        <f>IF(ISNUMBER(Q1718), DATE(YEAR(Q1718),MONTH(Q1718),1), "")</f>
        <v/>
      </c>
      <c r="S1718" s="18">
        <f>IF(A1718="", 0, IF(AND(M1718=Ajustes!$B$8, E1718=Ajustes!$B$5, I1718=Ajustes!$B$4, OR(C1718=Ajustes!$B$6, C1718=Ajustes!$B$7), ISNUMBER(D1718), ISNUMBER(H1718)), 1, 0))</f>
        <v/>
      </c>
      <c r="T1718" s="19">
        <f>IF(S1718&lt;&gt;1, 0, IF(N(J1718)=0, 0, IF(K1718=Ajustes!$B$5, J1718, J1718*F1718)))</f>
        <v/>
      </c>
      <c r="U1718" s="20">
        <f>IF(S1718&lt;&gt;1, U1717, IF(C1718=Ajustes!$B$6, U1717+H1718, U1717-H1718))</f>
        <v/>
      </c>
      <c r="V1718" s="19">
        <f>IF(S1718&lt;&gt;1, V1717, IF(C1718=Ajustes!$B$6, V1717+D1718+N(O1718)+T1718, IF(U1718&lt;=0, 0, V1717-H1718*W1717)))</f>
        <v/>
      </c>
      <c r="W1718" s="21">
        <f>IF(U1718&gt;0, V1718/U1718, 0)</f>
        <v/>
      </c>
      <c r="X1718" s="19">
        <f>IF(AND(S1718=1, C1718=Ajustes!$B$7), D1718-N(O1718)-T1718-H1718*W1717, "")</f>
        <v/>
      </c>
      <c r="Y1718" s="18">
        <f>IF(A1718="", "", TRIM(IF(COUNTIFS($N$2:$N$3000,N1718,$C$2:$C$3000,C1718,$D$2:$D$3000,D1718,$H$2:$H$3000,H1718)&gt;1, "Orden repetida. ", "")&amp;IF(AND(S1718=1, C1718=Ajustes!$B$7, U1717+0.000001&lt;H1718), "Vendes más de lo registrado. ", "")&amp;IF(Q1718="texto", "Fecha en texto. ", "")&amp;IF(OR(NOT(ISNUMBER(D1718)), NOT(ISNUMBER(H1718))), "Número en texto. ", "")&amp;IF(AND(ISNUMBER(Q1718), ISNUMBER(Q1717), Q1718&lt;Q1717), "Fuera de orden de fecha. ", "")))</f>
        <v/>
      </c>
      <c r="Z1718" s="18">
        <f>IF(AND(S1718=1, ISNUMBER(R1718)), ROW(), 0)</f>
        <v/>
      </c>
      <c r="AA1718" s="18">
        <f>IF(ISNUMBER(R1718), R1718, 0)</f>
        <v/>
      </c>
    </row>
    <row r="1719">
      <c r="A1719" s="13" t="n"/>
      <c r="B1719" s="13" t="n"/>
      <c r="C1719" s="13" t="n"/>
      <c r="D1719" s="13" t="n"/>
      <c r="E1719" s="13" t="n"/>
      <c r="F1719" s="13" t="n"/>
      <c r="G1719" s="13" t="n"/>
      <c r="H1719" s="13" t="n"/>
      <c r="I1719" s="13" t="n"/>
      <c r="J1719" s="13" t="n"/>
      <c r="K1719" s="13" t="n"/>
      <c r="L1719" s="13" t="n"/>
      <c r="M1719" s="13" t="n"/>
      <c r="N1719" s="13" t="n"/>
      <c r="O1719" s="14" t="n"/>
      <c r="P1719" s="15" t="n"/>
      <c r="Q1719" s="16">
        <f>IF(N1719="", "", IF(ISNUMBER(N1719), N1719, IFERROR(DATEVALUE(LEFT(N1719,10))+TIMEVALUE(MID(N1719,12,8)), "texto")))</f>
        <v/>
      </c>
      <c r="R1719" s="17">
        <f>IF(ISNUMBER(Q1719), DATE(YEAR(Q1719),MONTH(Q1719),1), "")</f>
        <v/>
      </c>
      <c r="S1719" s="18">
        <f>IF(A1719="", 0, IF(AND(M1719=Ajustes!$B$8, E1719=Ajustes!$B$5, I1719=Ajustes!$B$4, OR(C1719=Ajustes!$B$6, C1719=Ajustes!$B$7), ISNUMBER(D1719), ISNUMBER(H1719)), 1, 0))</f>
        <v/>
      </c>
      <c r="T1719" s="19">
        <f>IF(S1719&lt;&gt;1, 0, IF(N(J1719)=0, 0, IF(K1719=Ajustes!$B$5, J1719, J1719*F1719)))</f>
        <v/>
      </c>
      <c r="U1719" s="20">
        <f>IF(S1719&lt;&gt;1, U1718, IF(C1719=Ajustes!$B$6, U1718+H1719, U1718-H1719))</f>
        <v/>
      </c>
      <c r="V1719" s="19">
        <f>IF(S1719&lt;&gt;1, V1718, IF(C1719=Ajustes!$B$6, V1718+D1719+N(O1719)+T1719, IF(U1719&lt;=0, 0, V1718-H1719*W1718)))</f>
        <v/>
      </c>
      <c r="W1719" s="21">
        <f>IF(U1719&gt;0, V1719/U1719, 0)</f>
        <v/>
      </c>
      <c r="X1719" s="19">
        <f>IF(AND(S1719=1, C1719=Ajustes!$B$7), D1719-N(O1719)-T1719-H1719*W1718, "")</f>
        <v/>
      </c>
      <c r="Y1719" s="18">
        <f>IF(A1719="", "", TRIM(IF(COUNTIFS($N$2:$N$3000,N1719,$C$2:$C$3000,C1719,$D$2:$D$3000,D1719,$H$2:$H$3000,H1719)&gt;1, "Orden repetida. ", "")&amp;IF(AND(S1719=1, C1719=Ajustes!$B$7, U1718+0.000001&lt;H1719), "Vendes más de lo registrado. ", "")&amp;IF(Q1719="texto", "Fecha en texto. ", "")&amp;IF(OR(NOT(ISNUMBER(D1719)), NOT(ISNUMBER(H1719))), "Número en texto. ", "")&amp;IF(AND(ISNUMBER(Q1719), ISNUMBER(Q1718), Q1719&lt;Q1718), "Fuera de orden de fecha. ", "")))</f>
        <v/>
      </c>
      <c r="Z1719" s="18">
        <f>IF(AND(S1719=1, ISNUMBER(R1719)), ROW(), 0)</f>
        <v/>
      </c>
      <c r="AA1719" s="18">
        <f>IF(ISNUMBER(R1719), R1719, 0)</f>
        <v/>
      </c>
    </row>
    <row r="1720">
      <c r="A1720" s="13" t="n"/>
      <c r="B1720" s="13" t="n"/>
      <c r="C1720" s="13" t="n"/>
      <c r="D1720" s="13" t="n"/>
      <c r="E1720" s="13" t="n"/>
      <c r="F1720" s="13" t="n"/>
      <c r="G1720" s="13" t="n"/>
      <c r="H1720" s="13" t="n"/>
      <c r="I1720" s="13" t="n"/>
      <c r="J1720" s="13" t="n"/>
      <c r="K1720" s="13" t="n"/>
      <c r="L1720" s="13" t="n"/>
      <c r="M1720" s="13" t="n"/>
      <c r="N1720" s="13" t="n"/>
      <c r="O1720" s="14" t="n"/>
      <c r="P1720" s="15" t="n"/>
      <c r="Q1720" s="16">
        <f>IF(N1720="", "", IF(ISNUMBER(N1720), N1720, IFERROR(DATEVALUE(LEFT(N1720,10))+TIMEVALUE(MID(N1720,12,8)), "texto")))</f>
        <v/>
      </c>
      <c r="R1720" s="17">
        <f>IF(ISNUMBER(Q1720), DATE(YEAR(Q1720),MONTH(Q1720),1), "")</f>
        <v/>
      </c>
      <c r="S1720" s="18">
        <f>IF(A1720="", 0, IF(AND(M1720=Ajustes!$B$8, E1720=Ajustes!$B$5, I1720=Ajustes!$B$4, OR(C1720=Ajustes!$B$6, C1720=Ajustes!$B$7), ISNUMBER(D1720), ISNUMBER(H1720)), 1, 0))</f>
        <v/>
      </c>
      <c r="T1720" s="19">
        <f>IF(S1720&lt;&gt;1, 0, IF(N(J1720)=0, 0, IF(K1720=Ajustes!$B$5, J1720, J1720*F1720)))</f>
        <v/>
      </c>
      <c r="U1720" s="20">
        <f>IF(S1720&lt;&gt;1, U1719, IF(C1720=Ajustes!$B$6, U1719+H1720, U1719-H1720))</f>
        <v/>
      </c>
      <c r="V1720" s="19">
        <f>IF(S1720&lt;&gt;1, V1719, IF(C1720=Ajustes!$B$6, V1719+D1720+N(O1720)+T1720, IF(U1720&lt;=0, 0, V1719-H1720*W1719)))</f>
        <v/>
      </c>
      <c r="W1720" s="21">
        <f>IF(U1720&gt;0, V1720/U1720, 0)</f>
        <v/>
      </c>
      <c r="X1720" s="19">
        <f>IF(AND(S1720=1, C1720=Ajustes!$B$7), D1720-N(O1720)-T1720-H1720*W1719, "")</f>
        <v/>
      </c>
      <c r="Y1720" s="18">
        <f>IF(A1720="", "", TRIM(IF(COUNTIFS($N$2:$N$3000,N1720,$C$2:$C$3000,C1720,$D$2:$D$3000,D1720,$H$2:$H$3000,H1720)&gt;1, "Orden repetida. ", "")&amp;IF(AND(S1720=1, C1720=Ajustes!$B$7, U1719+0.000001&lt;H1720), "Vendes más de lo registrado. ", "")&amp;IF(Q1720="texto", "Fecha en texto. ", "")&amp;IF(OR(NOT(ISNUMBER(D1720)), NOT(ISNUMBER(H1720))), "Número en texto. ", "")&amp;IF(AND(ISNUMBER(Q1720), ISNUMBER(Q1719), Q1720&lt;Q1719), "Fuera de orden de fecha. ", "")))</f>
        <v/>
      </c>
      <c r="Z1720" s="18">
        <f>IF(AND(S1720=1, ISNUMBER(R1720)), ROW(), 0)</f>
        <v/>
      </c>
      <c r="AA1720" s="18">
        <f>IF(ISNUMBER(R1720), R1720, 0)</f>
        <v/>
      </c>
    </row>
    <row r="1721">
      <c r="A1721" s="13" t="n"/>
      <c r="B1721" s="13" t="n"/>
      <c r="C1721" s="13" t="n"/>
      <c r="D1721" s="13" t="n"/>
      <c r="E1721" s="13" t="n"/>
      <c r="F1721" s="13" t="n"/>
      <c r="G1721" s="13" t="n"/>
      <c r="H1721" s="13" t="n"/>
      <c r="I1721" s="13" t="n"/>
      <c r="J1721" s="13" t="n"/>
      <c r="K1721" s="13" t="n"/>
      <c r="L1721" s="13" t="n"/>
      <c r="M1721" s="13" t="n"/>
      <c r="N1721" s="13" t="n"/>
      <c r="O1721" s="14" t="n"/>
      <c r="P1721" s="15" t="n"/>
      <c r="Q1721" s="16">
        <f>IF(N1721="", "", IF(ISNUMBER(N1721), N1721, IFERROR(DATEVALUE(LEFT(N1721,10))+TIMEVALUE(MID(N1721,12,8)), "texto")))</f>
        <v/>
      </c>
      <c r="R1721" s="17">
        <f>IF(ISNUMBER(Q1721), DATE(YEAR(Q1721),MONTH(Q1721),1), "")</f>
        <v/>
      </c>
      <c r="S1721" s="18">
        <f>IF(A1721="", 0, IF(AND(M1721=Ajustes!$B$8, E1721=Ajustes!$B$5, I1721=Ajustes!$B$4, OR(C1721=Ajustes!$B$6, C1721=Ajustes!$B$7), ISNUMBER(D1721), ISNUMBER(H1721)), 1, 0))</f>
        <v/>
      </c>
      <c r="T1721" s="19">
        <f>IF(S1721&lt;&gt;1, 0, IF(N(J1721)=0, 0, IF(K1721=Ajustes!$B$5, J1721, J1721*F1721)))</f>
        <v/>
      </c>
      <c r="U1721" s="20">
        <f>IF(S1721&lt;&gt;1, U1720, IF(C1721=Ajustes!$B$6, U1720+H1721, U1720-H1721))</f>
        <v/>
      </c>
      <c r="V1721" s="19">
        <f>IF(S1721&lt;&gt;1, V1720, IF(C1721=Ajustes!$B$6, V1720+D1721+N(O1721)+T1721, IF(U1721&lt;=0, 0, V1720-H1721*W1720)))</f>
        <v/>
      </c>
      <c r="W1721" s="21">
        <f>IF(U1721&gt;0, V1721/U1721, 0)</f>
        <v/>
      </c>
      <c r="X1721" s="19">
        <f>IF(AND(S1721=1, C1721=Ajustes!$B$7), D1721-N(O1721)-T1721-H1721*W1720, "")</f>
        <v/>
      </c>
      <c r="Y1721" s="18">
        <f>IF(A1721="", "", TRIM(IF(COUNTIFS($N$2:$N$3000,N1721,$C$2:$C$3000,C1721,$D$2:$D$3000,D1721,$H$2:$H$3000,H1721)&gt;1, "Orden repetida. ", "")&amp;IF(AND(S1721=1, C1721=Ajustes!$B$7, U1720+0.000001&lt;H1721), "Vendes más de lo registrado. ", "")&amp;IF(Q1721="texto", "Fecha en texto. ", "")&amp;IF(OR(NOT(ISNUMBER(D1721)), NOT(ISNUMBER(H1721))), "Número en texto. ", "")&amp;IF(AND(ISNUMBER(Q1721), ISNUMBER(Q1720), Q1721&lt;Q1720), "Fuera de orden de fecha. ", "")))</f>
        <v/>
      </c>
      <c r="Z1721" s="18">
        <f>IF(AND(S1721=1, ISNUMBER(R1721)), ROW(), 0)</f>
        <v/>
      </c>
      <c r="AA1721" s="18">
        <f>IF(ISNUMBER(R1721), R1721, 0)</f>
        <v/>
      </c>
    </row>
    <row r="1722">
      <c r="A1722" s="13" t="n"/>
      <c r="B1722" s="13" t="n"/>
      <c r="C1722" s="13" t="n"/>
      <c r="D1722" s="13" t="n"/>
      <c r="E1722" s="13" t="n"/>
      <c r="F1722" s="13" t="n"/>
      <c r="G1722" s="13" t="n"/>
      <c r="H1722" s="13" t="n"/>
      <c r="I1722" s="13" t="n"/>
      <c r="J1722" s="13" t="n"/>
      <c r="K1722" s="13" t="n"/>
      <c r="L1722" s="13" t="n"/>
      <c r="M1722" s="13" t="n"/>
      <c r="N1722" s="13" t="n"/>
      <c r="O1722" s="14" t="n"/>
      <c r="P1722" s="15" t="n"/>
      <c r="Q1722" s="16">
        <f>IF(N1722="", "", IF(ISNUMBER(N1722), N1722, IFERROR(DATEVALUE(LEFT(N1722,10))+TIMEVALUE(MID(N1722,12,8)), "texto")))</f>
        <v/>
      </c>
      <c r="R1722" s="17">
        <f>IF(ISNUMBER(Q1722), DATE(YEAR(Q1722),MONTH(Q1722),1), "")</f>
        <v/>
      </c>
      <c r="S1722" s="18">
        <f>IF(A1722="", 0, IF(AND(M1722=Ajustes!$B$8, E1722=Ajustes!$B$5, I1722=Ajustes!$B$4, OR(C1722=Ajustes!$B$6, C1722=Ajustes!$B$7), ISNUMBER(D1722), ISNUMBER(H1722)), 1, 0))</f>
        <v/>
      </c>
      <c r="T1722" s="19">
        <f>IF(S1722&lt;&gt;1, 0, IF(N(J1722)=0, 0, IF(K1722=Ajustes!$B$5, J1722, J1722*F1722)))</f>
        <v/>
      </c>
      <c r="U1722" s="20">
        <f>IF(S1722&lt;&gt;1, U1721, IF(C1722=Ajustes!$B$6, U1721+H1722, U1721-H1722))</f>
        <v/>
      </c>
      <c r="V1722" s="19">
        <f>IF(S1722&lt;&gt;1, V1721, IF(C1722=Ajustes!$B$6, V1721+D1722+N(O1722)+T1722, IF(U1722&lt;=0, 0, V1721-H1722*W1721)))</f>
        <v/>
      </c>
      <c r="W1722" s="21">
        <f>IF(U1722&gt;0, V1722/U1722, 0)</f>
        <v/>
      </c>
      <c r="X1722" s="19">
        <f>IF(AND(S1722=1, C1722=Ajustes!$B$7), D1722-N(O1722)-T1722-H1722*W1721, "")</f>
        <v/>
      </c>
      <c r="Y1722" s="18">
        <f>IF(A1722="", "", TRIM(IF(COUNTIFS($N$2:$N$3000,N1722,$C$2:$C$3000,C1722,$D$2:$D$3000,D1722,$H$2:$H$3000,H1722)&gt;1, "Orden repetida. ", "")&amp;IF(AND(S1722=1, C1722=Ajustes!$B$7, U1721+0.000001&lt;H1722), "Vendes más de lo registrado. ", "")&amp;IF(Q1722="texto", "Fecha en texto. ", "")&amp;IF(OR(NOT(ISNUMBER(D1722)), NOT(ISNUMBER(H1722))), "Número en texto. ", "")&amp;IF(AND(ISNUMBER(Q1722), ISNUMBER(Q1721), Q1722&lt;Q1721), "Fuera de orden de fecha. ", "")))</f>
        <v/>
      </c>
      <c r="Z1722" s="18">
        <f>IF(AND(S1722=1, ISNUMBER(R1722)), ROW(), 0)</f>
        <v/>
      </c>
      <c r="AA1722" s="18">
        <f>IF(ISNUMBER(R1722), R1722, 0)</f>
        <v/>
      </c>
    </row>
    <row r="1723">
      <c r="A1723" s="13" t="n"/>
      <c r="B1723" s="13" t="n"/>
      <c r="C1723" s="13" t="n"/>
      <c r="D1723" s="13" t="n"/>
      <c r="E1723" s="13" t="n"/>
      <c r="F1723" s="13" t="n"/>
      <c r="G1723" s="13" t="n"/>
      <c r="H1723" s="13" t="n"/>
      <c r="I1723" s="13" t="n"/>
      <c r="J1723" s="13" t="n"/>
      <c r="K1723" s="13" t="n"/>
      <c r="L1723" s="13" t="n"/>
      <c r="M1723" s="13" t="n"/>
      <c r="N1723" s="13" t="n"/>
      <c r="O1723" s="14" t="n"/>
      <c r="P1723" s="15" t="n"/>
      <c r="Q1723" s="16">
        <f>IF(N1723="", "", IF(ISNUMBER(N1723), N1723, IFERROR(DATEVALUE(LEFT(N1723,10))+TIMEVALUE(MID(N1723,12,8)), "texto")))</f>
        <v/>
      </c>
      <c r="R1723" s="17">
        <f>IF(ISNUMBER(Q1723), DATE(YEAR(Q1723),MONTH(Q1723),1), "")</f>
        <v/>
      </c>
      <c r="S1723" s="18">
        <f>IF(A1723="", 0, IF(AND(M1723=Ajustes!$B$8, E1723=Ajustes!$B$5, I1723=Ajustes!$B$4, OR(C1723=Ajustes!$B$6, C1723=Ajustes!$B$7), ISNUMBER(D1723), ISNUMBER(H1723)), 1, 0))</f>
        <v/>
      </c>
      <c r="T1723" s="19">
        <f>IF(S1723&lt;&gt;1, 0, IF(N(J1723)=0, 0, IF(K1723=Ajustes!$B$5, J1723, J1723*F1723)))</f>
        <v/>
      </c>
      <c r="U1723" s="20">
        <f>IF(S1723&lt;&gt;1, U1722, IF(C1723=Ajustes!$B$6, U1722+H1723, U1722-H1723))</f>
        <v/>
      </c>
      <c r="V1723" s="19">
        <f>IF(S1723&lt;&gt;1, V1722, IF(C1723=Ajustes!$B$6, V1722+D1723+N(O1723)+T1723, IF(U1723&lt;=0, 0, V1722-H1723*W1722)))</f>
        <v/>
      </c>
      <c r="W1723" s="21">
        <f>IF(U1723&gt;0, V1723/U1723, 0)</f>
        <v/>
      </c>
      <c r="X1723" s="19">
        <f>IF(AND(S1723=1, C1723=Ajustes!$B$7), D1723-N(O1723)-T1723-H1723*W1722, "")</f>
        <v/>
      </c>
      <c r="Y1723" s="18">
        <f>IF(A1723="", "", TRIM(IF(COUNTIFS($N$2:$N$3000,N1723,$C$2:$C$3000,C1723,$D$2:$D$3000,D1723,$H$2:$H$3000,H1723)&gt;1, "Orden repetida. ", "")&amp;IF(AND(S1723=1, C1723=Ajustes!$B$7, U1722+0.000001&lt;H1723), "Vendes más de lo registrado. ", "")&amp;IF(Q1723="texto", "Fecha en texto. ", "")&amp;IF(OR(NOT(ISNUMBER(D1723)), NOT(ISNUMBER(H1723))), "Número en texto. ", "")&amp;IF(AND(ISNUMBER(Q1723), ISNUMBER(Q1722), Q1723&lt;Q1722), "Fuera de orden de fecha. ", "")))</f>
        <v/>
      </c>
      <c r="Z1723" s="18">
        <f>IF(AND(S1723=1, ISNUMBER(R1723)), ROW(), 0)</f>
        <v/>
      </c>
      <c r="AA1723" s="18">
        <f>IF(ISNUMBER(R1723), R1723, 0)</f>
        <v/>
      </c>
    </row>
    <row r="1724">
      <c r="A1724" s="13" t="n"/>
      <c r="B1724" s="13" t="n"/>
      <c r="C1724" s="13" t="n"/>
      <c r="D1724" s="13" t="n"/>
      <c r="E1724" s="13" t="n"/>
      <c r="F1724" s="13" t="n"/>
      <c r="G1724" s="13" t="n"/>
      <c r="H1724" s="13" t="n"/>
      <c r="I1724" s="13" t="n"/>
      <c r="J1724" s="13" t="n"/>
      <c r="K1724" s="13" t="n"/>
      <c r="L1724" s="13" t="n"/>
      <c r="M1724" s="13" t="n"/>
      <c r="N1724" s="13" t="n"/>
      <c r="O1724" s="14" t="n"/>
      <c r="P1724" s="15" t="n"/>
      <c r="Q1724" s="16">
        <f>IF(N1724="", "", IF(ISNUMBER(N1724), N1724, IFERROR(DATEVALUE(LEFT(N1724,10))+TIMEVALUE(MID(N1724,12,8)), "texto")))</f>
        <v/>
      </c>
      <c r="R1724" s="17">
        <f>IF(ISNUMBER(Q1724), DATE(YEAR(Q1724),MONTH(Q1724),1), "")</f>
        <v/>
      </c>
      <c r="S1724" s="18">
        <f>IF(A1724="", 0, IF(AND(M1724=Ajustes!$B$8, E1724=Ajustes!$B$5, I1724=Ajustes!$B$4, OR(C1724=Ajustes!$B$6, C1724=Ajustes!$B$7), ISNUMBER(D1724), ISNUMBER(H1724)), 1, 0))</f>
        <v/>
      </c>
      <c r="T1724" s="19">
        <f>IF(S1724&lt;&gt;1, 0, IF(N(J1724)=0, 0, IF(K1724=Ajustes!$B$5, J1724, J1724*F1724)))</f>
        <v/>
      </c>
      <c r="U1724" s="20">
        <f>IF(S1724&lt;&gt;1, U1723, IF(C1724=Ajustes!$B$6, U1723+H1724, U1723-H1724))</f>
        <v/>
      </c>
      <c r="V1724" s="19">
        <f>IF(S1724&lt;&gt;1, V1723, IF(C1724=Ajustes!$B$6, V1723+D1724+N(O1724)+T1724, IF(U1724&lt;=0, 0, V1723-H1724*W1723)))</f>
        <v/>
      </c>
      <c r="W1724" s="21">
        <f>IF(U1724&gt;0, V1724/U1724, 0)</f>
        <v/>
      </c>
      <c r="X1724" s="19">
        <f>IF(AND(S1724=1, C1724=Ajustes!$B$7), D1724-N(O1724)-T1724-H1724*W1723, "")</f>
        <v/>
      </c>
      <c r="Y1724" s="18">
        <f>IF(A1724="", "", TRIM(IF(COUNTIFS($N$2:$N$3000,N1724,$C$2:$C$3000,C1724,$D$2:$D$3000,D1724,$H$2:$H$3000,H1724)&gt;1, "Orden repetida. ", "")&amp;IF(AND(S1724=1, C1724=Ajustes!$B$7, U1723+0.000001&lt;H1724), "Vendes más de lo registrado. ", "")&amp;IF(Q1724="texto", "Fecha en texto. ", "")&amp;IF(OR(NOT(ISNUMBER(D1724)), NOT(ISNUMBER(H1724))), "Número en texto. ", "")&amp;IF(AND(ISNUMBER(Q1724), ISNUMBER(Q1723), Q1724&lt;Q1723), "Fuera de orden de fecha. ", "")))</f>
        <v/>
      </c>
      <c r="Z1724" s="18">
        <f>IF(AND(S1724=1, ISNUMBER(R1724)), ROW(), 0)</f>
        <v/>
      </c>
      <c r="AA1724" s="18">
        <f>IF(ISNUMBER(R1724), R1724, 0)</f>
        <v/>
      </c>
    </row>
    <row r="1725">
      <c r="A1725" s="13" t="n"/>
      <c r="B1725" s="13" t="n"/>
      <c r="C1725" s="13" t="n"/>
      <c r="D1725" s="13" t="n"/>
      <c r="E1725" s="13" t="n"/>
      <c r="F1725" s="13" t="n"/>
      <c r="G1725" s="13" t="n"/>
      <c r="H1725" s="13" t="n"/>
      <c r="I1725" s="13" t="n"/>
      <c r="J1725" s="13" t="n"/>
      <c r="K1725" s="13" t="n"/>
      <c r="L1725" s="13" t="n"/>
      <c r="M1725" s="13" t="n"/>
      <c r="N1725" s="13" t="n"/>
      <c r="O1725" s="14" t="n"/>
      <c r="P1725" s="15" t="n"/>
      <c r="Q1725" s="16">
        <f>IF(N1725="", "", IF(ISNUMBER(N1725), N1725, IFERROR(DATEVALUE(LEFT(N1725,10))+TIMEVALUE(MID(N1725,12,8)), "texto")))</f>
        <v/>
      </c>
      <c r="R1725" s="17">
        <f>IF(ISNUMBER(Q1725), DATE(YEAR(Q1725),MONTH(Q1725),1), "")</f>
        <v/>
      </c>
      <c r="S1725" s="18">
        <f>IF(A1725="", 0, IF(AND(M1725=Ajustes!$B$8, E1725=Ajustes!$B$5, I1725=Ajustes!$B$4, OR(C1725=Ajustes!$B$6, C1725=Ajustes!$B$7), ISNUMBER(D1725), ISNUMBER(H1725)), 1, 0))</f>
        <v/>
      </c>
      <c r="T1725" s="19">
        <f>IF(S1725&lt;&gt;1, 0, IF(N(J1725)=0, 0, IF(K1725=Ajustes!$B$5, J1725, J1725*F1725)))</f>
        <v/>
      </c>
      <c r="U1725" s="20">
        <f>IF(S1725&lt;&gt;1, U1724, IF(C1725=Ajustes!$B$6, U1724+H1725, U1724-H1725))</f>
        <v/>
      </c>
      <c r="V1725" s="19">
        <f>IF(S1725&lt;&gt;1, V1724, IF(C1725=Ajustes!$B$6, V1724+D1725+N(O1725)+T1725, IF(U1725&lt;=0, 0, V1724-H1725*W1724)))</f>
        <v/>
      </c>
      <c r="W1725" s="21">
        <f>IF(U1725&gt;0, V1725/U1725, 0)</f>
        <v/>
      </c>
      <c r="X1725" s="19">
        <f>IF(AND(S1725=1, C1725=Ajustes!$B$7), D1725-N(O1725)-T1725-H1725*W1724, "")</f>
        <v/>
      </c>
      <c r="Y1725" s="18">
        <f>IF(A1725="", "", TRIM(IF(COUNTIFS($N$2:$N$3000,N1725,$C$2:$C$3000,C1725,$D$2:$D$3000,D1725,$H$2:$H$3000,H1725)&gt;1, "Orden repetida. ", "")&amp;IF(AND(S1725=1, C1725=Ajustes!$B$7, U1724+0.000001&lt;H1725), "Vendes más de lo registrado. ", "")&amp;IF(Q1725="texto", "Fecha en texto. ", "")&amp;IF(OR(NOT(ISNUMBER(D1725)), NOT(ISNUMBER(H1725))), "Número en texto. ", "")&amp;IF(AND(ISNUMBER(Q1725), ISNUMBER(Q1724), Q1725&lt;Q1724), "Fuera de orden de fecha. ", "")))</f>
        <v/>
      </c>
      <c r="Z1725" s="18">
        <f>IF(AND(S1725=1, ISNUMBER(R1725)), ROW(), 0)</f>
        <v/>
      </c>
      <c r="AA1725" s="18">
        <f>IF(ISNUMBER(R1725), R1725, 0)</f>
        <v/>
      </c>
    </row>
    <row r="1726">
      <c r="A1726" s="13" t="n"/>
      <c r="B1726" s="13" t="n"/>
      <c r="C1726" s="13" t="n"/>
      <c r="D1726" s="13" t="n"/>
      <c r="E1726" s="13" t="n"/>
      <c r="F1726" s="13" t="n"/>
      <c r="G1726" s="13" t="n"/>
      <c r="H1726" s="13" t="n"/>
      <c r="I1726" s="13" t="n"/>
      <c r="J1726" s="13" t="n"/>
      <c r="K1726" s="13" t="n"/>
      <c r="L1726" s="13" t="n"/>
      <c r="M1726" s="13" t="n"/>
      <c r="N1726" s="13" t="n"/>
      <c r="O1726" s="14" t="n"/>
      <c r="P1726" s="15" t="n"/>
      <c r="Q1726" s="16">
        <f>IF(N1726="", "", IF(ISNUMBER(N1726), N1726, IFERROR(DATEVALUE(LEFT(N1726,10))+TIMEVALUE(MID(N1726,12,8)), "texto")))</f>
        <v/>
      </c>
      <c r="R1726" s="17">
        <f>IF(ISNUMBER(Q1726), DATE(YEAR(Q1726),MONTH(Q1726),1), "")</f>
        <v/>
      </c>
      <c r="S1726" s="18">
        <f>IF(A1726="", 0, IF(AND(M1726=Ajustes!$B$8, E1726=Ajustes!$B$5, I1726=Ajustes!$B$4, OR(C1726=Ajustes!$B$6, C1726=Ajustes!$B$7), ISNUMBER(D1726), ISNUMBER(H1726)), 1, 0))</f>
        <v/>
      </c>
      <c r="T1726" s="19">
        <f>IF(S1726&lt;&gt;1, 0, IF(N(J1726)=0, 0, IF(K1726=Ajustes!$B$5, J1726, J1726*F1726)))</f>
        <v/>
      </c>
      <c r="U1726" s="20">
        <f>IF(S1726&lt;&gt;1, U1725, IF(C1726=Ajustes!$B$6, U1725+H1726, U1725-H1726))</f>
        <v/>
      </c>
      <c r="V1726" s="19">
        <f>IF(S1726&lt;&gt;1, V1725, IF(C1726=Ajustes!$B$6, V1725+D1726+N(O1726)+T1726, IF(U1726&lt;=0, 0, V1725-H1726*W1725)))</f>
        <v/>
      </c>
      <c r="W1726" s="21">
        <f>IF(U1726&gt;0, V1726/U1726, 0)</f>
        <v/>
      </c>
      <c r="X1726" s="19">
        <f>IF(AND(S1726=1, C1726=Ajustes!$B$7), D1726-N(O1726)-T1726-H1726*W1725, "")</f>
        <v/>
      </c>
      <c r="Y1726" s="18">
        <f>IF(A1726="", "", TRIM(IF(COUNTIFS($N$2:$N$3000,N1726,$C$2:$C$3000,C1726,$D$2:$D$3000,D1726,$H$2:$H$3000,H1726)&gt;1, "Orden repetida. ", "")&amp;IF(AND(S1726=1, C1726=Ajustes!$B$7, U1725+0.000001&lt;H1726), "Vendes más de lo registrado. ", "")&amp;IF(Q1726="texto", "Fecha en texto. ", "")&amp;IF(OR(NOT(ISNUMBER(D1726)), NOT(ISNUMBER(H1726))), "Número en texto. ", "")&amp;IF(AND(ISNUMBER(Q1726), ISNUMBER(Q1725), Q1726&lt;Q1725), "Fuera de orden de fecha. ", "")))</f>
        <v/>
      </c>
      <c r="Z1726" s="18">
        <f>IF(AND(S1726=1, ISNUMBER(R1726)), ROW(), 0)</f>
        <v/>
      </c>
      <c r="AA1726" s="18">
        <f>IF(ISNUMBER(R1726), R1726, 0)</f>
        <v/>
      </c>
    </row>
    <row r="1727">
      <c r="A1727" s="13" t="n"/>
      <c r="B1727" s="13" t="n"/>
      <c r="C1727" s="13" t="n"/>
      <c r="D1727" s="13" t="n"/>
      <c r="E1727" s="13" t="n"/>
      <c r="F1727" s="13" t="n"/>
      <c r="G1727" s="13" t="n"/>
      <c r="H1727" s="13" t="n"/>
      <c r="I1727" s="13" t="n"/>
      <c r="J1727" s="13" t="n"/>
      <c r="K1727" s="13" t="n"/>
      <c r="L1727" s="13" t="n"/>
      <c r="M1727" s="13" t="n"/>
      <c r="N1727" s="13" t="n"/>
      <c r="O1727" s="14" t="n"/>
      <c r="P1727" s="15" t="n"/>
      <c r="Q1727" s="16">
        <f>IF(N1727="", "", IF(ISNUMBER(N1727), N1727, IFERROR(DATEVALUE(LEFT(N1727,10))+TIMEVALUE(MID(N1727,12,8)), "texto")))</f>
        <v/>
      </c>
      <c r="R1727" s="17">
        <f>IF(ISNUMBER(Q1727), DATE(YEAR(Q1727),MONTH(Q1727),1), "")</f>
        <v/>
      </c>
      <c r="S1727" s="18">
        <f>IF(A1727="", 0, IF(AND(M1727=Ajustes!$B$8, E1727=Ajustes!$B$5, I1727=Ajustes!$B$4, OR(C1727=Ajustes!$B$6, C1727=Ajustes!$B$7), ISNUMBER(D1727), ISNUMBER(H1727)), 1, 0))</f>
        <v/>
      </c>
      <c r="T1727" s="19">
        <f>IF(S1727&lt;&gt;1, 0, IF(N(J1727)=0, 0, IF(K1727=Ajustes!$B$5, J1727, J1727*F1727)))</f>
        <v/>
      </c>
      <c r="U1727" s="20">
        <f>IF(S1727&lt;&gt;1, U1726, IF(C1727=Ajustes!$B$6, U1726+H1727, U1726-H1727))</f>
        <v/>
      </c>
      <c r="V1727" s="19">
        <f>IF(S1727&lt;&gt;1, V1726, IF(C1727=Ajustes!$B$6, V1726+D1727+N(O1727)+T1727, IF(U1727&lt;=0, 0, V1726-H1727*W1726)))</f>
        <v/>
      </c>
      <c r="W1727" s="21">
        <f>IF(U1727&gt;0, V1727/U1727, 0)</f>
        <v/>
      </c>
      <c r="X1727" s="19">
        <f>IF(AND(S1727=1, C1727=Ajustes!$B$7), D1727-N(O1727)-T1727-H1727*W1726, "")</f>
        <v/>
      </c>
      <c r="Y1727" s="18">
        <f>IF(A1727="", "", TRIM(IF(COUNTIFS($N$2:$N$3000,N1727,$C$2:$C$3000,C1727,$D$2:$D$3000,D1727,$H$2:$H$3000,H1727)&gt;1, "Orden repetida. ", "")&amp;IF(AND(S1727=1, C1727=Ajustes!$B$7, U1726+0.000001&lt;H1727), "Vendes más de lo registrado. ", "")&amp;IF(Q1727="texto", "Fecha en texto. ", "")&amp;IF(OR(NOT(ISNUMBER(D1727)), NOT(ISNUMBER(H1727))), "Número en texto. ", "")&amp;IF(AND(ISNUMBER(Q1727), ISNUMBER(Q1726), Q1727&lt;Q1726), "Fuera de orden de fecha. ", "")))</f>
        <v/>
      </c>
      <c r="Z1727" s="18">
        <f>IF(AND(S1727=1, ISNUMBER(R1727)), ROW(), 0)</f>
        <v/>
      </c>
      <c r="AA1727" s="18">
        <f>IF(ISNUMBER(R1727), R1727, 0)</f>
        <v/>
      </c>
    </row>
    <row r="1728">
      <c r="A1728" s="13" t="n"/>
      <c r="B1728" s="13" t="n"/>
      <c r="C1728" s="13" t="n"/>
      <c r="D1728" s="13" t="n"/>
      <c r="E1728" s="13" t="n"/>
      <c r="F1728" s="13" t="n"/>
      <c r="G1728" s="13" t="n"/>
      <c r="H1728" s="13" t="n"/>
      <c r="I1728" s="13" t="n"/>
      <c r="J1728" s="13" t="n"/>
      <c r="K1728" s="13" t="n"/>
      <c r="L1728" s="13" t="n"/>
      <c r="M1728" s="13" t="n"/>
      <c r="N1728" s="13" t="n"/>
      <c r="O1728" s="14" t="n"/>
      <c r="P1728" s="15" t="n"/>
      <c r="Q1728" s="16">
        <f>IF(N1728="", "", IF(ISNUMBER(N1728), N1728, IFERROR(DATEVALUE(LEFT(N1728,10))+TIMEVALUE(MID(N1728,12,8)), "texto")))</f>
        <v/>
      </c>
      <c r="R1728" s="17">
        <f>IF(ISNUMBER(Q1728), DATE(YEAR(Q1728),MONTH(Q1728),1), "")</f>
        <v/>
      </c>
      <c r="S1728" s="18">
        <f>IF(A1728="", 0, IF(AND(M1728=Ajustes!$B$8, E1728=Ajustes!$B$5, I1728=Ajustes!$B$4, OR(C1728=Ajustes!$B$6, C1728=Ajustes!$B$7), ISNUMBER(D1728), ISNUMBER(H1728)), 1, 0))</f>
        <v/>
      </c>
      <c r="T1728" s="19">
        <f>IF(S1728&lt;&gt;1, 0, IF(N(J1728)=0, 0, IF(K1728=Ajustes!$B$5, J1728, J1728*F1728)))</f>
        <v/>
      </c>
      <c r="U1728" s="20">
        <f>IF(S1728&lt;&gt;1, U1727, IF(C1728=Ajustes!$B$6, U1727+H1728, U1727-H1728))</f>
        <v/>
      </c>
      <c r="V1728" s="19">
        <f>IF(S1728&lt;&gt;1, V1727, IF(C1728=Ajustes!$B$6, V1727+D1728+N(O1728)+T1728, IF(U1728&lt;=0, 0, V1727-H1728*W1727)))</f>
        <v/>
      </c>
      <c r="W1728" s="21">
        <f>IF(U1728&gt;0, V1728/U1728, 0)</f>
        <v/>
      </c>
      <c r="X1728" s="19">
        <f>IF(AND(S1728=1, C1728=Ajustes!$B$7), D1728-N(O1728)-T1728-H1728*W1727, "")</f>
        <v/>
      </c>
      <c r="Y1728" s="18">
        <f>IF(A1728="", "", TRIM(IF(COUNTIFS($N$2:$N$3000,N1728,$C$2:$C$3000,C1728,$D$2:$D$3000,D1728,$H$2:$H$3000,H1728)&gt;1, "Orden repetida. ", "")&amp;IF(AND(S1728=1, C1728=Ajustes!$B$7, U1727+0.000001&lt;H1728), "Vendes más de lo registrado. ", "")&amp;IF(Q1728="texto", "Fecha en texto. ", "")&amp;IF(OR(NOT(ISNUMBER(D1728)), NOT(ISNUMBER(H1728))), "Número en texto. ", "")&amp;IF(AND(ISNUMBER(Q1728), ISNUMBER(Q1727), Q1728&lt;Q1727), "Fuera de orden de fecha. ", "")))</f>
        <v/>
      </c>
      <c r="Z1728" s="18">
        <f>IF(AND(S1728=1, ISNUMBER(R1728)), ROW(), 0)</f>
        <v/>
      </c>
      <c r="AA1728" s="18">
        <f>IF(ISNUMBER(R1728), R1728, 0)</f>
        <v/>
      </c>
    </row>
    <row r="1729">
      <c r="A1729" s="13" t="n"/>
      <c r="B1729" s="13" t="n"/>
      <c r="C1729" s="13" t="n"/>
      <c r="D1729" s="13" t="n"/>
      <c r="E1729" s="13" t="n"/>
      <c r="F1729" s="13" t="n"/>
      <c r="G1729" s="13" t="n"/>
      <c r="H1729" s="13" t="n"/>
      <c r="I1729" s="13" t="n"/>
      <c r="J1729" s="13" t="n"/>
      <c r="K1729" s="13" t="n"/>
      <c r="L1729" s="13" t="n"/>
      <c r="M1729" s="13" t="n"/>
      <c r="N1729" s="13" t="n"/>
      <c r="O1729" s="14" t="n"/>
      <c r="P1729" s="15" t="n"/>
      <c r="Q1729" s="16">
        <f>IF(N1729="", "", IF(ISNUMBER(N1729), N1729, IFERROR(DATEVALUE(LEFT(N1729,10))+TIMEVALUE(MID(N1729,12,8)), "texto")))</f>
        <v/>
      </c>
      <c r="R1729" s="17">
        <f>IF(ISNUMBER(Q1729), DATE(YEAR(Q1729),MONTH(Q1729),1), "")</f>
        <v/>
      </c>
      <c r="S1729" s="18">
        <f>IF(A1729="", 0, IF(AND(M1729=Ajustes!$B$8, E1729=Ajustes!$B$5, I1729=Ajustes!$B$4, OR(C1729=Ajustes!$B$6, C1729=Ajustes!$B$7), ISNUMBER(D1729), ISNUMBER(H1729)), 1, 0))</f>
        <v/>
      </c>
      <c r="T1729" s="19">
        <f>IF(S1729&lt;&gt;1, 0, IF(N(J1729)=0, 0, IF(K1729=Ajustes!$B$5, J1729, J1729*F1729)))</f>
        <v/>
      </c>
      <c r="U1729" s="20">
        <f>IF(S1729&lt;&gt;1, U1728, IF(C1729=Ajustes!$B$6, U1728+H1729, U1728-H1729))</f>
        <v/>
      </c>
      <c r="V1729" s="19">
        <f>IF(S1729&lt;&gt;1, V1728, IF(C1729=Ajustes!$B$6, V1728+D1729+N(O1729)+T1729, IF(U1729&lt;=0, 0, V1728-H1729*W1728)))</f>
        <v/>
      </c>
      <c r="W1729" s="21">
        <f>IF(U1729&gt;0, V1729/U1729, 0)</f>
        <v/>
      </c>
      <c r="X1729" s="19">
        <f>IF(AND(S1729=1, C1729=Ajustes!$B$7), D1729-N(O1729)-T1729-H1729*W1728, "")</f>
        <v/>
      </c>
      <c r="Y1729" s="18">
        <f>IF(A1729="", "", TRIM(IF(COUNTIFS($N$2:$N$3000,N1729,$C$2:$C$3000,C1729,$D$2:$D$3000,D1729,$H$2:$H$3000,H1729)&gt;1, "Orden repetida. ", "")&amp;IF(AND(S1729=1, C1729=Ajustes!$B$7, U1728+0.000001&lt;H1729), "Vendes más de lo registrado. ", "")&amp;IF(Q1729="texto", "Fecha en texto. ", "")&amp;IF(OR(NOT(ISNUMBER(D1729)), NOT(ISNUMBER(H1729))), "Número en texto. ", "")&amp;IF(AND(ISNUMBER(Q1729), ISNUMBER(Q1728), Q1729&lt;Q1728), "Fuera de orden de fecha. ", "")))</f>
        <v/>
      </c>
      <c r="Z1729" s="18">
        <f>IF(AND(S1729=1, ISNUMBER(R1729)), ROW(), 0)</f>
        <v/>
      </c>
      <c r="AA1729" s="18">
        <f>IF(ISNUMBER(R1729), R1729, 0)</f>
        <v/>
      </c>
    </row>
    <row r="1730">
      <c r="A1730" s="13" t="n"/>
      <c r="B1730" s="13" t="n"/>
      <c r="C1730" s="13" t="n"/>
      <c r="D1730" s="13" t="n"/>
      <c r="E1730" s="13" t="n"/>
      <c r="F1730" s="13" t="n"/>
      <c r="G1730" s="13" t="n"/>
      <c r="H1730" s="13" t="n"/>
      <c r="I1730" s="13" t="n"/>
      <c r="J1730" s="13" t="n"/>
      <c r="K1730" s="13" t="n"/>
      <c r="L1730" s="13" t="n"/>
      <c r="M1730" s="13" t="n"/>
      <c r="N1730" s="13" t="n"/>
      <c r="O1730" s="14" t="n"/>
      <c r="P1730" s="15" t="n"/>
      <c r="Q1730" s="16">
        <f>IF(N1730="", "", IF(ISNUMBER(N1730), N1730, IFERROR(DATEVALUE(LEFT(N1730,10))+TIMEVALUE(MID(N1730,12,8)), "texto")))</f>
        <v/>
      </c>
      <c r="R1730" s="17">
        <f>IF(ISNUMBER(Q1730), DATE(YEAR(Q1730),MONTH(Q1730),1), "")</f>
        <v/>
      </c>
      <c r="S1730" s="18">
        <f>IF(A1730="", 0, IF(AND(M1730=Ajustes!$B$8, E1730=Ajustes!$B$5, I1730=Ajustes!$B$4, OR(C1730=Ajustes!$B$6, C1730=Ajustes!$B$7), ISNUMBER(D1730), ISNUMBER(H1730)), 1, 0))</f>
        <v/>
      </c>
      <c r="T1730" s="19">
        <f>IF(S1730&lt;&gt;1, 0, IF(N(J1730)=0, 0, IF(K1730=Ajustes!$B$5, J1730, J1730*F1730)))</f>
        <v/>
      </c>
      <c r="U1730" s="20">
        <f>IF(S1730&lt;&gt;1, U1729, IF(C1730=Ajustes!$B$6, U1729+H1730, U1729-H1730))</f>
        <v/>
      </c>
      <c r="V1730" s="19">
        <f>IF(S1730&lt;&gt;1, V1729, IF(C1730=Ajustes!$B$6, V1729+D1730+N(O1730)+T1730, IF(U1730&lt;=0, 0, V1729-H1730*W1729)))</f>
        <v/>
      </c>
      <c r="W1730" s="21">
        <f>IF(U1730&gt;0, V1730/U1730, 0)</f>
        <v/>
      </c>
      <c r="X1730" s="19">
        <f>IF(AND(S1730=1, C1730=Ajustes!$B$7), D1730-N(O1730)-T1730-H1730*W1729, "")</f>
        <v/>
      </c>
      <c r="Y1730" s="18">
        <f>IF(A1730="", "", TRIM(IF(COUNTIFS($N$2:$N$3000,N1730,$C$2:$C$3000,C1730,$D$2:$D$3000,D1730,$H$2:$H$3000,H1730)&gt;1, "Orden repetida. ", "")&amp;IF(AND(S1730=1, C1730=Ajustes!$B$7, U1729+0.000001&lt;H1730), "Vendes más de lo registrado. ", "")&amp;IF(Q1730="texto", "Fecha en texto. ", "")&amp;IF(OR(NOT(ISNUMBER(D1730)), NOT(ISNUMBER(H1730))), "Número en texto. ", "")&amp;IF(AND(ISNUMBER(Q1730), ISNUMBER(Q1729), Q1730&lt;Q1729), "Fuera de orden de fecha. ", "")))</f>
        <v/>
      </c>
      <c r="Z1730" s="18">
        <f>IF(AND(S1730=1, ISNUMBER(R1730)), ROW(), 0)</f>
        <v/>
      </c>
      <c r="AA1730" s="18">
        <f>IF(ISNUMBER(R1730), R1730, 0)</f>
        <v/>
      </c>
    </row>
    <row r="1731">
      <c r="A1731" s="13" t="n"/>
      <c r="B1731" s="13" t="n"/>
      <c r="C1731" s="13" t="n"/>
      <c r="D1731" s="13" t="n"/>
      <c r="E1731" s="13" t="n"/>
      <c r="F1731" s="13" t="n"/>
      <c r="G1731" s="13" t="n"/>
      <c r="H1731" s="13" t="n"/>
      <c r="I1731" s="13" t="n"/>
      <c r="J1731" s="13" t="n"/>
      <c r="K1731" s="13" t="n"/>
      <c r="L1731" s="13" t="n"/>
      <c r="M1731" s="13" t="n"/>
      <c r="N1731" s="13" t="n"/>
      <c r="O1731" s="14" t="n"/>
      <c r="P1731" s="15" t="n"/>
      <c r="Q1731" s="16">
        <f>IF(N1731="", "", IF(ISNUMBER(N1731), N1731, IFERROR(DATEVALUE(LEFT(N1731,10))+TIMEVALUE(MID(N1731,12,8)), "texto")))</f>
        <v/>
      </c>
      <c r="R1731" s="17">
        <f>IF(ISNUMBER(Q1731), DATE(YEAR(Q1731),MONTH(Q1731),1), "")</f>
        <v/>
      </c>
      <c r="S1731" s="18">
        <f>IF(A1731="", 0, IF(AND(M1731=Ajustes!$B$8, E1731=Ajustes!$B$5, I1731=Ajustes!$B$4, OR(C1731=Ajustes!$B$6, C1731=Ajustes!$B$7), ISNUMBER(D1731), ISNUMBER(H1731)), 1, 0))</f>
        <v/>
      </c>
      <c r="T1731" s="19">
        <f>IF(S1731&lt;&gt;1, 0, IF(N(J1731)=0, 0, IF(K1731=Ajustes!$B$5, J1731, J1731*F1731)))</f>
        <v/>
      </c>
      <c r="U1731" s="20">
        <f>IF(S1731&lt;&gt;1, U1730, IF(C1731=Ajustes!$B$6, U1730+H1731, U1730-H1731))</f>
        <v/>
      </c>
      <c r="V1731" s="19">
        <f>IF(S1731&lt;&gt;1, V1730, IF(C1731=Ajustes!$B$6, V1730+D1731+N(O1731)+T1731, IF(U1731&lt;=0, 0, V1730-H1731*W1730)))</f>
        <v/>
      </c>
      <c r="W1731" s="21">
        <f>IF(U1731&gt;0, V1731/U1731, 0)</f>
        <v/>
      </c>
      <c r="X1731" s="19">
        <f>IF(AND(S1731=1, C1731=Ajustes!$B$7), D1731-N(O1731)-T1731-H1731*W1730, "")</f>
        <v/>
      </c>
      <c r="Y1731" s="18">
        <f>IF(A1731="", "", TRIM(IF(COUNTIFS($N$2:$N$3000,N1731,$C$2:$C$3000,C1731,$D$2:$D$3000,D1731,$H$2:$H$3000,H1731)&gt;1, "Orden repetida. ", "")&amp;IF(AND(S1731=1, C1731=Ajustes!$B$7, U1730+0.000001&lt;H1731), "Vendes más de lo registrado. ", "")&amp;IF(Q1731="texto", "Fecha en texto. ", "")&amp;IF(OR(NOT(ISNUMBER(D1731)), NOT(ISNUMBER(H1731))), "Número en texto. ", "")&amp;IF(AND(ISNUMBER(Q1731), ISNUMBER(Q1730), Q1731&lt;Q1730), "Fuera de orden de fecha. ", "")))</f>
        <v/>
      </c>
      <c r="Z1731" s="18">
        <f>IF(AND(S1731=1, ISNUMBER(R1731)), ROW(), 0)</f>
        <v/>
      </c>
      <c r="AA1731" s="18">
        <f>IF(ISNUMBER(R1731), R1731, 0)</f>
        <v/>
      </c>
    </row>
    <row r="1732">
      <c r="A1732" s="13" t="n"/>
      <c r="B1732" s="13" t="n"/>
      <c r="C1732" s="13" t="n"/>
      <c r="D1732" s="13" t="n"/>
      <c r="E1732" s="13" t="n"/>
      <c r="F1732" s="13" t="n"/>
      <c r="G1732" s="13" t="n"/>
      <c r="H1732" s="13" t="n"/>
      <c r="I1732" s="13" t="n"/>
      <c r="J1732" s="13" t="n"/>
      <c r="K1732" s="13" t="n"/>
      <c r="L1732" s="13" t="n"/>
      <c r="M1732" s="13" t="n"/>
      <c r="N1732" s="13" t="n"/>
      <c r="O1732" s="14" t="n"/>
      <c r="P1732" s="15" t="n"/>
      <c r="Q1732" s="16">
        <f>IF(N1732="", "", IF(ISNUMBER(N1732), N1732, IFERROR(DATEVALUE(LEFT(N1732,10))+TIMEVALUE(MID(N1732,12,8)), "texto")))</f>
        <v/>
      </c>
      <c r="R1732" s="17">
        <f>IF(ISNUMBER(Q1732), DATE(YEAR(Q1732),MONTH(Q1732),1), "")</f>
        <v/>
      </c>
      <c r="S1732" s="18">
        <f>IF(A1732="", 0, IF(AND(M1732=Ajustes!$B$8, E1732=Ajustes!$B$5, I1732=Ajustes!$B$4, OR(C1732=Ajustes!$B$6, C1732=Ajustes!$B$7), ISNUMBER(D1732), ISNUMBER(H1732)), 1, 0))</f>
        <v/>
      </c>
      <c r="T1732" s="19">
        <f>IF(S1732&lt;&gt;1, 0, IF(N(J1732)=0, 0, IF(K1732=Ajustes!$B$5, J1732, J1732*F1732)))</f>
        <v/>
      </c>
      <c r="U1732" s="20">
        <f>IF(S1732&lt;&gt;1, U1731, IF(C1732=Ajustes!$B$6, U1731+H1732, U1731-H1732))</f>
        <v/>
      </c>
      <c r="V1732" s="19">
        <f>IF(S1732&lt;&gt;1, V1731, IF(C1732=Ajustes!$B$6, V1731+D1732+N(O1732)+T1732, IF(U1732&lt;=0, 0, V1731-H1732*W1731)))</f>
        <v/>
      </c>
      <c r="W1732" s="21">
        <f>IF(U1732&gt;0, V1732/U1732, 0)</f>
        <v/>
      </c>
      <c r="X1732" s="19">
        <f>IF(AND(S1732=1, C1732=Ajustes!$B$7), D1732-N(O1732)-T1732-H1732*W1731, "")</f>
        <v/>
      </c>
      <c r="Y1732" s="18">
        <f>IF(A1732="", "", TRIM(IF(COUNTIFS($N$2:$N$3000,N1732,$C$2:$C$3000,C1732,$D$2:$D$3000,D1732,$H$2:$H$3000,H1732)&gt;1, "Orden repetida. ", "")&amp;IF(AND(S1732=1, C1732=Ajustes!$B$7, U1731+0.000001&lt;H1732), "Vendes más de lo registrado. ", "")&amp;IF(Q1732="texto", "Fecha en texto. ", "")&amp;IF(OR(NOT(ISNUMBER(D1732)), NOT(ISNUMBER(H1732))), "Número en texto. ", "")&amp;IF(AND(ISNUMBER(Q1732), ISNUMBER(Q1731), Q1732&lt;Q1731), "Fuera de orden de fecha. ", "")))</f>
        <v/>
      </c>
      <c r="Z1732" s="18">
        <f>IF(AND(S1732=1, ISNUMBER(R1732)), ROW(), 0)</f>
        <v/>
      </c>
      <c r="AA1732" s="18">
        <f>IF(ISNUMBER(R1732), R1732, 0)</f>
        <v/>
      </c>
    </row>
    <row r="1733">
      <c r="A1733" s="13" t="n"/>
      <c r="B1733" s="13" t="n"/>
      <c r="C1733" s="13" t="n"/>
      <c r="D1733" s="13" t="n"/>
      <c r="E1733" s="13" t="n"/>
      <c r="F1733" s="13" t="n"/>
      <c r="G1733" s="13" t="n"/>
      <c r="H1733" s="13" t="n"/>
      <c r="I1733" s="13" t="n"/>
      <c r="J1733" s="13" t="n"/>
      <c r="K1733" s="13" t="n"/>
      <c r="L1733" s="13" t="n"/>
      <c r="M1733" s="13" t="n"/>
      <c r="N1733" s="13" t="n"/>
      <c r="O1733" s="14" t="n"/>
      <c r="P1733" s="15" t="n"/>
      <c r="Q1733" s="16">
        <f>IF(N1733="", "", IF(ISNUMBER(N1733), N1733, IFERROR(DATEVALUE(LEFT(N1733,10))+TIMEVALUE(MID(N1733,12,8)), "texto")))</f>
        <v/>
      </c>
      <c r="R1733" s="17">
        <f>IF(ISNUMBER(Q1733), DATE(YEAR(Q1733),MONTH(Q1733),1), "")</f>
        <v/>
      </c>
      <c r="S1733" s="18">
        <f>IF(A1733="", 0, IF(AND(M1733=Ajustes!$B$8, E1733=Ajustes!$B$5, I1733=Ajustes!$B$4, OR(C1733=Ajustes!$B$6, C1733=Ajustes!$B$7), ISNUMBER(D1733), ISNUMBER(H1733)), 1, 0))</f>
        <v/>
      </c>
      <c r="T1733" s="19">
        <f>IF(S1733&lt;&gt;1, 0, IF(N(J1733)=0, 0, IF(K1733=Ajustes!$B$5, J1733, J1733*F1733)))</f>
        <v/>
      </c>
      <c r="U1733" s="20">
        <f>IF(S1733&lt;&gt;1, U1732, IF(C1733=Ajustes!$B$6, U1732+H1733, U1732-H1733))</f>
        <v/>
      </c>
      <c r="V1733" s="19">
        <f>IF(S1733&lt;&gt;1, V1732, IF(C1733=Ajustes!$B$6, V1732+D1733+N(O1733)+T1733, IF(U1733&lt;=0, 0, V1732-H1733*W1732)))</f>
        <v/>
      </c>
      <c r="W1733" s="21">
        <f>IF(U1733&gt;0, V1733/U1733, 0)</f>
        <v/>
      </c>
      <c r="X1733" s="19">
        <f>IF(AND(S1733=1, C1733=Ajustes!$B$7), D1733-N(O1733)-T1733-H1733*W1732, "")</f>
        <v/>
      </c>
      <c r="Y1733" s="18">
        <f>IF(A1733="", "", TRIM(IF(COUNTIFS($N$2:$N$3000,N1733,$C$2:$C$3000,C1733,$D$2:$D$3000,D1733,$H$2:$H$3000,H1733)&gt;1, "Orden repetida. ", "")&amp;IF(AND(S1733=1, C1733=Ajustes!$B$7, U1732+0.000001&lt;H1733), "Vendes más de lo registrado. ", "")&amp;IF(Q1733="texto", "Fecha en texto. ", "")&amp;IF(OR(NOT(ISNUMBER(D1733)), NOT(ISNUMBER(H1733))), "Número en texto. ", "")&amp;IF(AND(ISNUMBER(Q1733), ISNUMBER(Q1732), Q1733&lt;Q1732), "Fuera de orden de fecha. ", "")))</f>
        <v/>
      </c>
      <c r="Z1733" s="18">
        <f>IF(AND(S1733=1, ISNUMBER(R1733)), ROW(), 0)</f>
        <v/>
      </c>
      <c r="AA1733" s="18">
        <f>IF(ISNUMBER(R1733), R1733, 0)</f>
        <v/>
      </c>
    </row>
    <row r="1734">
      <c r="A1734" s="13" t="n"/>
      <c r="B1734" s="13" t="n"/>
      <c r="C1734" s="13" t="n"/>
      <c r="D1734" s="13" t="n"/>
      <c r="E1734" s="13" t="n"/>
      <c r="F1734" s="13" t="n"/>
      <c r="G1734" s="13" t="n"/>
      <c r="H1734" s="13" t="n"/>
      <c r="I1734" s="13" t="n"/>
      <c r="J1734" s="13" t="n"/>
      <c r="K1734" s="13" t="n"/>
      <c r="L1734" s="13" t="n"/>
      <c r="M1734" s="13" t="n"/>
      <c r="N1734" s="13" t="n"/>
      <c r="O1734" s="14" t="n"/>
      <c r="P1734" s="15" t="n"/>
      <c r="Q1734" s="16">
        <f>IF(N1734="", "", IF(ISNUMBER(N1734), N1734, IFERROR(DATEVALUE(LEFT(N1734,10))+TIMEVALUE(MID(N1734,12,8)), "texto")))</f>
        <v/>
      </c>
      <c r="R1734" s="17">
        <f>IF(ISNUMBER(Q1734), DATE(YEAR(Q1734),MONTH(Q1734),1), "")</f>
        <v/>
      </c>
      <c r="S1734" s="18">
        <f>IF(A1734="", 0, IF(AND(M1734=Ajustes!$B$8, E1734=Ajustes!$B$5, I1734=Ajustes!$B$4, OR(C1734=Ajustes!$B$6, C1734=Ajustes!$B$7), ISNUMBER(D1734), ISNUMBER(H1734)), 1, 0))</f>
        <v/>
      </c>
      <c r="T1734" s="19">
        <f>IF(S1734&lt;&gt;1, 0, IF(N(J1734)=0, 0, IF(K1734=Ajustes!$B$5, J1734, J1734*F1734)))</f>
        <v/>
      </c>
      <c r="U1734" s="20">
        <f>IF(S1734&lt;&gt;1, U1733, IF(C1734=Ajustes!$B$6, U1733+H1734, U1733-H1734))</f>
        <v/>
      </c>
      <c r="V1734" s="19">
        <f>IF(S1734&lt;&gt;1, V1733, IF(C1734=Ajustes!$B$6, V1733+D1734+N(O1734)+T1734, IF(U1734&lt;=0, 0, V1733-H1734*W1733)))</f>
        <v/>
      </c>
      <c r="W1734" s="21">
        <f>IF(U1734&gt;0, V1734/U1734, 0)</f>
        <v/>
      </c>
      <c r="X1734" s="19">
        <f>IF(AND(S1734=1, C1734=Ajustes!$B$7), D1734-N(O1734)-T1734-H1734*W1733, "")</f>
        <v/>
      </c>
      <c r="Y1734" s="18">
        <f>IF(A1734="", "", TRIM(IF(COUNTIFS($N$2:$N$3000,N1734,$C$2:$C$3000,C1734,$D$2:$D$3000,D1734,$H$2:$H$3000,H1734)&gt;1, "Orden repetida. ", "")&amp;IF(AND(S1734=1, C1734=Ajustes!$B$7, U1733+0.000001&lt;H1734), "Vendes más de lo registrado. ", "")&amp;IF(Q1734="texto", "Fecha en texto. ", "")&amp;IF(OR(NOT(ISNUMBER(D1734)), NOT(ISNUMBER(H1734))), "Número en texto. ", "")&amp;IF(AND(ISNUMBER(Q1734), ISNUMBER(Q1733), Q1734&lt;Q1733), "Fuera de orden de fecha. ", "")))</f>
        <v/>
      </c>
      <c r="Z1734" s="18">
        <f>IF(AND(S1734=1, ISNUMBER(R1734)), ROW(), 0)</f>
        <v/>
      </c>
      <c r="AA1734" s="18">
        <f>IF(ISNUMBER(R1734), R1734, 0)</f>
        <v/>
      </c>
    </row>
    <row r="1735">
      <c r="A1735" s="13" t="n"/>
      <c r="B1735" s="13" t="n"/>
      <c r="C1735" s="13" t="n"/>
      <c r="D1735" s="13" t="n"/>
      <c r="E1735" s="13" t="n"/>
      <c r="F1735" s="13" t="n"/>
      <c r="G1735" s="13" t="n"/>
      <c r="H1735" s="13" t="n"/>
      <c r="I1735" s="13" t="n"/>
      <c r="J1735" s="13" t="n"/>
      <c r="K1735" s="13" t="n"/>
      <c r="L1735" s="13" t="n"/>
      <c r="M1735" s="13" t="n"/>
      <c r="N1735" s="13" t="n"/>
      <c r="O1735" s="14" t="n"/>
      <c r="P1735" s="15" t="n"/>
      <c r="Q1735" s="16">
        <f>IF(N1735="", "", IF(ISNUMBER(N1735), N1735, IFERROR(DATEVALUE(LEFT(N1735,10))+TIMEVALUE(MID(N1735,12,8)), "texto")))</f>
        <v/>
      </c>
      <c r="R1735" s="17">
        <f>IF(ISNUMBER(Q1735), DATE(YEAR(Q1735),MONTH(Q1735),1), "")</f>
        <v/>
      </c>
      <c r="S1735" s="18">
        <f>IF(A1735="", 0, IF(AND(M1735=Ajustes!$B$8, E1735=Ajustes!$B$5, I1735=Ajustes!$B$4, OR(C1735=Ajustes!$B$6, C1735=Ajustes!$B$7), ISNUMBER(D1735), ISNUMBER(H1735)), 1, 0))</f>
        <v/>
      </c>
      <c r="T1735" s="19">
        <f>IF(S1735&lt;&gt;1, 0, IF(N(J1735)=0, 0, IF(K1735=Ajustes!$B$5, J1735, J1735*F1735)))</f>
        <v/>
      </c>
      <c r="U1735" s="20">
        <f>IF(S1735&lt;&gt;1, U1734, IF(C1735=Ajustes!$B$6, U1734+H1735, U1734-H1735))</f>
        <v/>
      </c>
      <c r="V1735" s="19">
        <f>IF(S1735&lt;&gt;1, V1734, IF(C1735=Ajustes!$B$6, V1734+D1735+N(O1735)+T1735, IF(U1735&lt;=0, 0, V1734-H1735*W1734)))</f>
        <v/>
      </c>
      <c r="W1735" s="21">
        <f>IF(U1735&gt;0, V1735/U1735, 0)</f>
        <v/>
      </c>
      <c r="X1735" s="19">
        <f>IF(AND(S1735=1, C1735=Ajustes!$B$7), D1735-N(O1735)-T1735-H1735*W1734, "")</f>
        <v/>
      </c>
      <c r="Y1735" s="18">
        <f>IF(A1735="", "", TRIM(IF(COUNTIFS($N$2:$N$3000,N1735,$C$2:$C$3000,C1735,$D$2:$D$3000,D1735,$H$2:$H$3000,H1735)&gt;1, "Orden repetida. ", "")&amp;IF(AND(S1735=1, C1735=Ajustes!$B$7, U1734+0.000001&lt;H1735), "Vendes más de lo registrado. ", "")&amp;IF(Q1735="texto", "Fecha en texto. ", "")&amp;IF(OR(NOT(ISNUMBER(D1735)), NOT(ISNUMBER(H1735))), "Número en texto. ", "")&amp;IF(AND(ISNUMBER(Q1735), ISNUMBER(Q1734), Q1735&lt;Q1734), "Fuera de orden de fecha. ", "")))</f>
        <v/>
      </c>
      <c r="Z1735" s="18">
        <f>IF(AND(S1735=1, ISNUMBER(R1735)), ROW(), 0)</f>
        <v/>
      </c>
      <c r="AA1735" s="18">
        <f>IF(ISNUMBER(R1735), R1735, 0)</f>
        <v/>
      </c>
    </row>
    <row r="1736">
      <c r="A1736" s="13" t="n"/>
      <c r="B1736" s="13" t="n"/>
      <c r="C1736" s="13" t="n"/>
      <c r="D1736" s="13" t="n"/>
      <c r="E1736" s="13" t="n"/>
      <c r="F1736" s="13" t="n"/>
      <c r="G1736" s="13" t="n"/>
      <c r="H1736" s="13" t="n"/>
      <c r="I1736" s="13" t="n"/>
      <c r="J1736" s="13" t="n"/>
      <c r="K1736" s="13" t="n"/>
      <c r="L1736" s="13" t="n"/>
      <c r="M1736" s="13" t="n"/>
      <c r="N1736" s="13" t="n"/>
      <c r="O1736" s="14" t="n"/>
      <c r="P1736" s="15" t="n"/>
      <c r="Q1736" s="16">
        <f>IF(N1736="", "", IF(ISNUMBER(N1736), N1736, IFERROR(DATEVALUE(LEFT(N1736,10))+TIMEVALUE(MID(N1736,12,8)), "texto")))</f>
        <v/>
      </c>
      <c r="R1736" s="17">
        <f>IF(ISNUMBER(Q1736), DATE(YEAR(Q1736),MONTH(Q1736),1), "")</f>
        <v/>
      </c>
      <c r="S1736" s="18">
        <f>IF(A1736="", 0, IF(AND(M1736=Ajustes!$B$8, E1736=Ajustes!$B$5, I1736=Ajustes!$B$4, OR(C1736=Ajustes!$B$6, C1736=Ajustes!$B$7), ISNUMBER(D1736), ISNUMBER(H1736)), 1, 0))</f>
        <v/>
      </c>
      <c r="T1736" s="19">
        <f>IF(S1736&lt;&gt;1, 0, IF(N(J1736)=0, 0, IF(K1736=Ajustes!$B$5, J1736, J1736*F1736)))</f>
        <v/>
      </c>
      <c r="U1736" s="20">
        <f>IF(S1736&lt;&gt;1, U1735, IF(C1736=Ajustes!$B$6, U1735+H1736, U1735-H1736))</f>
        <v/>
      </c>
      <c r="V1736" s="19">
        <f>IF(S1736&lt;&gt;1, V1735, IF(C1736=Ajustes!$B$6, V1735+D1736+N(O1736)+T1736, IF(U1736&lt;=0, 0, V1735-H1736*W1735)))</f>
        <v/>
      </c>
      <c r="W1736" s="21">
        <f>IF(U1736&gt;0, V1736/U1736, 0)</f>
        <v/>
      </c>
      <c r="X1736" s="19">
        <f>IF(AND(S1736=1, C1736=Ajustes!$B$7), D1736-N(O1736)-T1736-H1736*W1735, "")</f>
        <v/>
      </c>
      <c r="Y1736" s="18">
        <f>IF(A1736="", "", TRIM(IF(COUNTIFS($N$2:$N$3000,N1736,$C$2:$C$3000,C1736,$D$2:$D$3000,D1736,$H$2:$H$3000,H1736)&gt;1, "Orden repetida. ", "")&amp;IF(AND(S1736=1, C1736=Ajustes!$B$7, U1735+0.000001&lt;H1736), "Vendes más de lo registrado. ", "")&amp;IF(Q1736="texto", "Fecha en texto. ", "")&amp;IF(OR(NOT(ISNUMBER(D1736)), NOT(ISNUMBER(H1736))), "Número en texto. ", "")&amp;IF(AND(ISNUMBER(Q1736), ISNUMBER(Q1735), Q1736&lt;Q1735), "Fuera de orden de fecha. ", "")))</f>
        <v/>
      </c>
      <c r="Z1736" s="18">
        <f>IF(AND(S1736=1, ISNUMBER(R1736)), ROW(), 0)</f>
        <v/>
      </c>
      <c r="AA1736" s="18">
        <f>IF(ISNUMBER(R1736), R1736, 0)</f>
        <v/>
      </c>
    </row>
    <row r="1737">
      <c r="A1737" s="13" t="n"/>
      <c r="B1737" s="13" t="n"/>
      <c r="C1737" s="13" t="n"/>
      <c r="D1737" s="13" t="n"/>
      <c r="E1737" s="13" t="n"/>
      <c r="F1737" s="13" t="n"/>
      <c r="G1737" s="13" t="n"/>
      <c r="H1737" s="13" t="n"/>
      <c r="I1737" s="13" t="n"/>
      <c r="J1737" s="13" t="n"/>
      <c r="K1737" s="13" t="n"/>
      <c r="L1737" s="13" t="n"/>
      <c r="M1737" s="13" t="n"/>
      <c r="N1737" s="13" t="n"/>
      <c r="O1737" s="14" t="n"/>
      <c r="P1737" s="15" t="n"/>
      <c r="Q1737" s="16">
        <f>IF(N1737="", "", IF(ISNUMBER(N1737), N1737, IFERROR(DATEVALUE(LEFT(N1737,10))+TIMEVALUE(MID(N1737,12,8)), "texto")))</f>
        <v/>
      </c>
      <c r="R1737" s="17">
        <f>IF(ISNUMBER(Q1737), DATE(YEAR(Q1737),MONTH(Q1737),1), "")</f>
        <v/>
      </c>
      <c r="S1737" s="18">
        <f>IF(A1737="", 0, IF(AND(M1737=Ajustes!$B$8, E1737=Ajustes!$B$5, I1737=Ajustes!$B$4, OR(C1737=Ajustes!$B$6, C1737=Ajustes!$B$7), ISNUMBER(D1737), ISNUMBER(H1737)), 1, 0))</f>
        <v/>
      </c>
      <c r="T1737" s="19">
        <f>IF(S1737&lt;&gt;1, 0, IF(N(J1737)=0, 0, IF(K1737=Ajustes!$B$5, J1737, J1737*F1737)))</f>
        <v/>
      </c>
      <c r="U1737" s="20">
        <f>IF(S1737&lt;&gt;1, U1736, IF(C1737=Ajustes!$B$6, U1736+H1737, U1736-H1737))</f>
        <v/>
      </c>
      <c r="V1737" s="19">
        <f>IF(S1737&lt;&gt;1, V1736, IF(C1737=Ajustes!$B$6, V1736+D1737+N(O1737)+T1737, IF(U1737&lt;=0, 0, V1736-H1737*W1736)))</f>
        <v/>
      </c>
      <c r="W1737" s="21">
        <f>IF(U1737&gt;0, V1737/U1737, 0)</f>
        <v/>
      </c>
      <c r="X1737" s="19">
        <f>IF(AND(S1737=1, C1737=Ajustes!$B$7), D1737-N(O1737)-T1737-H1737*W1736, "")</f>
        <v/>
      </c>
      <c r="Y1737" s="18">
        <f>IF(A1737="", "", TRIM(IF(COUNTIFS($N$2:$N$3000,N1737,$C$2:$C$3000,C1737,$D$2:$D$3000,D1737,$H$2:$H$3000,H1737)&gt;1, "Orden repetida. ", "")&amp;IF(AND(S1737=1, C1737=Ajustes!$B$7, U1736+0.000001&lt;H1737), "Vendes más de lo registrado. ", "")&amp;IF(Q1737="texto", "Fecha en texto. ", "")&amp;IF(OR(NOT(ISNUMBER(D1737)), NOT(ISNUMBER(H1737))), "Número en texto. ", "")&amp;IF(AND(ISNUMBER(Q1737), ISNUMBER(Q1736), Q1737&lt;Q1736), "Fuera de orden de fecha. ", "")))</f>
        <v/>
      </c>
      <c r="Z1737" s="18">
        <f>IF(AND(S1737=1, ISNUMBER(R1737)), ROW(), 0)</f>
        <v/>
      </c>
      <c r="AA1737" s="18">
        <f>IF(ISNUMBER(R1737), R1737, 0)</f>
        <v/>
      </c>
    </row>
    <row r="1738">
      <c r="A1738" s="13" t="n"/>
      <c r="B1738" s="13" t="n"/>
      <c r="C1738" s="13" t="n"/>
      <c r="D1738" s="13" t="n"/>
      <c r="E1738" s="13" t="n"/>
      <c r="F1738" s="13" t="n"/>
      <c r="G1738" s="13" t="n"/>
      <c r="H1738" s="13" t="n"/>
      <c r="I1738" s="13" t="n"/>
      <c r="J1738" s="13" t="n"/>
      <c r="K1738" s="13" t="n"/>
      <c r="L1738" s="13" t="n"/>
      <c r="M1738" s="13" t="n"/>
      <c r="N1738" s="13" t="n"/>
      <c r="O1738" s="14" t="n"/>
      <c r="P1738" s="15" t="n"/>
      <c r="Q1738" s="16">
        <f>IF(N1738="", "", IF(ISNUMBER(N1738), N1738, IFERROR(DATEVALUE(LEFT(N1738,10))+TIMEVALUE(MID(N1738,12,8)), "texto")))</f>
        <v/>
      </c>
      <c r="R1738" s="17">
        <f>IF(ISNUMBER(Q1738), DATE(YEAR(Q1738),MONTH(Q1738),1), "")</f>
        <v/>
      </c>
      <c r="S1738" s="18">
        <f>IF(A1738="", 0, IF(AND(M1738=Ajustes!$B$8, E1738=Ajustes!$B$5, I1738=Ajustes!$B$4, OR(C1738=Ajustes!$B$6, C1738=Ajustes!$B$7), ISNUMBER(D1738), ISNUMBER(H1738)), 1, 0))</f>
        <v/>
      </c>
      <c r="T1738" s="19">
        <f>IF(S1738&lt;&gt;1, 0, IF(N(J1738)=0, 0, IF(K1738=Ajustes!$B$5, J1738, J1738*F1738)))</f>
        <v/>
      </c>
      <c r="U1738" s="20">
        <f>IF(S1738&lt;&gt;1, U1737, IF(C1738=Ajustes!$B$6, U1737+H1738, U1737-H1738))</f>
        <v/>
      </c>
      <c r="V1738" s="19">
        <f>IF(S1738&lt;&gt;1, V1737, IF(C1738=Ajustes!$B$6, V1737+D1738+N(O1738)+T1738, IF(U1738&lt;=0, 0, V1737-H1738*W1737)))</f>
        <v/>
      </c>
      <c r="W1738" s="21">
        <f>IF(U1738&gt;0, V1738/U1738, 0)</f>
        <v/>
      </c>
      <c r="X1738" s="19">
        <f>IF(AND(S1738=1, C1738=Ajustes!$B$7), D1738-N(O1738)-T1738-H1738*W1737, "")</f>
        <v/>
      </c>
      <c r="Y1738" s="18">
        <f>IF(A1738="", "", TRIM(IF(COUNTIFS($N$2:$N$3000,N1738,$C$2:$C$3000,C1738,$D$2:$D$3000,D1738,$H$2:$H$3000,H1738)&gt;1, "Orden repetida. ", "")&amp;IF(AND(S1738=1, C1738=Ajustes!$B$7, U1737+0.000001&lt;H1738), "Vendes más de lo registrado. ", "")&amp;IF(Q1738="texto", "Fecha en texto. ", "")&amp;IF(OR(NOT(ISNUMBER(D1738)), NOT(ISNUMBER(H1738))), "Número en texto. ", "")&amp;IF(AND(ISNUMBER(Q1738), ISNUMBER(Q1737), Q1738&lt;Q1737), "Fuera de orden de fecha. ", "")))</f>
        <v/>
      </c>
      <c r="Z1738" s="18">
        <f>IF(AND(S1738=1, ISNUMBER(R1738)), ROW(), 0)</f>
        <v/>
      </c>
      <c r="AA1738" s="18">
        <f>IF(ISNUMBER(R1738), R1738, 0)</f>
        <v/>
      </c>
    </row>
    <row r="1739">
      <c r="A1739" s="13" t="n"/>
      <c r="B1739" s="13" t="n"/>
      <c r="C1739" s="13" t="n"/>
      <c r="D1739" s="13" t="n"/>
      <c r="E1739" s="13" t="n"/>
      <c r="F1739" s="13" t="n"/>
      <c r="G1739" s="13" t="n"/>
      <c r="H1739" s="13" t="n"/>
      <c r="I1739" s="13" t="n"/>
      <c r="J1739" s="13" t="n"/>
      <c r="K1739" s="13" t="n"/>
      <c r="L1739" s="13" t="n"/>
      <c r="M1739" s="13" t="n"/>
      <c r="N1739" s="13" t="n"/>
      <c r="O1739" s="14" t="n"/>
      <c r="P1739" s="15" t="n"/>
      <c r="Q1739" s="16">
        <f>IF(N1739="", "", IF(ISNUMBER(N1739), N1739, IFERROR(DATEVALUE(LEFT(N1739,10))+TIMEVALUE(MID(N1739,12,8)), "texto")))</f>
        <v/>
      </c>
      <c r="R1739" s="17">
        <f>IF(ISNUMBER(Q1739), DATE(YEAR(Q1739),MONTH(Q1739),1), "")</f>
        <v/>
      </c>
      <c r="S1739" s="18">
        <f>IF(A1739="", 0, IF(AND(M1739=Ajustes!$B$8, E1739=Ajustes!$B$5, I1739=Ajustes!$B$4, OR(C1739=Ajustes!$B$6, C1739=Ajustes!$B$7), ISNUMBER(D1739), ISNUMBER(H1739)), 1, 0))</f>
        <v/>
      </c>
      <c r="T1739" s="19">
        <f>IF(S1739&lt;&gt;1, 0, IF(N(J1739)=0, 0, IF(K1739=Ajustes!$B$5, J1739, J1739*F1739)))</f>
        <v/>
      </c>
      <c r="U1739" s="20">
        <f>IF(S1739&lt;&gt;1, U1738, IF(C1739=Ajustes!$B$6, U1738+H1739, U1738-H1739))</f>
        <v/>
      </c>
      <c r="V1739" s="19">
        <f>IF(S1739&lt;&gt;1, V1738, IF(C1739=Ajustes!$B$6, V1738+D1739+N(O1739)+T1739, IF(U1739&lt;=0, 0, V1738-H1739*W1738)))</f>
        <v/>
      </c>
      <c r="W1739" s="21">
        <f>IF(U1739&gt;0, V1739/U1739, 0)</f>
        <v/>
      </c>
      <c r="X1739" s="19">
        <f>IF(AND(S1739=1, C1739=Ajustes!$B$7), D1739-N(O1739)-T1739-H1739*W1738, "")</f>
        <v/>
      </c>
      <c r="Y1739" s="18">
        <f>IF(A1739="", "", TRIM(IF(COUNTIFS($N$2:$N$3000,N1739,$C$2:$C$3000,C1739,$D$2:$D$3000,D1739,$H$2:$H$3000,H1739)&gt;1, "Orden repetida. ", "")&amp;IF(AND(S1739=1, C1739=Ajustes!$B$7, U1738+0.000001&lt;H1739), "Vendes más de lo registrado. ", "")&amp;IF(Q1739="texto", "Fecha en texto. ", "")&amp;IF(OR(NOT(ISNUMBER(D1739)), NOT(ISNUMBER(H1739))), "Número en texto. ", "")&amp;IF(AND(ISNUMBER(Q1739), ISNUMBER(Q1738), Q1739&lt;Q1738), "Fuera de orden de fecha. ", "")))</f>
        <v/>
      </c>
      <c r="Z1739" s="18">
        <f>IF(AND(S1739=1, ISNUMBER(R1739)), ROW(), 0)</f>
        <v/>
      </c>
      <c r="AA1739" s="18">
        <f>IF(ISNUMBER(R1739), R1739, 0)</f>
        <v/>
      </c>
    </row>
    <row r="1740">
      <c r="A1740" s="13" t="n"/>
      <c r="B1740" s="13" t="n"/>
      <c r="C1740" s="13" t="n"/>
      <c r="D1740" s="13" t="n"/>
      <c r="E1740" s="13" t="n"/>
      <c r="F1740" s="13" t="n"/>
      <c r="G1740" s="13" t="n"/>
      <c r="H1740" s="13" t="n"/>
      <c r="I1740" s="13" t="n"/>
      <c r="J1740" s="13" t="n"/>
      <c r="K1740" s="13" t="n"/>
      <c r="L1740" s="13" t="n"/>
      <c r="M1740" s="13" t="n"/>
      <c r="N1740" s="13" t="n"/>
      <c r="O1740" s="14" t="n"/>
      <c r="P1740" s="15" t="n"/>
      <c r="Q1740" s="16">
        <f>IF(N1740="", "", IF(ISNUMBER(N1740), N1740, IFERROR(DATEVALUE(LEFT(N1740,10))+TIMEVALUE(MID(N1740,12,8)), "texto")))</f>
        <v/>
      </c>
      <c r="R1740" s="17">
        <f>IF(ISNUMBER(Q1740), DATE(YEAR(Q1740),MONTH(Q1740),1), "")</f>
        <v/>
      </c>
      <c r="S1740" s="18">
        <f>IF(A1740="", 0, IF(AND(M1740=Ajustes!$B$8, E1740=Ajustes!$B$5, I1740=Ajustes!$B$4, OR(C1740=Ajustes!$B$6, C1740=Ajustes!$B$7), ISNUMBER(D1740), ISNUMBER(H1740)), 1, 0))</f>
        <v/>
      </c>
      <c r="T1740" s="19">
        <f>IF(S1740&lt;&gt;1, 0, IF(N(J1740)=0, 0, IF(K1740=Ajustes!$B$5, J1740, J1740*F1740)))</f>
        <v/>
      </c>
      <c r="U1740" s="20">
        <f>IF(S1740&lt;&gt;1, U1739, IF(C1740=Ajustes!$B$6, U1739+H1740, U1739-H1740))</f>
        <v/>
      </c>
      <c r="V1740" s="19">
        <f>IF(S1740&lt;&gt;1, V1739, IF(C1740=Ajustes!$B$6, V1739+D1740+N(O1740)+T1740, IF(U1740&lt;=0, 0, V1739-H1740*W1739)))</f>
        <v/>
      </c>
      <c r="W1740" s="21">
        <f>IF(U1740&gt;0, V1740/U1740, 0)</f>
        <v/>
      </c>
      <c r="X1740" s="19">
        <f>IF(AND(S1740=1, C1740=Ajustes!$B$7), D1740-N(O1740)-T1740-H1740*W1739, "")</f>
        <v/>
      </c>
      <c r="Y1740" s="18">
        <f>IF(A1740="", "", TRIM(IF(COUNTIFS($N$2:$N$3000,N1740,$C$2:$C$3000,C1740,$D$2:$D$3000,D1740,$H$2:$H$3000,H1740)&gt;1, "Orden repetida. ", "")&amp;IF(AND(S1740=1, C1740=Ajustes!$B$7, U1739+0.000001&lt;H1740), "Vendes más de lo registrado. ", "")&amp;IF(Q1740="texto", "Fecha en texto. ", "")&amp;IF(OR(NOT(ISNUMBER(D1740)), NOT(ISNUMBER(H1740))), "Número en texto. ", "")&amp;IF(AND(ISNUMBER(Q1740), ISNUMBER(Q1739), Q1740&lt;Q1739), "Fuera de orden de fecha. ", "")))</f>
        <v/>
      </c>
      <c r="Z1740" s="18">
        <f>IF(AND(S1740=1, ISNUMBER(R1740)), ROW(), 0)</f>
        <v/>
      </c>
      <c r="AA1740" s="18">
        <f>IF(ISNUMBER(R1740), R1740, 0)</f>
        <v/>
      </c>
    </row>
    <row r="1741">
      <c r="A1741" s="13" t="n"/>
      <c r="B1741" s="13" t="n"/>
      <c r="C1741" s="13" t="n"/>
      <c r="D1741" s="13" t="n"/>
      <c r="E1741" s="13" t="n"/>
      <c r="F1741" s="13" t="n"/>
      <c r="G1741" s="13" t="n"/>
      <c r="H1741" s="13" t="n"/>
      <c r="I1741" s="13" t="n"/>
      <c r="J1741" s="13" t="n"/>
      <c r="K1741" s="13" t="n"/>
      <c r="L1741" s="13" t="n"/>
      <c r="M1741" s="13" t="n"/>
      <c r="N1741" s="13" t="n"/>
      <c r="O1741" s="14" t="n"/>
      <c r="P1741" s="15" t="n"/>
      <c r="Q1741" s="16">
        <f>IF(N1741="", "", IF(ISNUMBER(N1741), N1741, IFERROR(DATEVALUE(LEFT(N1741,10))+TIMEVALUE(MID(N1741,12,8)), "texto")))</f>
        <v/>
      </c>
      <c r="R1741" s="17">
        <f>IF(ISNUMBER(Q1741), DATE(YEAR(Q1741),MONTH(Q1741),1), "")</f>
        <v/>
      </c>
      <c r="S1741" s="18">
        <f>IF(A1741="", 0, IF(AND(M1741=Ajustes!$B$8, E1741=Ajustes!$B$5, I1741=Ajustes!$B$4, OR(C1741=Ajustes!$B$6, C1741=Ajustes!$B$7), ISNUMBER(D1741), ISNUMBER(H1741)), 1, 0))</f>
        <v/>
      </c>
      <c r="T1741" s="19">
        <f>IF(S1741&lt;&gt;1, 0, IF(N(J1741)=0, 0, IF(K1741=Ajustes!$B$5, J1741, J1741*F1741)))</f>
        <v/>
      </c>
      <c r="U1741" s="20">
        <f>IF(S1741&lt;&gt;1, U1740, IF(C1741=Ajustes!$B$6, U1740+H1741, U1740-H1741))</f>
        <v/>
      </c>
      <c r="V1741" s="19">
        <f>IF(S1741&lt;&gt;1, V1740, IF(C1741=Ajustes!$B$6, V1740+D1741+N(O1741)+T1741, IF(U1741&lt;=0, 0, V1740-H1741*W1740)))</f>
        <v/>
      </c>
      <c r="W1741" s="21">
        <f>IF(U1741&gt;0, V1741/U1741, 0)</f>
        <v/>
      </c>
      <c r="X1741" s="19">
        <f>IF(AND(S1741=1, C1741=Ajustes!$B$7), D1741-N(O1741)-T1741-H1741*W1740, "")</f>
        <v/>
      </c>
      <c r="Y1741" s="18">
        <f>IF(A1741="", "", TRIM(IF(COUNTIFS($N$2:$N$3000,N1741,$C$2:$C$3000,C1741,$D$2:$D$3000,D1741,$H$2:$H$3000,H1741)&gt;1, "Orden repetida. ", "")&amp;IF(AND(S1741=1, C1741=Ajustes!$B$7, U1740+0.000001&lt;H1741), "Vendes más de lo registrado. ", "")&amp;IF(Q1741="texto", "Fecha en texto. ", "")&amp;IF(OR(NOT(ISNUMBER(D1741)), NOT(ISNUMBER(H1741))), "Número en texto. ", "")&amp;IF(AND(ISNUMBER(Q1741), ISNUMBER(Q1740), Q1741&lt;Q1740), "Fuera de orden de fecha. ", "")))</f>
        <v/>
      </c>
      <c r="Z1741" s="18">
        <f>IF(AND(S1741=1, ISNUMBER(R1741)), ROW(), 0)</f>
        <v/>
      </c>
      <c r="AA1741" s="18">
        <f>IF(ISNUMBER(R1741), R1741, 0)</f>
        <v/>
      </c>
    </row>
    <row r="1742">
      <c r="A1742" s="13" t="n"/>
      <c r="B1742" s="13" t="n"/>
      <c r="C1742" s="13" t="n"/>
      <c r="D1742" s="13" t="n"/>
      <c r="E1742" s="13" t="n"/>
      <c r="F1742" s="13" t="n"/>
      <c r="G1742" s="13" t="n"/>
      <c r="H1742" s="13" t="n"/>
      <c r="I1742" s="13" t="n"/>
      <c r="J1742" s="13" t="n"/>
      <c r="K1742" s="13" t="n"/>
      <c r="L1742" s="13" t="n"/>
      <c r="M1742" s="13" t="n"/>
      <c r="N1742" s="13" t="n"/>
      <c r="O1742" s="14" t="n"/>
      <c r="P1742" s="15" t="n"/>
      <c r="Q1742" s="16">
        <f>IF(N1742="", "", IF(ISNUMBER(N1742), N1742, IFERROR(DATEVALUE(LEFT(N1742,10))+TIMEVALUE(MID(N1742,12,8)), "texto")))</f>
        <v/>
      </c>
      <c r="R1742" s="17">
        <f>IF(ISNUMBER(Q1742), DATE(YEAR(Q1742),MONTH(Q1742),1), "")</f>
        <v/>
      </c>
      <c r="S1742" s="18">
        <f>IF(A1742="", 0, IF(AND(M1742=Ajustes!$B$8, E1742=Ajustes!$B$5, I1742=Ajustes!$B$4, OR(C1742=Ajustes!$B$6, C1742=Ajustes!$B$7), ISNUMBER(D1742), ISNUMBER(H1742)), 1, 0))</f>
        <v/>
      </c>
      <c r="T1742" s="19">
        <f>IF(S1742&lt;&gt;1, 0, IF(N(J1742)=0, 0, IF(K1742=Ajustes!$B$5, J1742, J1742*F1742)))</f>
        <v/>
      </c>
      <c r="U1742" s="20">
        <f>IF(S1742&lt;&gt;1, U1741, IF(C1742=Ajustes!$B$6, U1741+H1742, U1741-H1742))</f>
        <v/>
      </c>
      <c r="V1742" s="19">
        <f>IF(S1742&lt;&gt;1, V1741, IF(C1742=Ajustes!$B$6, V1741+D1742+N(O1742)+T1742, IF(U1742&lt;=0, 0, V1741-H1742*W1741)))</f>
        <v/>
      </c>
      <c r="W1742" s="21">
        <f>IF(U1742&gt;0, V1742/U1742, 0)</f>
        <v/>
      </c>
      <c r="X1742" s="19">
        <f>IF(AND(S1742=1, C1742=Ajustes!$B$7), D1742-N(O1742)-T1742-H1742*W1741, "")</f>
        <v/>
      </c>
      <c r="Y1742" s="18">
        <f>IF(A1742="", "", TRIM(IF(COUNTIFS($N$2:$N$3000,N1742,$C$2:$C$3000,C1742,$D$2:$D$3000,D1742,$H$2:$H$3000,H1742)&gt;1, "Orden repetida. ", "")&amp;IF(AND(S1742=1, C1742=Ajustes!$B$7, U1741+0.000001&lt;H1742), "Vendes más de lo registrado. ", "")&amp;IF(Q1742="texto", "Fecha en texto. ", "")&amp;IF(OR(NOT(ISNUMBER(D1742)), NOT(ISNUMBER(H1742))), "Número en texto. ", "")&amp;IF(AND(ISNUMBER(Q1742), ISNUMBER(Q1741), Q1742&lt;Q1741), "Fuera de orden de fecha. ", "")))</f>
        <v/>
      </c>
      <c r="Z1742" s="18">
        <f>IF(AND(S1742=1, ISNUMBER(R1742)), ROW(), 0)</f>
        <v/>
      </c>
      <c r="AA1742" s="18">
        <f>IF(ISNUMBER(R1742), R1742, 0)</f>
        <v/>
      </c>
    </row>
    <row r="1743">
      <c r="A1743" s="13" t="n"/>
      <c r="B1743" s="13" t="n"/>
      <c r="C1743" s="13" t="n"/>
      <c r="D1743" s="13" t="n"/>
      <c r="E1743" s="13" t="n"/>
      <c r="F1743" s="13" t="n"/>
      <c r="G1743" s="13" t="n"/>
      <c r="H1743" s="13" t="n"/>
      <c r="I1743" s="13" t="n"/>
      <c r="J1743" s="13" t="n"/>
      <c r="K1743" s="13" t="n"/>
      <c r="L1743" s="13" t="n"/>
      <c r="M1743" s="13" t="n"/>
      <c r="N1743" s="13" t="n"/>
      <c r="O1743" s="14" t="n"/>
      <c r="P1743" s="15" t="n"/>
      <c r="Q1743" s="16">
        <f>IF(N1743="", "", IF(ISNUMBER(N1743), N1743, IFERROR(DATEVALUE(LEFT(N1743,10))+TIMEVALUE(MID(N1743,12,8)), "texto")))</f>
        <v/>
      </c>
      <c r="R1743" s="17">
        <f>IF(ISNUMBER(Q1743), DATE(YEAR(Q1743),MONTH(Q1743),1), "")</f>
        <v/>
      </c>
      <c r="S1743" s="18">
        <f>IF(A1743="", 0, IF(AND(M1743=Ajustes!$B$8, E1743=Ajustes!$B$5, I1743=Ajustes!$B$4, OR(C1743=Ajustes!$B$6, C1743=Ajustes!$B$7), ISNUMBER(D1743), ISNUMBER(H1743)), 1, 0))</f>
        <v/>
      </c>
      <c r="T1743" s="19">
        <f>IF(S1743&lt;&gt;1, 0, IF(N(J1743)=0, 0, IF(K1743=Ajustes!$B$5, J1743, J1743*F1743)))</f>
        <v/>
      </c>
      <c r="U1743" s="20">
        <f>IF(S1743&lt;&gt;1, U1742, IF(C1743=Ajustes!$B$6, U1742+H1743, U1742-H1743))</f>
        <v/>
      </c>
      <c r="V1743" s="19">
        <f>IF(S1743&lt;&gt;1, V1742, IF(C1743=Ajustes!$B$6, V1742+D1743+N(O1743)+T1743, IF(U1743&lt;=0, 0, V1742-H1743*W1742)))</f>
        <v/>
      </c>
      <c r="W1743" s="21">
        <f>IF(U1743&gt;0, V1743/U1743, 0)</f>
        <v/>
      </c>
      <c r="X1743" s="19">
        <f>IF(AND(S1743=1, C1743=Ajustes!$B$7), D1743-N(O1743)-T1743-H1743*W1742, "")</f>
        <v/>
      </c>
      <c r="Y1743" s="18">
        <f>IF(A1743="", "", TRIM(IF(COUNTIFS($N$2:$N$3000,N1743,$C$2:$C$3000,C1743,$D$2:$D$3000,D1743,$H$2:$H$3000,H1743)&gt;1, "Orden repetida. ", "")&amp;IF(AND(S1743=1, C1743=Ajustes!$B$7, U1742+0.000001&lt;H1743), "Vendes más de lo registrado. ", "")&amp;IF(Q1743="texto", "Fecha en texto. ", "")&amp;IF(OR(NOT(ISNUMBER(D1743)), NOT(ISNUMBER(H1743))), "Número en texto. ", "")&amp;IF(AND(ISNUMBER(Q1743), ISNUMBER(Q1742), Q1743&lt;Q1742), "Fuera de orden de fecha. ", "")))</f>
        <v/>
      </c>
      <c r="Z1743" s="18">
        <f>IF(AND(S1743=1, ISNUMBER(R1743)), ROW(), 0)</f>
        <v/>
      </c>
      <c r="AA1743" s="18">
        <f>IF(ISNUMBER(R1743), R1743, 0)</f>
        <v/>
      </c>
    </row>
    <row r="1744">
      <c r="A1744" s="13" t="n"/>
      <c r="B1744" s="13" t="n"/>
      <c r="C1744" s="13" t="n"/>
      <c r="D1744" s="13" t="n"/>
      <c r="E1744" s="13" t="n"/>
      <c r="F1744" s="13" t="n"/>
      <c r="G1744" s="13" t="n"/>
      <c r="H1744" s="13" t="n"/>
      <c r="I1744" s="13" t="n"/>
      <c r="J1744" s="13" t="n"/>
      <c r="K1744" s="13" t="n"/>
      <c r="L1744" s="13" t="n"/>
      <c r="M1744" s="13" t="n"/>
      <c r="N1744" s="13" t="n"/>
      <c r="O1744" s="14" t="n"/>
      <c r="P1744" s="15" t="n"/>
      <c r="Q1744" s="16">
        <f>IF(N1744="", "", IF(ISNUMBER(N1744), N1744, IFERROR(DATEVALUE(LEFT(N1744,10))+TIMEVALUE(MID(N1744,12,8)), "texto")))</f>
        <v/>
      </c>
      <c r="R1744" s="17">
        <f>IF(ISNUMBER(Q1744), DATE(YEAR(Q1744),MONTH(Q1744),1), "")</f>
        <v/>
      </c>
      <c r="S1744" s="18">
        <f>IF(A1744="", 0, IF(AND(M1744=Ajustes!$B$8, E1744=Ajustes!$B$5, I1744=Ajustes!$B$4, OR(C1744=Ajustes!$B$6, C1744=Ajustes!$B$7), ISNUMBER(D1744), ISNUMBER(H1744)), 1, 0))</f>
        <v/>
      </c>
      <c r="T1744" s="19">
        <f>IF(S1744&lt;&gt;1, 0, IF(N(J1744)=0, 0, IF(K1744=Ajustes!$B$5, J1744, J1744*F1744)))</f>
        <v/>
      </c>
      <c r="U1744" s="20">
        <f>IF(S1744&lt;&gt;1, U1743, IF(C1744=Ajustes!$B$6, U1743+H1744, U1743-H1744))</f>
        <v/>
      </c>
      <c r="V1744" s="19">
        <f>IF(S1744&lt;&gt;1, V1743, IF(C1744=Ajustes!$B$6, V1743+D1744+N(O1744)+T1744, IF(U1744&lt;=0, 0, V1743-H1744*W1743)))</f>
        <v/>
      </c>
      <c r="W1744" s="21">
        <f>IF(U1744&gt;0, V1744/U1744, 0)</f>
        <v/>
      </c>
      <c r="X1744" s="19">
        <f>IF(AND(S1744=1, C1744=Ajustes!$B$7), D1744-N(O1744)-T1744-H1744*W1743, "")</f>
        <v/>
      </c>
      <c r="Y1744" s="18">
        <f>IF(A1744="", "", TRIM(IF(COUNTIFS($N$2:$N$3000,N1744,$C$2:$C$3000,C1744,$D$2:$D$3000,D1744,$H$2:$H$3000,H1744)&gt;1, "Orden repetida. ", "")&amp;IF(AND(S1744=1, C1744=Ajustes!$B$7, U1743+0.000001&lt;H1744), "Vendes más de lo registrado. ", "")&amp;IF(Q1744="texto", "Fecha en texto. ", "")&amp;IF(OR(NOT(ISNUMBER(D1744)), NOT(ISNUMBER(H1744))), "Número en texto. ", "")&amp;IF(AND(ISNUMBER(Q1744), ISNUMBER(Q1743), Q1744&lt;Q1743), "Fuera de orden de fecha. ", "")))</f>
        <v/>
      </c>
      <c r="Z1744" s="18">
        <f>IF(AND(S1744=1, ISNUMBER(R1744)), ROW(), 0)</f>
        <v/>
      </c>
      <c r="AA1744" s="18">
        <f>IF(ISNUMBER(R1744), R1744, 0)</f>
        <v/>
      </c>
    </row>
    <row r="1745">
      <c r="A1745" s="13" t="n"/>
      <c r="B1745" s="13" t="n"/>
      <c r="C1745" s="13" t="n"/>
      <c r="D1745" s="13" t="n"/>
      <c r="E1745" s="13" t="n"/>
      <c r="F1745" s="13" t="n"/>
      <c r="G1745" s="13" t="n"/>
      <c r="H1745" s="13" t="n"/>
      <c r="I1745" s="13" t="n"/>
      <c r="J1745" s="13" t="n"/>
      <c r="K1745" s="13" t="n"/>
      <c r="L1745" s="13" t="n"/>
      <c r="M1745" s="13" t="n"/>
      <c r="N1745" s="13" t="n"/>
      <c r="O1745" s="14" t="n"/>
      <c r="P1745" s="15" t="n"/>
      <c r="Q1745" s="16">
        <f>IF(N1745="", "", IF(ISNUMBER(N1745), N1745, IFERROR(DATEVALUE(LEFT(N1745,10))+TIMEVALUE(MID(N1745,12,8)), "texto")))</f>
        <v/>
      </c>
      <c r="R1745" s="17">
        <f>IF(ISNUMBER(Q1745), DATE(YEAR(Q1745),MONTH(Q1745),1), "")</f>
        <v/>
      </c>
      <c r="S1745" s="18">
        <f>IF(A1745="", 0, IF(AND(M1745=Ajustes!$B$8, E1745=Ajustes!$B$5, I1745=Ajustes!$B$4, OR(C1745=Ajustes!$B$6, C1745=Ajustes!$B$7), ISNUMBER(D1745), ISNUMBER(H1745)), 1, 0))</f>
        <v/>
      </c>
      <c r="T1745" s="19">
        <f>IF(S1745&lt;&gt;1, 0, IF(N(J1745)=0, 0, IF(K1745=Ajustes!$B$5, J1745, J1745*F1745)))</f>
        <v/>
      </c>
      <c r="U1745" s="20">
        <f>IF(S1745&lt;&gt;1, U1744, IF(C1745=Ajustes!$B$6, U1744+H1745, U1744-H1745))</f>
        <v/>
      </c>
      <c r="V1745" s="19">
        <f>IF(S1745&lt;&gt;1, V1744, IF(C1745=Ajustes!$B$6, V1744+D1745+N(O1745)+T1745, IF(U1745&lt;=0, 0, V1744-H1745*W1744)))</f>
        <v/>
      </c>
      <c r="W1745" s="21">
        <f>IF(U1745&gt;0, V1745/U1745, 0)</f>
        <v/>
      </c>
      <c r="X1745" s="19">
        <f>IF(AND(S1745=1, C1745=Ajustes!$B$7), D1745-N(O1745)-T1745-H1745*W1744, "")</f>
        <v/>
      </c>
      <c r="Y1745" s="18">
        <f>IF(A1745="", "", TRIM(IF(COUNTIFS($N$2:$N$3000,N1745,$C$2:$C$3000,C1745,$D$2:$D$3000,D1745,$H$2:$H$3000,H1745)&gt;1, "Orden repetida. ", "")&amp;IF(AND(S1745=1, C1745=Ajustes!$B$7, U1744+0.000001&lt;H1745), "Vendes más de lo registrado. ", "")&amp;IF(Q1745="texto", "Fecha en texto. ", "")&amp;IF(OR(NOT(ISNUMBER(D1745)), NOT(ISNUMBER(H1745))), "Número en texto. ", "")&amp;IF(AND(ISNUMBER(Q1745), ISNUMBER(Q1744), Q1745&lt;Q1744), "Fuera de orden de fecha. ", "")))</f>
        <v/>
      </c>
      <c r="Z1745" s="18">
        <f>IF(AND(S1745=1, ISNUMBER(R1745)), ROW(), 0)</f>
        <v/>
      </c>
      <c r="AA1745" s="18">
        <f>IF(ISNUMBER(R1745), R1745, 0)</f>
        <v/>
      </c>
    </row>
    <row r="1746">
      <c r="A1746" s="13" t="n"/>
      <c r="B1746" s="13" t="n"/>
      <c r="C1746" s="13" t="n"/>
      <c r="D1746" s="13" t="n"/>
      <c r="E1746" s="13" t="n"/>
      <c r="F1746" s="13" t="n"/>
      <c r="G1746" s="13" t="n"/>
      <c r="H1746" s="13" t="n"/>
      <c r="I1746" s="13" t="n"/>
      <c r="J1746" s="13" t="n"/>
      <c r="K1746" s="13" t="n"/>
      <c r="L1746" s="13" t="n"/>
      <c r="M1746" s="13" t="n"/>
      <c r="N1746" s="13" t="n"/>
      <c r="O1746" s="14" t="n"/>
      <c r="P1746" s="15" t="n"/>
      <c r="Q1746" s="16">
        <f>IF(N1746="", "", IF(ISNUMBER(N1746), N1746, IFERROR(DATEVALUE(LEFT(N1746,10))+TIMEVALUE(MID(N1746,12,8)), "texto")))</f>
        <v/>
      </c>
      <c r="R1746" s="17">
        <f>IF(ISNUMBER(Q1746), DATE(YEAR(Q1746),MONTH(Q1746),1), "")</f>
        <v/>
      </c>
      <c r="S1746" s="18">
        <f>IF(A1746="", 0, IF(AND(M1746=Ajustes!$B$8, E1746=Ajustes!$B$5, I1746=Ajustes!$B$4, OR(C1746=Ajustes!$B$6, C1746=Ajustes!$B$7), ISNUMBER(D1746), ISNUMBER(H1746)), 1, 0))</f>
        <v/>
      </c>
      <c r="T1746" s="19">
        <f>IF(S1746&lt;&gt;1, 0, IF(N(J1746)=0, 0, IF(K1746=Ajustes!$B$5, J1746, J1746*F1746)))</f>
        <v/>
      </c>
      <c r="U1746" s="20">
        <f>IF(S1746&lt;&gt;1, U1745, IF(C1746=Ajustes!$B$6, U1745+H1746, U1745-H1746))</f>
        <v/>
      </c>
      <c r="V1746" s="19">
        <f>IF(S1746&lt;&gt;1, V1745, IF(C1746=Ajustes!$B$6, V1745+D1746+N(O1746)+T1746, IF(U1746&lt;=0, 0, V1745-H1746*W1745)))</f>
        <v/>
      </c>
      <c r="W1746" s="21">
        <f>IF(U1746&gt;0, V1746/U1746, 0)</f>
        <v/>
      </c>
      <c r="X1746" s="19">
        <f>IF(AND(S1746=1, C1746=Ajustes!$B$7), D1746-N(O1746)-T1746-H1746*W1745, "")</f>
        <v/>
      </c>
      <c r="Y1746" s="18">
        <f>IF(A1746="", "", TRIM(IF(COUNTIFS($N$2:$N$3000,N1746,$C$2:$C$3000,C1746,$D$2:$D$3000,D1746,$H$2:$H$3000,H1746)&gt;1, "Orden repetida. ", "")&amp;IF(AND(S1746=1, C1746=Ajustes!$B$7, U1745+0.000001&lt;H1746), "Vendes más de lo registrado. ", "")&amp;IF(Q1746="texto", "Fecha en texto. ", "")&amp;IF(OR(NOT(ISNUMBER(D1746)), NOT(ISNUMBER(H1746))), "Número en texto. ", "")&amp;IF(AND(ISNUMBER(Q1746), ISNUMBER(Q1745), Q1746&lt;Q1745), "Fuera de orden de fecha. ", "")))</f>
        <v/>
      </c>
      <c r="Z1746" s="18">
        <f>IF(AND(S1746=1, ISNUMBER(R1746)), ROW(), 0)</f>
        <v/>
      </c>
      <c r="AA1746" s="18">
        <f>IF(ISNUMBER(R1746), R1746, 0)</f>
        <v/>
      </c>
    </row>
    <row r="1747">
      <c r="A1747" s="13" t="n"/>
      <c r="B1747" s="13" t="n"/>
      <c r="C1747" s="13" t="n"/>
      <c r="D1747" s="13" t="n"/>
      <c r="E1747" s="13" t="n"/>
      <c r="F1747" s="13" t="n"/>
      <c r="G1747" s="13" t="n"/>
      <c r="H1747" s="13" t="n"/>
      <c r="I1747" s="13" t="n"/>
      <c r="J1747" s="13" t="n"/>
      <c r="K1747" s="13" t="n"/>
      <c r="L1747" s="13" t="n"/>
      <c r="M1747" s="13" t="n"/>
      <c r="N1747" s="13" t="n"/>
      <c r="O1747" s="14" t="n"/>
      <c r="P1747" s="15" t="n"/>
      <c r="Q1747" s="16">
        <f>IF(N1747="", "", IF(ISNUMBER(N1747), N1747, IFERROR(DATEVALUE(LEFT(N1747,10))+TIMEVALUE(MID(N1747,12,8)), "texto")))</f>
        <v/>
      </c>
      <c r="R1747" s="17">
        <f>IF(ISNUMBER(Q1747), DATE(YEAR(Q1747),MONTH(Q1747),1), "")</f>
        <v/>
      </c>
      <c r="S1747" s="18">
        <f>IF(A1747="", 0, IF(AND(M1747=Ajustes!$B$8, E1747=Ajustes!$B$5, I1747=Ajustes!$B$4, OR(C1747=Ajustes!$B$6, C1747=Ajustes!$B$7), ISNUMBER(D1747), ISNUMBER(H1747)), 1, 0))</f>
        <v/>
      </c>
      <c r="T1747" s="19">
        <f>IF(S1747&lt;&gt;1, 0, IF(N(J1747)=0, 0, IF(K1747=Ajustes!$B$5, J1747, J1747*F1747)))</f>
        <v/>
      </c>
      <c r="U1747" s="20">
        <f>IF(S1747&lt;&gt;1, U1746, IF(C1747=Ajustes!$B$6, U1746+H1747, U1746-H1747))</f>
        <v/>
      </c>
      <c r="V1747" s="19">
        <f>IF(S1747&lt;&gt;1, V1746, IF(C1747=Ajustes!$B$6, V1746+D1747+N(O1747)+T1747, IF(U1747&lt;=0, 0, V1746-H1747*W1746)))</f>
        <v/>
      </c>
      <c r="W1747" s="21">
        <f>IF(U1747&gt;0, V1747/U1747, 0)</f>
        <v/>
      </c>
      <c r="X1747" s="19">
        <f>IF(AND(S1747=1, C1747=Ajustes!$B$7), D1747-N(O1747)-T1747-H1747*W1746, "")</f>
        <v/>
      </c>
      <c r="Y1747" s="18">
        <f>IF(A1747="", "", TRIM(IF(COUNTIFS($N$2:$N$3000,N1747,$C$2:$C$3000,C1747,$D$2:$D$3000,D1747,$H$2:$H$3000,H1747)&gt;1, "Orden repetida. ", "")&amp;IF(AND(S1747=1, C1747=Ajustes!$B$7, U1746+0.000001&lt;H1747), "Vendes más de lo registrado. ", "")&amp;IF(Q1747="texto", "Fecha en texto. ", "")&amp;IF(OR(NOT(ISNUMBER(D1747)), NOT(ISNUMBER(H1747))), "Número en texto. ", "")&amp;IF(AND(ISNUMBER(Q1747), ISNUMBER(Q1746), Q1747&lt;Q1746), "Fuera de orden de fecha. ", "")))</f>
        <v/>
      </c>
      <c r="Z1747" s="18">
        <f>IF(AND(S1747=1, ISNUMBER(R1747)), ROW(), 0)</f>
        <v/>
      </c>
      <c r="AA1747" s="18">
        <f>IF(ISNUMBER(R1747), R1747, 0)</f>
        <v/>
      </c>
    </row>
    <row r="1748">
      <c r="A1748" s="13" t="n"/>
      <c r="B1748" s="13" t="n"/>
      <c r="C1748" s="13" t="n"/>
      <c r="D1748" s="13" t="n"/>
      <c r="E1748" s="13" t="n"/>
      <c r="F1748" s="13" t="n"/>
      <c r="G1748" s="13" t="n"/>
      <c r="H1748" s="13" t="n"/>
      <c r="I1748" s="13" t="n"/>
      <c r="J1748" s="13" t="n"/>
      <c r="K1748" s="13" t="n"/>
      <c r="L1748" s="13" t="n"/>
      <c r="M1748" s="13" t="n"/>
      <c r="N1748" s="13" t="n"/>
      <c r="O1748" s="14" t="n"/>
      <c r="P1748" s="15" t="n"/>
      <c r="Q1748" s="16">
        <f>IF(N1748="", "", IF(ISNUMBER(N1748), N1748, IFERROR(DATEVALUE(LEFT(N1748,10))+TIMEVALUE(MID(N1748,12,8)), "texto")))</f>
        <v/>
      </c>
      <c r="R1748" s="17">
        <f>IF(ISNUMBER(Q1748), DATE(YEAR(Q1748),MONTH(Q1748),1), "")</f>
        <v/>
      </c>
      <c r="S1748" s="18">
        <f>IF(A1748="", 0, IF(AND(M1748=Ajustes!$B$8, E1748=Ajustes!$B$5, I1748=Ajustes!$B$4, OR(C1748=Ajustes!$B$6, C1748=Ajustes!$B$7), ISNUMBER(D1748), ISNUMBER(H1748)), 1, 0))</f>
        <v/>
      </c>
      <c r="T1748" s="19">
        <f>IF(S1748&lt;&gt;1, 0, IF(N(J1748)=0, 0, IF(K1748=Ajustes!$B$5, J1748, J1748*F1748)))</f>
        <v/>
      </c>
      <c r="U1748" s="20">
        <f>IF(S1748&lt;&gt;1, U1747, IF(C1748=Ajustes!$B$6, U1747+H1748, U1747-H1748))</f>
        <v/>
      </c>
      <c r="V1748" s="19">
        <f>IF(S1748&lt;&gt;1, V1747, IF(C1748=Ajustes!$B$6, V1747+D1748+N(O1748)+T1748, IF(U1748&lt;=0, 0, V1747-H1748*W1747)))</f>
        <v/>
      </c>
      <c r="W1748" s="21">
        <f>IF(U1748&gt;0, V1748/U1748, 0)</f>
        <v/>
      </c>
      <c r="X1748" s="19">
        <f>IF(AND(S1748=1, C1748=Ajustes!$B$7), D1748-N(O1748)-T1748-H1748*W1747, "")</f>
        <v/>
      </c>
      <c r="Y1748" s="18">
        <f>IF(A1748="", "", TRIM(IF(COUNTIFS($N$2:$N$3000,N1748,$C$2:$C$3000,C1748,$D$2:$D$3000,D1748,$H$2:$H$3000,H1748)&gt;1, "Orden repetida. ", "")&amp;IF(AND(S1748=1, C1748=Ajustes!$B$7, U1747+0.000001&lt;H1748), "Vendes más de lo registrado. ", "")&amp;IF(Q1748="texto", "Fecha en texto. ", "")&amp;IF(OR(NOT(ISNUMBER(D1748)), NOT(ISNUMBER(H1748))), "Número en texto. ", "")&amp;IF(AND(ISNUMBER(Q1748), ISNUMBER(Q1747), Q1748&lt;Q1747), "Fuera de orden de fecha. ", "")))</f>
        <v/>
      </c>
      <c r="Z1748" s="18">
        <f>IF(AND(S1748=1, ISNUMBER(R1748)), ROW(), 0)</f>
        <v/>
      </c>
      <c r="AA1748" s="18">
        <f>IF(ISNUMBER(R1748), R1748, 0)</f>
        <v/>
      </c>
    </row>
    <row r="1749">
      <c r="A1749" s="13" t="n"/>
      <c r="B1749" s="13" t="n"/>
      <c r="C1749" s="13" t="n"/>
      <c r="D1749" s="13" t="n"/>
      <c r="E1749" s="13" t="n"/>
      <c r="F1749" s="13" t="n"/>
      <c r="G1749" s="13" t="n"/>
      <c r="H1749" s="13" t="n"/>
      <c r="I1749" s="13" t="n"/>
      <c r="J1749" s="13" t="n"/>
      <c r="K1749" s="13" t="n"/>
      <c r="L1749" s="13" t="n"/>
      <c r="M1749" s="13" t="n"/>
      <c r="N1749" s="13" t="n"/>
      <c r="O1749" s="14" t="n"/>
      <c r="P1749" s="15" t="n"/>
      <c r="Q1749" s="16">
        <f>IF(N1749="", "", IF(ISNUMBER(N1749), N1749, IFERROR(DATEVALUE(LEFT(N1749,10))+TIMEVALUE(MID(N1749,12,8)), "texto")))</f>
        <v/>
      </c>
      <c r="R1749" s="17">
        <f>IF(ISNUMBER(Q1749), DATE(YEAR(Q1749),MONTH(Q1749),1), "")</f>
        <v/>
      </c>
      <c r="S1749" s="18">
        <f>IF(A1749="", 0, IF(AND(M1749=Ajustes!$B$8, E1749=Ajustes!$B$5, I1749=Ajustes!$B$4, OR(C1749=Ajustes!$B$6, C1749=Ajustes!$B$7), ISNUMBER(D1749), ISNUMBER(H1749)), 1, 0))</f>
        <v/>
      </c>
      <c r="T1749" s="19">
        <f>IF(S1749&lt;&gt;1, 0, IF(N(J1749)=0, 0, IF(K1749=Ajustes!$B$5, J1749, J1749*F1749)))</f>
        <v/>
      </c>
      <c r="U1749" s="20">
        <f>IF(S1749&lt;&gt;1, U1748, IF(C1749=Ajustes!$B$6, U1748+H1749, U1748-H1749))</f>
        <v/>
      </c>
      <c r="V1749" s="19">
        <f>IF(S1749&lt;&gt;1, V1748, IF(C1749=Ajustes!$B$6, V1748+D1749+N(O1749)+T1749, IF(U1749&lt;=0, 0, V1748-H1749*W1748)))</f>
        <v/>
      </c>
      <c r="W1749" s="21">
        <f>IF(U1749&gt;0, V1749/U1749, 0)</f>
        <v/>
      </c>
      <c r="X1749" s="19">
        <f>IF(AND(S1749=1, C1749=Ajustes!$B$7), D1749-N(O1749)-T1749-H1749*W1748, "")</f>
        <v/>
      </c>
      <c r="Y1749" s="18">
        <f>IF(A1749="", "", TRIM(IF(COUNTIFS($N$2:$N$3000,N1749,$C$2:$C$3000,C1749,$D$2:$D$3000,D1749,$H$2:$H$3000,H1749)&gt;1, "Orden repetida. ", "")&amp;IF(AND(S1749=1, C1749=Ajustes!$B$7, U1748+0.000001&lt;H1749), "Vendes más de lo registrado. ", "")&amp;IF(Q1749="texto", "Fecha en texto. ", "")&amp;IF(OR(NOT(ISNUMBER(D1749)), NOT(ISNUMBER(H1749))), "Número en texto. ", "")&amp;IF(AND(ISNUMBER(Q1749), ISNUMBER(Q1748), Q1749&lt;Q1748), "Fuera de orden de fecha. ", "")))</f>
        <v/>
      </c>
      <c r="Z1749" s="18">
        <f>IF(AND(S1749=1, ISNUMBER(R1749)), ROW(), 0)</f>
        <v/>
      </c>
      <c r="AA1749" s="18">
        <f>IF(ISNUMBER(R1749), R1749, 0)</f>
        <v/>
      </c>
    </row>
    <row r="1750">
      <c r="A1750" s="13" t="n"/>
      <c r="B1750" s="13" t="n"/>
      <c r="C1750" s="13" t="n"/>
      <c r="D1750" s="13" t="n"/>
      <c r="E1750" s="13" t="n"/>
      <c r="F1750" s="13" t="n"/>
      <c r="G1750" s="13" t="n"/>
      <c r="H1750" s="13" t="n"/>
      <c r="I1750" s="13" t="n"/>
      <c r="J1750" s="13" t="n"/>
      <c r="K1750" s="13" t="n"/>
      <c r="L1750" s="13" t="n"/>
      <c r="M1750" s="13" t="n"/>
      <c r="N1750" s="13" t="n"/>
      <c r="O1750" s="14" t="n"/>
      <c r="P1750" s="15" t="n"/>
      <c r="Q1750" s="16">
        <f>IF(N1750="", "", IF(ISNUMBER(N1750), N1750, IFERROR(DATEVALUE(LEFT(N1750,10))+TIMEVALUE(MID(N1750,12,8)), "texto")))</f>
        <v/>
      </c>
      <c r="R1750" s="17">
        <f>IF(ISNUMBER(Q1750), DATE(YEAR(Q1750),MONTH(Q1750),1), "")</f>
        <v/>
      </c>
      <c r="S1750" s="18">
        <f>IF(A1750="", 0, IF(AND(M1750=Ajustes!$B$8, E1750=Ajustes!$B$5, I1750=Ajustes!$B$4, OR(C1750=Ajustes!$B$6, C1750=Ajustes!$B$7), ISNUMBER(D1750), ISNUMBER(H1750)), 1, 0))</f>
        <v/>
      </c>
      <c r="T1750" s="19">
        <f>IF(S1750&lt;&gt;1, 0, IF(N(J1750)=0, 0, IF(K1750=Ajustes!$B$5, J1750, J1750*F1750)))</f>
        <v/>
      </c>
      <c r="U1750" s="20">
        <f>IF(S1750&lt;&gt;1, U1749, IF(C1750=Ajustes!$B$6, U1749+H1750, U1749-H1750))</f>
        <v/>
      </c>
      <c r="V1750" s="19">
        <f>IF(S1750&lt;&gt;1, V1749, IF(C1750=Ajustes!$B$6, V1749+D1750+N(O1750)+T1750, IF(U1750&lt;=0, 0, V1749-H1750*W1749)))</f>
        <v/>
      </c>
      <c r="W1750" s="21">
        <f>IF(U1750&gt;0, V1750/U1750, 0)</f>
        <v/>
      </c>
      <c r="X1750" s="19">
        <f>IF(AND(S1750=1, C1750=Ajustes!$B$7), D1750-N(O1750)-T1750-H1750*W1749, "")</f>
        <v/>
      </c>
      <c r="Y1750" s="18">
        <f>IF(A1750="", "", TRIM(IF(COUNTIFS($N$2:$N$3000,N1750,$C$2:$C$3000,C1750,$D$2:$D$3000,D1750,$H$2:$H$3000,H1750)&gt;1, "Orden repetida. ", "")&amp;IF(AND(S1750=1, C1750=Ajustes!$B$7, U1749+0.000001&lt;H1750), "Vendes más de lo registrado. ", "")&amp;IF(Q1750="texto", "Fecha en texto. ", "")&amp;IF(OR(NOT(ISNUMBER(D1750)), NOT(ISNUMBER(H1750))), "Número en texto. ", "")&amp;IF(AND(ISNUMBER(Q1750), ISNUMBER(Q1749), Q1750&lt;Q1749), "Fuera de orden de fecha. ", "")))</f>
        <v/>
      </c>
      <c r="Z1750" s="18">
        <f>IF(AND(S1750=1, ISNUMBER(R1750)), ROW(), 0)</f>
        <v/>
      </c>
      <c r="AA1750" s="18">
        <f>IF(ISNUMBER(R1750), R1750, 0)</f>
        <v/>
      </c>
    </row>
    <row r="1751">
      <c r="A1751" s="13" t="n"/>
      <c r="B1751" s="13" t="n"/>
      <c r="C1751" s="13" t="n"/>
      <c r="D1751" s="13" t="n"/>
      <c r="E1751" s="13" t="n"/>
      <c r="F1751" s="13" t="n"/>
      <c r="G1751" s="13" t="n"/>
      <c r="H1751" s="13" t="n"/>
      <c r="I1751" s="13" t="n"/>
      <c r="J1751" s="13" t="n"/>
      <c r="K1751" s="13" t="n"/>
      <c r="L1751" s="13" t="n"/>
      <c r="M1751" s="13" t="n"/>
      <c r="N1751" s="13" t="n"/>
      <c r="O1751" s="14" t="n"/>
      <c r="P1751" s="15" t="n"/>
      <c r="Q1751" s="16">
        <f>IF(N1751="", "", IF(ISNUMBER(N1751), N1751, IFERROR(DATEVALUE(LEFT(N1751,10))+TIMEVALUE(MID(N1751,12,8)), "texto")))</f>
        <v/>
      </c>
      <c r="R1751" s="17">
        <f>IF(ISNUMBER(Q1751), DATE(YEAR(Q1751),MONTH(Q1751),1), "")</f>
        <v/>
      </c>
      <c r="S1751" s="18">
        <f>IF(A1751="", 0, IF(AND(M1751=Ajustes!$B$8, E1751=Ajustes!$B$5, I1751=Ajustes!$B$4, OR(C1751=Ajustes!$B$6, C1751=Ajustes!$B$7), ISNUMBER(D1751), ISNUMBER(H1751)), 1, 0))</f>
        <v/>
      </c>
      <c r="T1751" s="19">
        <f>IF(S1751&lt;&gt;1, 0, IF(N(J1751)=0, 0, IF(K1751=Ajustes!$B$5, J1751, J1751*F1751)))</f>
        <v/>
      </c>
      <c r="U1751" s="20">
        <f>IF(S1751&lt;&gt;1, U1750, IF(C1751=Ajustes!$B$6, U1750+H1751, U1750-H1751))</f>
        <v/>
      </c>
      <c r="V1751" s="19">
        <f>IF(S1751&lt;&gt;1, V1750, IF(C1751=Ajustes!$B$6, V1750+D1751+N(O1751)+T1751, IF(U1751&lt;=0, 0, V1750-H1751*W1750)))</f>
        <v/>
      </c>
      <c r="W1751" s="21">
        <f>IF(U1751&gt;0, V1751/U1751, 0)</f>
        <v/>
      </c>
      <c r="X1751" s="19">
        <f>IF(AND(S1751=1, C1751=Ajustes!$B$7), D1751-N(O1751)-T1751-H1751*W1750, "")</f>
        <v/>
      </c>
      <c r="Y1751" s="18">
        <f>IF(A1751="", "", TRIM(IF(COUNTIFS($N$2:$N$3000,N1751,$C$2:$C$3000,C1751,$D$2:$D$3000,D1751,$H$2:$H$3000,H1751)&gt;1, "Orden repetida. ", "")&amp;IF(AND(S1751=1, C1751=Ajustes!$B$7, U1750+0.000001&lt;H1751), "Vendes más de lo registrado. ", "")&amp;IF(Q1751="texto", "Fecha en texto. ", "")&amp;IF(OR(NOT(ISNUMBER(D1751)), NOT(ISNUMBER(H1751))), "Número en texto. ", "")&amp;IF(AND(ISNUMBER(Q1751), ISNUMBER(Q1750), Q1751&lt;Q1750), "Fuera de orden de fecha. ", "")))</f>
        <v/>
      </c>
      <c r="Z1751" s="18">
        <f>IF(AND(S1751=1, ISNUMBER(R1751)), ROW(), 0)</f>
        <v/>
      </c>
      <c r="AA1751" s="18">
        <f>IF(ISNUMBER(R1751), R1751, 0)</f>
        <v/>
      </c>
    </row>
    <row r="1752">
      <c r="A1752" s="13" t="n"/>
      <c r="B1752" s="13" t="n"/>
      <c r="C1752" s="13" t="n"/>
      <c r="D1752" s="13" t="n"/>
      <c r="E1752" s="13" t="n"/>
      <c r="F1752" s="13" t="n"/>
      <c r="G1752" s="13" t="n"/>
      <c r="H1752" s="13" t="n"/>
      <c r="I1752" s="13" t="n"/>
      <c r="J1752" s="13" t="n"/>
      <c r="K1752" s="13" t="n"/>
      <c r="L1752" s="13" t="n"/>
      <c r="M1752" s="13" t="n"/>
      <c r="N1752" s="13" t="n"/>
      <c r="O1752" s="14" t="n"/>
      <c r="P1752" s="15" t="n"/>
      <c r="Q1752" s="16">
        <f>IF(N1752="", "", IF(ISNUMBER(N1752), N1752, IFERROR(DATEVALUE(LEFT(N1752,10))+TIMEVALUE(MID(N1752,12,8)), "texto")))</f>
        <v/>
      </c>
      <c r="R1752" s="17">
        <f>IF(ISNUMBER(Q1752), DATE(YEAR(Q1752),MONTH(Q1752),1), "")</f>
        <v/>
      </c>
      <c r="S1752" s="18">
        <f>IF(A1752="", 0, IF(AND(M1752=Ajustes!$B$8, E1752=Ajustes!$B$5, I1752=Ajustes!$B$4, OR(C1752=Ajustes!$B$6, C1752=Ajustes!$B$7), ISNUMBER(D1752), ISNUMBER(H1752)), 1, 0))</f>
        <v/>
      </c>
      <c r="T1752" s="19">
        <f>IF(S1752&lt;&gt;1, 0, IF(N(J1752)=0, 0, IF(K1752=Ajustes!$B$5, J1752, J1752*F1752)))</f>
        <v/>
      </c>
      <c r="U1752" s="20">
        <f>IF(S1752&lt;&gt;1, U1751, IF(C1752=Ajustes!$B$6, U1751+H1752, U1751-H1752))</f>
        <v/>
      </c>
      <c r="V1752" s="19">
        <f>IF(S1752&lt;&gt;1, V1751, IF(C1752=Ajustes!$B$6, V1751+D1752+N(O1752)+T1752, IF(U1752&lt;=0, 0, V1751-H1752*W1751)))</f>
        <v/>
      </c>
      <c r="W1752" s="21">
        <f>IF(U1752&gt;0, V1752/U1752, 0)</f>
        <v/>
      </c>
      <c r="X1752" s="19">
        <f>IF(AND(S1752=1, C1752=Ajustes!$B$7), D1752-N(O1752)-T1752-H1752*W1751, "")</f>
        <v/>
      </c>
      <c r="Y1752" s="18">
        <f>IF(A1752="", "", TRIM(IF(COUNTIFS($N$2:$N$3000,N1752,$C$2:$C$3000,C1752,$D$2:$D$3000,D1752,$H$2:$H$3000,H1752)&gt;1, "Orden repetida. ", "")&amp;IF(AND(S1752=1, C1752=Ajustes!$B$7, U1751+0.000001&lt;H1752), "Vendes más de lo registrado. ", "")&amp;IF(Q1752="texto", "Fecha en texto. ", "")&amp;IF(OR(NOT(ISNUMBER(D1752)), NOT(ISNUMBER(H1752))), "Número en texto. ", "")&amp;IF(AND(ISNUMBER(Q1752), ISNUMBER(Q1751), Q1752&lt;Q1751), "Fuera de orden de fecha. ", "")))</f>
        <v/>
      </c>
      <c r="Z1752" s="18">
        <f>IF(AND(S1752=1, ISNUMBER(R1752)), ROW(), 0)</f>
        <v/>
      </c>
      <c r="AA1752" s="18">
        <f>IF(ISNUMBER(R1752), R1752, 0)</f>
        <v/>
      </c>
    </row>
    <row r="1753">
      <c r="A1753" s="13" t="n"/>
      <c r="B1753" s="13" t="n"/>
      <c r="C1753" s="13" t="n"/>
      <c r="D1753" s="13" t="n"/>
      <c r="E1753" s="13" t="n"/>
      <c r="F1753" s="13" t="n"/>
      <c r="G1753" s="13" t="n"/>
      <c r="H1753" s="13" t="n"/>
      <c r="I1753" s="13" t="n"/>
      <c r="J1753" s="13" t="n"/>
      <c r="K1753" s="13" t="n"/>
      <c r="L1753" s="13" t="n"/>
      <c r="M1753" s="13" t="n"/>
      <c r="N1753" s="13" t="n"/>
      <c r="O1753" s="14" t="n"/>
      <c r="P1753" s="15" t="n"/>
      <c r="Q1753" s="16">
        <f>IF(N1753="", "", IF(ISNUMBER(N1753), N1753, IFERROR(DATEVALUE(LEFT(N1753,10))+TIMEVALUE(MID(N1753,12,8)), "texto")))</f>
        <v/>
      </c>
      <c r="R1753" s="17">
        <f>IF(ISNUMBER(Q1753), DATE(YEAR(Q1753),MONTH(Q1753),1), "")</f>
        <v/>
      </c>
      <c r="S1753" s="18">
        <f>IF(A1753="", 0, IF(AND(M1753=Ajustes!$B$8, E1753=Ajustes!$B$5, I1753=Ajustes!$B$4, OR(C1753=Ajustes!$B$6, C1753=Ajustes!$B$7), ISNUMBER(D1753), ISNUMBER(H1753)), 1, 0))</f>
        <v/>
      </c>
      <c r="T1753" s="19">
        <f>IF(S1753&lt;&gt;1, 0, IF(N(J1753)=0, 0, IF(K1753=Ajustes!$B$5, J1753, J1753*F1753)))</f>
        <v/>
      </c>
      <c r="U1753" s="20">
        <f>IF(S1753&lt;&gt;1, U1752, IF(C1753=Ajustes!$B$6, U1752+H1753, U1752-H1753))</f>
        <v/>
      </c>
      <c r="V1753" s="19">
        <f>IF(S1753&lt;&gt;1, V1752, IF(C1753=Ajustes!$B$6, V1752+D1753+N(O1753)+T1753, IF(U1753&lt;=0, 0, V1752-H1753*W1752)))</f>
        <v/>
      </c>
      <c r="W1753" s="21">
        <f>IF(U1753&gt;0, V1753/U1753, 0)</f>
        <v/>
      </c>
      <c r="X1753" s="19">
        <f>IF(AND(S1753=1, C1753=Ajustes!$B$7), D1753-N(O1753)-T1753-H1753*W1752, "")</f>
        <v/>
      </c>
      <c r="Y1753" s="18">
        <f>IF(A1753="", "", TRIM(IF(COUNTIFS($N$2:$N$3000,N1753,$C$2:$C$3000,C1753,$D$2:$D$3000,D1753,$H$2:$H$3000,H1753)&gt;1, "Orden repetida. ", "")&amp;IF(AND(S1753=1, C1753=Ajustes!$B$7, U1752+0.000001&lt;H1753), "Vendes más de lo registrado. ", "")&amp;IF(Q1753="texto", "Fecha en texto. ", "")&amp;IF(OR(NOT(ISNUMBER(D1753)), NOT(ISNUMBER(H1753))), "Número en texto. ", "")&amp;IF(AND(ISNUMBER(Q1753), ISNUMBER(Q1752), Q1753&lt;Q1752), "Fuera de orden de fecha. ", "")))</f>
        <v/>
      </c>
      <c r="Z1753" s="18">
        <f>IF(AND(S1753=1, ISNUMBER(R1753)), ROW(), 0)</f>
        <v/>
      </c>
      <c r="AA1753" s="18">
        <f>IF(ISNUMBER(R1753), R1753, 0)</f>
        <v/>
      </c>
    </row>
    <row r="1754">
      <c r="A1754" s="13" t="n"/>
      <c r="B1754" s="13" t="n"/>
      <c r="C1754" s="13" t="n"/>
      <c r="D1754" s="13" t="n"/>
      <c r="E1754" s="13" t="n"/>
      <c r="F1754" s="13" t="n"/>
      <c r="G1754" s="13" t="n"/>
      <c r="H1754" s="13" t="n"/>
      <c r="I1754" s="13" t="n"/>
      <c r="J1754" s="13" t="n"/>
      <c r="K1754" s="13" t="n"/>
      <c r="L1754" s="13" t="n"/>
      <c r="M1754" s="13" t="n"/>
      <c r="N1754" s="13" t="n"/>
      <c r="O1754" s="14" t="n"/>
      <c r="P1754" s="15" t="n"/>
      <c r="Q1754" s="16">
        <f>IF(N1754="", "", IF(ISNUMBER(N1754), N1754, IFERROR(DATEVALUE(LEFT(N1754,10))+TIMEVALUE(MID(N1754,12,8)), "texto")))</f>
        <v/>
      </c>
      <c r="R1754" s="17">
        <f>IF(ISNUMBER(Q1754), DATE(YEAR(Q1754),MONTH(Q1754),1), "")</f>
        <v/>
      </c>
      <c r="S1754" s="18">
        <f>IF(A1754="", 0, IF(AND(M1754=Ajustes!$B$8, E1754=Ajustes!$B$5, I1754=Ajustes!$B$4, OR(C1754=Ajustes!$B$6, C1754=Ajustes!$B$7), ISNUMBER(D1754), ISNUMBER(H1754)), 1, 0))</f>
        <v/>
      </c>
      <c r="T1754" s="19">
        <f>IF(S1754&lt;&gt;1, 0, IF(N(J1754)=0, 0, IF(K1754=Ajustes!$B$5, J1754, J1754*F1754)))</f>
        <v/>
      </c>
      <c r="U1754" s="20">
        <f>IF(S1754&lt;&gt;1, U1753, IF(C1754=Ajustes!$B$6, U1753+H1754, U1753-H1754))</f>
        <v/>
      </c>
      <c r="V1754" s="19">
        <f>IF(S1754&lt;&gt;1, V1753, IF(C1754=Ajustes!$B$6, V1753+D1754+N(O1754)+T1754, IF(U1754&lt;=0, 0, V1753-H1754*W1753)))</f>
        <v/>
      </c>
      <c r="W1754" s="21">
        <f>IF(U1754&gt;0, V1754/U1754, 0)</f>
        <v/>
      </c>
      <c r="X1754" s="19">
        <f>IF(AND(S1754=1, C1754=Ajustes!$B$7), D1754-N(O1754)-T1754-H1754*W1753, "")</f>
        <v/>
      </c>
      <c r="Y1754" s="18">
        <f>IF(A1754="", "", TRIM(IF(COUNTIFS($N$2:$N$3000,N1754,$C$2:$C$3000,C1754,$D$2:$D$3000,D1754,$H$2:$H$3000,H1754)&gt;1, "Orden repetida. ", "")&amp;IF(AND(S1754=1, C1754=Ajustes!$B$7, U1753+0.000001&lt;H1754), "Vendes más de lo registrado. ", "")&amp;IF(Q1754="texto", "Fecha en texto. ", "")&amp;IF(OR(NOT(ISNUMBER(D1754)), NOT(ISNUMBER(H1754))), "Número en texto. ", "")&amp;IF(AND(ISNUMBER(Q1754), ISNUMBER(Q1753), Q1754&lt;Q1753), "Fuera de orden de fecha. ", "")))</f>
        <v/>
      </c>
      <c r="Z1754" s="18">
        <f>IF(AND(S1754=1, ISNUMBER(R1754)), ROW(), 0)</f>
        <v/>
      </c>
      <c r="AA1754" s="18">
        <f>IF(ISNUMBER(R1754), R1754, 0)</f>
        <v/>
      </c>
    </row>
    <row r="1755">
      <c r="A1755" s="13" t="n"/>
      <c r="B1755" s="13" t="n"/>
      <c r="C1755" s="13" t="n"/>
      <c r="D1755" s="13" t="n"/>
      <c r="E1755" s="13" t="n"/>
      <c r="F1755" s="13" t="n"/>
      <c r="G1755" s="13" t="n"/>
      <c r="H1755" s="13" t="n"/>
      <c r="I1755" s="13" t="n"/>
      <c r="J1755" s="13" t="n"/>
      <c r="K1755" s="13" t="n"/>
      <c r="L1755" s="13" t="n"/>
      <c r="M1755" s="13" t="n"/>
      <c r="N1755" s="13" t="n"/>
      <c r="O1755" s="14" t="n"/>
      <c r="P1755" s="15" t="n"/>
      <c r="Q1755" s="16">
        <f>IF(N1755="", "", IF(ISNUMBER(N1755), N1755, IFERROR(DATEVALUE(LEFT(N1755,10))+TIMEVALUE(MID(N1755,12,8)), "texto")))</f>
        <v/>
      </c>
      <c r="R1755" s="17">
        <f>IF(ISNUMBER(Q1755), DATE(YEAR(Q1755),MONTH(Q1755),1), "")</f>
        <v/>
      </c>
      <c r="S1755" s="18">
        <f>IF(A1755="", 0, IF(AND(M1755=Ajustes!$B$8, E1755=Ajustes!$B$5, I1755=Ajustes!$B$4, OR(C1755=Ajustes!$B$6, C1755=Ajustes!$B$7), ISNUMBER(D1755), ISNUMBER(H1755)), 1, 0))</f>
        <v/>
      </c>
      <c r="T1755" s="19">
        <f>IF(S1755&lt;&gt;1, 0, IF(N(J1755)=0, 0, IF(K1755=Ajustes!$B$5, J1755, J1755*F1755)))</f>
        <v/>
      </c>
      <c r="U1755" s="20">
        <f>IF(S1755&lt;&gt;1, U1754, IF(C1755=Ajustes!$B$6, U1754+H1755, U1754-H1755))</f>
        <v/>
      </c>
      <c r="V1755" s="19">
        <f>IF(S1755&lt;&gt;1, V1754, IF(C1755=Ajustes!$B$6, V1754+D1755+N(O1755)+T1755, IF(U1755&lt;=0, 0, V1754-H1755*W1754)))</f>
        <v/>
      </c>
      <c r="W1755" s="21">
        <f>IF(U1755&gt;0, V1755/U1755, 0)</f>
        <v/>
      </c>
      <c r="X1755" s="19">
        <f>IF(AND(S1755=1, C1755=Ajustes!$B$7), D1755-N(O1755)-T1755-H1755*W1754, "")</f>
        <v/>
      </c>
      <c r="Y1755" s="18">
        <f>IF(A1755="", "", TRIM(IF(COUNTIFS($N$2:$N$3000,N1755,$C$2:$C$3000,C1755,$D$2:$D$3000,D1755,$H$2:$H$3000,H1755)&gt;1, "Orden repetida. ", "")&amp;IF(AND(S1755=1, C1755=Ajustes!$B$7, U1754+0.000001&lt;H1755), "Vendes más de lo registrado. ", "")&amp;IF(Q1755="texto", "Fecha en texto. ", "")&amp;IF(OR(NOT(ISNUMBER(D1755)), NOT(ISNUMBER(H1755))), "Número en texto. ", "")&amp;IF(AND(ISNUMBER(Q1755), ISNUMBER(Q1754), Q1755&lt;Q1754), "Fuera de orden de fecha. ", "")))</f>
        <v/>
      </c>
      <c r="Z1755" s="18">
        <f>IF(AND(S1755=1, ISNUMBER(R1755)), ROW(), 0)</f>
        <v/>
      </c>
      <c r="AA1755" s="18">
        <f>IF(ISNUMBER(R1755), R1755, 0)</f>
        <v/>
      </c>
    </row>
    <row r="1756">
      <c r="A1756" s="13" t="n"/>
      <c r="B1756" s="13" t="n"/>
      <c r="C1756" s="13" t="n"/>
      <c r="D1756" s="13" t="n"/>
      <c r="E1756" s="13" t="n"/>
      <c r="F1756" s="13" t="n"/>
      <c r="G1756" s="13" t="n"/>
      <c r="H1756" s="13" t="n"/>
      <c r="I1756" s="13" t="n"/>
      <c r="J1756" s="13" t="n"/>
      <c r="K1756" s="13" t="n"/>
      <c r="L1756" s="13" t="n"/>
      <c r="M1756" s="13" t="n"/>
      <c r="N1756" s="13" t="n"/>
      <c r="O1756" s="14" t="n"/>
      <c r="P1756" s="15" t="n"/>
      <c r="Q1756" s="16">
        <f>IF(N1756="", "", IF(ISNUMBER(N1756), N1756, IFERROR(DATEVALUE(LEFT(N1756,10))+TIMEVALUE(MID(N1756,12,8)), "texto")))</f>
        <v/>
      </c>
      <c r="R1756" s="17">
        <f>IF(ISNUMBER(Q1756), DATE(YEAR(Q1756),MONTH(Q1756),1), "")</f>
        <v/>
      </c>
      <c r="S1756" s="18">
        <f>IF(A1756="", 0, IF(AND(M1756=Ajustes!$B$8, E1756=Ajustes!$B$5, I1756=Ajustes!$B$4, OR(C1756=Ajustes!$B$6, C1756=Ajustes!$B$7), ISNUMBER(D1756), ISNUMBER(H1756)), 1, 0))</f>
        <v/>
      </c>
      <c r="T1756" s="19">
        <f>IF(S1756&lt;&gt;1, 0, IF(N(J1756)=0, 0, IF(K1756=Ajustes!$B$5, J1756, J1756*F1756)))</f>
        <v/>
      </c>
      <c r="U1756" s="20">
        <f>IF(S1756&lt;&gt;1, U1755, IF(C1756=Ajustes!$B$6, U1755+H1756, U1755-H1756))</f>
        <v/>
      </c>
      <c r="V1756" s="19">
        <f>IF(S1756&lt;&gt;1, V1755, IF(C1756=Ajustes!$B$6, V1755+D1756+N(O1756)+T1756, IF(U1756&lt;=0, 0, V1755-H1756*W1755)))</f>
        <v/>
      </c>
      <c r="W1756" s="21">
        <f>IF(U1756&gt;0, V1756/U1756, 0)</f>
        <v/>
      </c>
      <c r="X1756" s="19">
        <f>IF(AND(S1756=1, C1756=Ajustes!$B$7), D1756-N(O1756)-T1756-H1756*W1755, "")</f>
        <v/>
      </c>
      <c r="Y1756" s="18">
        <f>IF(A1756="", "", TRIM(IF(COUNTIFS($N$2:$N$3000,N1756,$C$2:$C$3000,C1756,$D$2:$D$3000,D1756,$H$2:$H$3000,H1756)&gt;1, "Orden repetida. ", "")&amp;IF(AND(S1756=1, C1756=Ajustes!$B$7, U1755+0.000001&lt;H1756), "Vendes más de lo registrado. ", "")&amp;IF(Q1756="texto", "Fecha en texto. ", "")&amp;IF(OR(NOT(ISNUMBER(D1756)), NOT(ISNUMBER(H1756))), "Número en texto. ", "")&amp;IF(AND(ISNUMBER(Q1756), ISNUMBER(Q1755), Q1756&lt;Q1755), "Fuera de orden de fecha. ", "")))</f>
        <v/>
      </c>
      <c r="Z1756" s="18">
        <f>IF(AND(S1756=1, ISNUMBER(R1756)), ROW(), 0)</f>
        <v/>
      </c>
      <c r="AA1756" s="18">
        <f>IF(ISNUMBER(R1756), R1756, 0)</f>
        <v/>
      </c>
    </row>
    <row r="1757">
      <c r="A1757" s="13" t="n"/>
      <c r="B1757" s="13" t="n"/>
      <c r="C1757" s="13" t="n"/>
      <c r="D1757" s="13" t="n"/>
      <c r="E1757" s="13" t="n"/>
      <c r="F1757" s="13" t="n"/>
      <c r="G1757" s="13" t="n"/>
      <c r="H1757" s="13" t="n"/>
      <c r="I1757" s="13" t="n"/>
      <c r="J1757" s="13" t="n"/>
      <c r="K1757" s="13" t="n"/>
      <c r="L1757" s="13" t="n"/>
      <c r="M1757" s="13" t="n"/>
      <c r="N1757" s="13" t="n"/>
      <c r="O1757" s="14" t="n"/>
      <c r="P1757" s="15" t="n"/>
      <c r="Q1757" s="16">
        <f>IF(N1757="", "", IF(ISNUMBER(N1757), N1757, IFERROR(DATEVALUE(LEFT(N1757,10))+TIMEVALUE(MID(N1757,12,8)), "texto")))</f>
        <v/>
      </c>
      <c r="R1757" s="17">
        <f>IF(ISNUMBER(Q1757), DATE(YEAR(Q1757),MONTH(Q1757),1), "")</f>
        <v/>
      </c>
      <c r="S1757" s="18">
        <f>IF(A1757="", 0, IF(AND(M1757=Ajustes!$B$8, E1757=Ajustes!$B$5, I1757=Ajustes!$B$4, OR(C1757=Ajustes!$B$6, C1757=Ajustes!$B$7), ISNUMBER(D1757), ISNUMBER(H1757)), 1, 0))</f>
        <v/>
      </c>
      <c r="T1757" s="19">
        <f>IF(S1757&lt;&gt;1, 0, IF(N(J1757)=0, 0, IF(K1757=Ajustes!$B$5, J1757, J1757*F1757)))</f>
        <v/>
      </c>
      <c r="U1757" s="20">
        <f>IF(S1757&lt;&gt;1, U1756, IF(C1757=Ajustes!$B$6, U1756+H1757, U1756-H1757))</f>
        <v/>
      </c>
      <c r="V1757" s="19">
        <f>IF(S1757&lt;&gt;1, V1756, IF(C1757=Ajustes!$B$6, V1756+D1757+N(O1757)+T1757, IF(U1757&lt;=0, 0, V1756-H1757*W1756)))</f>
        <v/>
      </c>
      <c r="W1757" s="21">
        <f>IF(U1757&gt;0, V1757/U1757, 0)</f>
        <v/>
      </c>
      <c r="X1757" s="19">
        <f>IF(AND(S1757=1, C1757=Ajustes!$B$7), D1757-N(O1757)-T1757-H1757*W1756, "")</f>
        <v/>
      </c>
      <c r="Y1757" s="18">
        <f>IF(A1757="", "", TRIM(IF(COUNTIFS($N$2:$N$3000,N1757,$C$2:$C$3000,C1757,$D$2:$D$3000,D1757,$H$2:$H$3000,H1757)&gt;1, "Orden repetida. ", "")&amp;IF(AND(S1757=1, C1757=Ajustes!$B$7, U1756+0.000001&lt;H1757), "Vendes más de lo registrado. ", "")&amp;IF(Q1757="texto", "Fecha en texto. ", "")&amp;IF(OR(NOT(ISNUMBER(D1757)), NOT(ISNUMBER(H1757))), "Número en texto. ", "")&amp;IF(AND(ISNUMBER(Q1757), ISNUMBER(Q1756), Q1757&lt;Q1756), "Fuera de orden de fecha. ", "")))</f>
        <v/>
      </c>
      <c r="Z1757" s="18">
        <f>IF(AND(S1757=1, ISNUMBER(R1757)), ROW(), 0)</f>
        <v/>
      </c>
      <c r="AA1757" s="18">
        <f>IF(ISNUMBER(R1757), R1757, 0)</f>
        <v/>
      </c>
    </row>
    <row r="1758">
      <c r="A1758" s="13" t="n"/>
      <c r="B1758" s="13" t="n"/>
      <c r="C1758" s="13" t="n"/>
      <c r="D1758" s="13" t="n"/>
      <c r="E1758" s="13" t="n"/>
      <c r="F1758" s="13" t="n"/>
      <c r="G1758" s="13" t="n"/>
      <c r="H1758" s="13" t="n"/>
      <c r="I1758" s="13" t="n"/>
      <c r="J1758" s="13" t="n"/>
      <c r="K1758" s="13" t="n"/>
      <c r="L1758" s="13" t="n"/>
      <c r="M1758" s="13" t="n"/>
      <c r="N1758" s="13" t="n"/>
      <c r="O1758" s="14" t="n"/>
      <c r="P1758" s="15" t="n"/>
      <c r="Q1758" s="16">
        <f>IF(N1758="", "", IF(ISNUMBER(N1758), N1758, IFERROR(DATEVALUE(LEFT(N1758,10))+TIMEVALUE(MID(N1758,12,8)), "texto")))</f>
        <v/>
      </c>
      <c r="R1758" s="17">
        <f>IF(ISNUMBER(Q1758), DATE(YEAR(Q1758),MONTH(Q1758),1), "")</f>
        <v/>
      </c>
      <c r="S1758" s="18">
        <f>IF(A1758="", 0, IF(AND(M1758=Ajustes!$B$8, E1758=Ajustes!$B$5, I1758=Ajustes!$B$4, OR(C1758=Ajustes!$B$6, C1758=Ajustes!$B$7), ISNUMBER(D1758), ISNUMBER(H1758)), 1, 0))</f>
        <v/>
      </c>
      <c r="T1758" s="19">
        <f>IF(S1758&lt;&gt;1, 0, IF(N(J1758)=0, 0, IF(K1758=Ajustes!$B$5, J1758, J1758*F1758)))</f>
        <v/>
      </c>
      <c r="U1758" s="20">
        <f>IF(S1758&lt;&gt;1, U1757, IF(C1758=Ajustes!$B$6, U1757+H1758, U1757-H1758))</f>
        <v/>
      </c>
      <c r="V1758" s="19">
        <f>IF(S1758&lt;&gt;1, V1757, IF(C1758=Ajustes!$B$6, V1757+D1758+N(O1758)+T1758, IF(U1758&lt;=0, 0, V1757-H1758*W1757)))</f>
        <v/>
      </c>
      <c r="W1758" s="21">
        <f>IF(U1758&gt;0, V1758/U1758, 0)</f>
        <v/>
      </c>
      <c r="X1758" s="19">
        <f>IF(AND(S1758=1, C1758=Ajustes!$B$7), D1758-N(O1758)-T1758-H1758*W1757, "")</f>
        <v/>
      </c>
      <c r="Y1758" s="18">
        <f>IF(A1758="", "", TRIM(IF(COUNTIFS($N$2:$N$3000,N1758,$C$2:$C$3000,C1758,$D$2:$D$3000,D1758,$H$2:$H$3000,H1758)&gt;1, "Orden repetida. ", "")&amp;IF(AND(S1758=1, C1758=Ajustes!$B$7, U1757+0.000001&lt;H1758), "Vendes más de lo registrado. ", "")&amp;IF(Q1758="texto", "Fecha en texto. ", "")&amp;IF(OR(NOT(ISNUMBER(D1758)), NOT(ISNUMBER(H1758))), "Número en texto. ", "")&amp;IF(AND(ISNUMBER(Q1758), ISNUMBER(Q1757), Q1758&lt;Q1757), "Fuera de orden de fecha. ", "")))</f>
        <v/>
      </c>
      <c r="Z1758" s="18">
        <f>IF(AND(S1758=1, ISNUMBER(R1758)), ROW(), 0)</f>
        <v/>
      </c>
      <c r="AA1758" s="18">
        <f>IF(ISNUMBER(R1758), R1758, 0)</f>
        <v/>
      </c>
    </row>
    <row r="1759">
      <c r="A1759" s="13" t="n"/>
      <c r="B1759" s="13" t="n"/>
      <c r="C1759" s="13" t="n"/>
      <c r="D1759" s="13" t="n"/>
      <c r="E1759" s="13" t="n"/>
      <c r="F1759" s="13" t="n"/>
      <c r="G1759" s="13" t="n"/>
      <c r="H1759" s="13" t="n"/>
      <c r="I1759" s="13" t="n"/>
      <c r="J1759" s="13" t="n"/>
      <c r="K1759" s="13" t="n"/>
      <c r="L1759" s="13" t="n"/>
      <c r="M1759" s="13" t="n"/>
      <c r="N1759" s="13" t="n"/>
      <c r="O1759" s="14" t="n"/>
      <c r="P1759" s="15" t="n"/>
      <c r="Q1759" s="16">
        <f>IF(N1759="", "", IF(ISNUMBER(N1759), N1759, IFERROR(DATEVALUE(LEFT(N1759,10))+TIMEVALUE(MID(N1759,12,8)), "texto")))</f>
        <v/>
      </c>
      <c r="R1759" s="17">
        <f>IF(ISNUMBER(Q1759), DATE(YEAR(Q1759),MONTH(Q1759),1), "")</f>
        <v/>
      </c>
      <c r="S1759" s="18">
        <f>IF(A1759="", 0, IF(AND(M1759=Ajustes!$B$8, E1759=Ajustes!$B$5, I1759=Ajustes!$B$4, OR(C1759=Ajustes!$B$6, C1759=Ajustes!$B$7), ISNUMBER(D1759), ISNUMBER(H1759)), 1, 0))</f>
        <v/>
      </c>
      <c r="T1759" s="19">
        <f>IF(S1759&lt;&gt;1, 0, IF(N(J1759)=0, 0, IF(K1759=Ajustes!$B$5, J1759, J1759*F1759)))</f>
        <v/>
      </c>
      <c r="U1759" s="20">
        <f>IF(S1759&lt;&gt;1, U1758, IF(C1759=Ajustes!$B$6, U1758+H1759, U1758-H1759))</f>
        <v/>
      </c>
      <c r="V1759" s="19">
        <f>IF(S1759&lt;&gt;1, V1758, IF(C1759=Ajustes!$B$6, V1758+D1759+N(O1759)+T1759, IF(U1759&lt;=0, 0, V1758-H1759*W1758)))</f>
        <v/>
      </c>
      <c r="W1759" s="21">
        <f>IF(U1759&gt;0, V1759/U1759, 0)</f>
        <v/>
      </c>
      <c r="X1759" s="19">
        <f>IF(AND(S1759=1, C1759=Ajustes!$B$7), D1759-N(O1759)-T1759-H1759*W1758, "")</f>
        <v/>
      </c>
      <c r="Y1759" s="18">
        <f>IF(A1759="", "", TRIM(IF(COUNTIFS($N$2:$N$3000,N1759,$C$2:$C$3000,C1759,$D$2:$D$3000,D1759,$H$2:$H$3000,H1759)&gt;1, "Orden repetida. ", "")&amp;IF(AND(S1759=1, C1759=Ajustes!$B$7, U1758+0.000001&lt;H1759), "Vendes más de lo registrado. ", "")&amp;IF(Q1759="texto", "Fecha en texto. ", "")&amp;IF(OR(NOT(ISNUMBER(D1759)), NOT(ISNUMBER(H1759))), "Número en texto. ", "")&amp;IF(AND(ISNUMBER(Q1759), ISNUMBER(Q1758), Q1759&lt;Q1758), "Fuera de orden de fecha. ", "")))</f>
        <v/>
      </c>
      <c r="Z1759" s="18">
        <f>IF(AND(S1759=1, ISNUMBER(R1759)), ROW(), 0)</f>
        <v/>
      </c>
      <c r="AA1759" s="18">
        <f>IF(ISNUMBER(R1759), R1759, 0)</f>
        <v/>
      </c>
    </row>
    <row r="1760">
      <c r="A1760" s="13" t="n"/>
      <c r="B1760" s="13" t="n"/>
      <c r="C1760" s="13" t="n"/>
      <c r="D1760" s="13" t="n"/>
      <c r="E1760" s="13" t="n"/>
      <c r="F1760" s="13" t="n"/>
      <c r="G1760" s="13" t="n"/>
      <c r="H1760" s="13" t="n"/>
      <c r="I1760" s="13" t="n"/>
      <c r="J1760" s="13" t="n"/>
      <c r="K1760" s="13" t="n"/>
      <c r="L1760" s="13" t="n"/>
      <c r="M1760" s="13" t="n"/>
      <c r="N1760" s="13" t="n"/>
      <c r="O1760" s="14" t="n"/>
      <c r="P1760" s="15" t="n"/>
      <c r="Q1760" s="16">
        <f>IF(N1760="", "", IF(ISNUMBER(N1760), N1760, IFERROR(DATEVALUE(LEFT(N1760,10))+TIMEVALUE(MID(N1760,12,8)), "texto")))</f>
        <v/>
      </c>
      <c r="R1760" s="17">
        <f>IF(ISNUMBER(Q1760), DATE(YEAR(Q1760),MONTH(Q1760),1), "")</f>
        <v/>
      </c>
      <c r="S1760" s="18">
        <f>IF(A1760="", 0, IF(AND(M1760=Ajustes!$B$8, E1760=Ajustes!$B$5, I1760=Ajustes!$B$4, OR(C1760=Ajustes!$B$6, C1760=Ajustes!$B$7), ISNUMBER(D1760), ISNUMBER(H1760)), 1, 0))</f>
        <v/>
      </c>
      <c r="T1760" s="19">
        <f>IF(S1760&lt;&gt;1, 0, IF(N(J1760)=0, 0, IF(K1760=Ajustes!$B$5, J1760, J1760*F1760)))</f>
        <v/>
      </c>
      <c r="U1760" s="20">
        <f>IF(S1760&lt;&gt;1, U1759, IF(C1760=Ajustes!$B$6, U1759+H1760, U1759-H1760))</f>
        <v/>
      </c>
      <c r="V1760" s="19">
        <f>IF(S1760&lt;&gt;1, V1759, IF(C1760=Ajustes!$B$6, V1759+D1760+N(O1760)+T1760, IF(U1760&lt;=0, 0, V1759-H1760*W1759)))</f>
        <v/>
      </c>
      <c r="W1760" s="21">
        <f>IF(U1760&gt;0, V1760/U1760, 0)</f>
        <v/>
      </c>
      <c r="X1760" s="19">
        <f>IF(AND(S1760=1, C1760=Ajustes!$B$7), D1760-N(O1760)-T1760-H1760*W1759, "")</f>
        <v/>
      </c>
      <c r="Y1760" s="18">
        <f>IF(A1760="", "", TRIM(IF(COUNTIFS($N$2:$N$3000,N1760,$C$2:$C$3000,C1760,$D$2:$D$3000,D1760,$H$2:$H$3000,H1760)&gt;1, "Orden repetida. ", "")&amp;IF(AND(S1760=1, C1760=Ajustes!$B$7, U1759+0.000001&lt;H1760), "Vendes más de lo registrado. ", "")&amp;IF(Q1760="texto", "Fecha en texto. ", "")&amp;IF(OR(NOT(ISNUMBER(D1760)), NOT(ISNUMBER(H1760))), "Número en texto. ", "")&amp;IF(AND(ISNUMBER(Q1760), ISNUMBER(Q1759), Q1760&lt;Q1759), "Fuera de orden de fecha. ", "")))</f>
        <v/>
      </c>
      <c r="Z1760" s="18">
        <f>IF(AND(S1760=1, ISNUMBER(R1760)), ROW(), 0)</f>
        <v/>
      </c>
      <c r="AA1760" s="18">
        <f>IF(ISNUMBER(R1760), R1760, 0)</f>
        <v/>
      </c>
    </row>
    <row r="1761">
      <c r="A1761" s="13" t="n"/>
      <c r="B1761" s="13" t="n"/>
      <c r="C1761" s="13" t="n"/>
      <c r="D1761" s="13" t="n"/>
      <c r="E1761" s="13" t="n"/>
      <c r="F1761" s="13" t="n"/>
      <c r="G1761" s="13" t="n"/>
      <c r="H1761" s="13" t="n"/>
      <c r="I1761" s="13" t="n"/>
      <c r="J1761" s="13" t="n"/>
      <c r="K1761" s="13" t="n"/>
      <c r="L1761" s="13" t="n"/>
      <c r="M1761" s="13" t="n"/>
      <c r="N1761" s="13" t="n"/>
      <c r="O1761" s="14" t="n"/>
      <c r="P1761" s="15" t="n"/>
      <c r="Q1761" s="16">
        <f>IF(N1761="", "", IF(ISNUMBER(N1761), N1761, IFERROR(DATEVALUE(LEFT(N1761,10))+TIMEVALUE(MID(N1761,12,8)), "texto")))</f>
        <v/>
      </c>
      <c r="R1761" s="17">
        <f>IF(ISNUMBER(Q1761), DATE(YEAR(Q1761),MONTH(Q1761),1), "")</f>
        <v/>
      </c>
      <c r="S1761" s="18">
        <f>IF(A1761="", 0, IF(AND(M1761=Ajustes!$B$8, E1761=Ajustes!$B$5, I1761=Ajustes!$B$4, OR(C1761=Ajustes!$B$6, C1761=Ajustes!$B$7), ISNUMBER(D1761), ISNUMBER(H1761)), 1, 0))</f>
        <v/>
      </c>
      <c r="T1761" s="19">
        <f>IF(S1761&lt;&gt;1, 0, IF(N(J1761)=0, 0, IF(K1761=Ajustes!$B$5, J1761, J1761*F1761)))</f>
        <v/>
      </c>
      <c r="U1761" s="20">
        <f>IF(S1761&lt;&gt;1, U1760, IF(C1761=Ajustes!$B$6, U1760+H1761, U1760-H1761))</f>
        <v/>
      </c>
      <c r="V1761" s="19">
        <f>IF(S1761&lt;&gt;1, V1760, IF(C1761=Ajustes!$B$6, V1760+D1761+N(O1761)+T1761, IF(U1761&lt;=0, 0, V1760-H1761*W1760)))</f>
        <v/>
      </c>
      <c r="W1761" s="21">
        <f>IF(U1761&gt;0, V1761/U1761, 0)</f>
        <v/>
      </c>
      <c r="X1761" s="19">
        <f>IF(AND(S1761=1, C1761=Ajustes!$B$7), D1761-N(O1761)-T1761-H1761*W1760, "")</f>
        <v/>
      </c>
      <c r="Y1761" s="18">
        <f>IF(A1761="", "", TRIM(IF(COUNTIFS($N$2:$N$3000,N1761,$C$2:$C$3000,C1761,$D$2:$D$3000,D1761,$H$2:$H$3000,H1761)&gt;1, "Orden repetida. ", "")&amp;IF(AND(S1761=1, C1761=Ajustes!$B$7, U1760+0.000001&lt;H1761), "Vendes más de lo registrado. ", "")&amp;IF(Q1761="texto", "Fecha en texto. ", "")&amp;IF(OR(NOT(ISNUMBER(D1761)), NOT(ISNUMBER(H1761))), "Número en texto. ", "")&amp;IF(AND(ISNUMBER(Q1761), ISNUMBER(Q1760), Q1761&lt;Q1760), "Fuera de orden de fecha. ", "")))</f>
        <v/>
      </c>
      <c r="Z1761" s="18">
        <f>IF(AND(S1761=1, ISNUMBER(R1761)), ROW(), 0)</f>
        <v/>
      </c>
      <c r="AA1761" s="18">
        <f>IF(ISNUMBER(R1761), R1761, 0)</f>
        <v/>
      </c>
    </row>
    <row r="1762">
      <c r="A1762" s="13" t="n"/>
      <c r="B1762" s="13" t="n"/>
      <c r="C1762" s="13" t="n"/>
      <c r="D1762" s="13" t="n"/>
      <c r="E1762" s="13" t="n"/>
      <c r="F1762" s="13" t="n"/>
      <c r="G1762" s="13" t="n"/>
      <c r="H1762" s="13" t="n"/>
      <c r="I1762" s="13" t="n"/>
      <c r="J1762" s="13" t="n"/>
      <c r="K1762" s="13" t="n"/>
      <c r="L1762" s="13" t="n"/>
      <c r="M1762" s="13" t="n"/>
      <c r="N1762" s="13" t="n"/>
      <c r="O1762" s="14" t="n"/>
      <c r="P1762" s="15" t="n"/>
      <c r="Q1762" s="16">
        <f>IF(N1762="", "", IF(ISNUMBER(N1762), N1762, IFERROR(DATEVALUE(LEFT(N1762,10))+TIMEVALUE(MID(N1762,12,8)), "texto")))</f>
        <v/>
      </c>
      <c r="R1762" s="17">
        <f>IF(ISNUMBER(Q1762), DATE(YEAR(Q1762),MONTH(Q1762),1), "")</f>
        <v/>
      </c>
      <c r="S1762" s="18">
        <f>IF(A1762="", 0, IF(AND(M1762=Ajustes!$B$8, E1762=Ajustes!$B$5, I1762=Ajustes!$B$4, OR(C1762=Ajustes!$B$6, C1762=Ajustes!$B$7), ISNUMBER(D1762), ISNUMBER(H1762)), 1, 0))</f>
        <v/>
      </c>
      <c r="T1762" s="19">
        <f>IF(S1762&lt;&gt;1, 0, IF(N(J1762)=0, 0, IF(K1762=Ajustes!$B$5, J1762, J1762*F1762)))</f>
        <v/>
      </c>
      <c r="U1762" s="20">
        <f>IF(S1762&lt;&gt;1, U1761, IF(C1762=Ajustes!$B$6, U1761+H1762, U1761-H1762))</f>
        <v/>
      </c>
      <c r="V1762" s="19">
        <f>IF(S1762&lt;&gt;1, V1761, IF(C1762=Ajustes!$B$6, V1761+D1762+N(O1762)+T1762, IF(U1762&lt;=0, 0, V1761-H1762*W1761)))</f>
        <v/>
      </c>
      <c r="W1762" s="21">
        <f>IF(U1762&gt;0, V1762/U1762, 0)</f>
        <v/>
      </c>
      <c r="X1762" s="19">
        <f>IF(AND(S1762=1, C1762=Ajustes!$B$7), D1762-N(O1762)-T1762-H1762*W1761, "")</f>
        <v/>
      </c>
      <c r="Y1762" s="18">
        <f>IF(A1762="", "", TRIM(IF(COUNTIFS($N$2:$N$3000,N1762,$C$2:$C$3000,C1762,$D$2:$D$3000,D1762,$H$2:$H$3000,H1762)&gt;1, "Orden repetida. ", "")&amp;IF(AND(S1762=1, C1762=Ajustes!$B$7, U1761+0.000001&lt;H1762), "Vendes más de lo registrado. ", "")&amp;IF(Q1762="texto", "Fecha en texto. ", "")&amp;IF(OR(NOT(ISNUMBER(D1762)), NOT(ISNUMBER(H1762))), "Número en texto. ", "")&amp;IF(AND(ISNUMBER(Q1762), ISNUMBER(Q1761), Q1762&lt;Q1761), "Fuera de orden de fecha. ", "")))</f>
        <v/>
      </c>
      <c r="Z1762" s="18">
        <f>IF(AND(S1762=1, ISNUMBER(R1762)), ROW(), 0)</f>
        <v/>
      </c>
      <c r="AA1762" s="18">
        <f>IF(ISNUMBER(R1762), R1762, 0)</f>
        <v/>
      </c>
    </row>
    <row r="1763">
      <c r="A1763" s="13" t="n"/>
      <c r="B1763" s="13" t="n"/>
      <c r="C1763" s="13" t="n"/>
      <c r="D1763" s="13" t="n"/>
      <c r="E1763" s="13" t="n"/>
      <c r="F1763" s="13" t="n"/>
      <c r="G1763" s="13" t="n"/>
      <c r="H1763" s="13" t="n"/>
      <c r="I1763" s="13" t="n"/>
      <c r="J1763" s="13" t="n"/>
      <c r="K1763" s="13" t="n"/>
      <c r="L1763" s="13" t="n"/>
      <c r="M1763" s="13" t="n"/>
      <c r="N1763" s="13" t="n"/>
      <c r="O1763" s="14" t="n"/>
      <c r="P1763" s="15" t="n"/>
      <c r="Q1763" s="16">
        <f>IF(N1763="", "", IF(ISNUMBER(N1763), N1763, IFERROR(DATEVALUE(LEFT(N1763,10))+TIMEVALUE(MID(N1763,12,8)), "texto")))</f>
        <v/>
      </c>
      <c r="R1763" s="17">
        <f>IF(ISNUMBER(Q1763), DATE(YEAR(Q1763),MONTH(Q1763),1), "")</f>
        <v/>
      </c>
      <c r="S1763" s="18">
        <f>IF(A1763="", 0, IF(AND(M1763=Ajustes!$B$8, E1763=Ajustes!$B$5, I1763=Ajustes!$B$4, OR(C1763=Ajustes!$B$6, C1763=Ajustes!$B$7), ISNUMBER(D1763), ISNUMBER(H1763)), 1, 0))</f>
        <v/>
      </c>
      <c r="T1763" s="19">
        <f>IF(S1763&lt;&gt;1, 0, IF(N(J1763)=0, 0, IF(K1763=Ajustes!$B$5, J1763, J1763*F1763)))</f>
        <v/>
      </c>
      <c r="U1763" s="20">
        <f>IF(S1763&lt;&gt;1, U1762, IF(C1763=Ajustes!$B$6, U1762+H1763, U1762-H1763))</f>
        <v/>
      </c>
      <c r="V1763" s="19">
        <f>IF(S1763&lt;&gt;1, V1762, IF(C1763=Ajustes!$B$6, V1762+D1763+N(O1763)+T1763, IF(U1763&lt;=0, 0, V1762-H1763*W1762)))</f>
        <v/>
      </c>
      <c r="W1763" s="21">
        <f>IF(U1763&gt;0, V1763/U1763, 0)</f>
        <v/>
      </c>
      <c r="X1763" s="19">
        <f>IF(AND(S1763=1, C1763=Ajustes!$B$7), D1763-N(O1763)-T1763-H1763*W1762, "")</f>
        <v/>
      </c>
      <c r="Y1763" s="18">
        <f>IF(A1763="", "", TRIM(IF(COUNTIFS($N$2:$N$3000,N1763,$C$2:$C$3000,C1763,$D$2:$D$3000,D1763,$H$2:$H$3000,H1763)&gt;1, "Orden repetida. ", "")&amp;IF(AND(S1763=1, C1763=Ajustes!$B$7, U1762+0.000001&lt;H1763), "Vendes más de lo registrado. ", "")&amp;IF(Q1763="texto", "Fecha en texto. ", "")&amp;IF(OR(NOT(ISNUMBER(D1763)), NOT(ISNUMBER(H1763))), "Número en texto. ", "")&amp;IF(AND(ISNUMBER(Q1763), ISNUMBER(Q1762), Q1763&lt;Q1762), "Fuera de orden de fecha. ", "")))</f>
        <v/>
      </c>
      <c r="Z1763" s="18">
        <f>IF(AND(S1763=1, ISNUMBER(R1763)), ROW(), 0)</f>
        <v/>
      </c>
      <c r="AA1763" s="18">
        <f>IF(ISNUMBER(R1763), R1763, 0)</f>
        <v/>
      </c>
    </row>
    <row r="1764">
      <c r="A1764" s="13" t="n"/>
      <c r="B1764" s="13" t="n"/>
      <c r="C1764" s="13" t="n"/>
      <c r="D1764" s="13" t="n"/>
      <c r="E1764" s="13" t="n"/>
      <c r="F1764" s="13" t="n"/>
      <c r="G1764" s="13" t="n"/>
      <c r="H1764" s="13" t="n"/>
      <c r="I1764" s="13" t="n"/>
      <c r="J1764" s="13" t="n"/>
      <c r="K1764" s="13" t="n"/>
      <c r="L1764" s="13" t="n"/>
      <c r="M1764" s="13" t="n"/>
      <c r="N1764" s="13" t="n"/>
      <c r="O1764" s="14" t="n"/>
      <c r="P1764" s="15" t="n"/>
      <c r="Q1764" s="16">
        <f>IF(N1764="", "", IF(ISNUMBER(N1764), N1764, IFERROR(DATEVALUE(LEFT(N1764,10))+TIMEVALUE(MID(N1764,12,8)), "texto")))</f>
        <v/>
      </c>
      <c r="R1764" s="17">
        <f>IF(ISNUMBER(Q1764), DATE(YEAR(Q1764),MONTH(Q1764),1), "")</f>
        <v/>
      </c>
      <c r="S1764" s="18">
        <f>IF(A1764="", 0, IF(AND(M1764=Ajustes!$B$8, E1764=Ajustes!$B$5, I1764=Ajustes!$B$4, OR(C1764=Ajustes!$B$6, C1764=Ajustes!$B$7), ISNUMBER(D1764), ISNUMBER(H1764)), 1, 0))</f>
        <v/>
      </c>
      <c r="T1764" s="19">
        <f>IF(S1764&lt;&gt;1, 0, IF(N(J1764)=0, 0, IF(K1764=Ajustes!$B$5, J1764, J1764*F1764)))</f>
        <v/>
      </c>
      <c r="U1764" s="20">
        <f>IF(S1764&lt;&gt;1, U1763, IF(C1764=Ajustes!$B$6, U1763+H1764, U1763-H1764))</f>
        <v/>
      </c>
      <c r="V1764" s="19">
        <f>IF(S1764&lt;&gt;1, V1763, IF(C1764=Ajustes!$B$6, V1763+D1764+N(O1764)+T1764, IF(U1764&lt;=0, 0, V1763-H1764*W1763)))</f>
        <v/>
      </c>
      <c r="W1764" s="21">
        <f>IF(U1764&gt;0, V1764/U1764, 0)</f>
        <v/>
      </c>
      <c r="X1764" s="19">
        <f>IF(AND(S1764=1, C1764=Ajustes!$B$7), D1764-N(O1764)-T1764-H1764*W1763, "")</f>
        <v/>
      </c>
      <c r="Y1764" s="18">
        <f>IF(A1764="", "", TRIM(IF(COUNTIFS($N$2:$N$3000,N1764,$C$2:$C$3000,C1764,$D$2:$D$3000,D1764,$H$2:$H$3000,H1764)&gt;1, "Orden repetida. ", "")&amp;IF(AND(S1764=1, C1764=Ajustes!$B$7, U1763+0.000001&lt;H1764), "Vendes más de lo registrado. ", "")&amp;IF(Q1764="texto", "Fecha en texto. ", "")&amp;IF(OR(NOT(ISNUMBER(D1764)), NOT(ISNUMBER(H1764))), "Número en texto. ", "")&amp;IF(AND(ISNUMBER(Q1764), ISNUMBER(Q1763), Q1764&lt;Q1763), "Fuera de orden de fecha. ", "")))</f>
        <v/>
      </c>
      <c r="Z1764" s="18">
        <f>IF(AND(S1764=1, ISNUMBER(R1764)), ROW(), 0)</f>
        <v/>
      </c>
      <c r="AA1764" s="18">
        <f>IF(ISNUMBER(R1764), R1764, 0)</f>
        <v/>
      </c>
    </row>
    <row r="1765">
      <c r="A1765" s="13" t="n"/>
      <c r="B1765" s="13" t="n"/>
      <c r="C1765" s="13" t="n"/>
      <c r="D1765" s="13" t="n"/>
      <c r="E1765" s="13" t="n"/>
      <c r="F1765" s="13" t="n"/>
      <c r="G1765" s="13" t="n"/>
      <c r="H1765" s="13" t="n"/>
      <c r="I1765" s="13" t="n"/>
      <c r="J1765" s="13" t="n"/>
      <c r="K1765" s="13" t="n"/>
      <c r="L1765" s="13" t="n"/>
      <c r="M1765" s="13" t="n"/>
      <c r="N1765" s="13" t="n"/>
      <c r="O1765" s="14" t="n"/>
      <c r="P1765" s="15" t="n"/>
      <c r="Q1765" s="16">
        <f>IF(N1765="", "", IF(ISNUMBER(N1765), N1765, IFERROR(DATEVALUE(LEFT(N1765,10))+TIMEVALUE(MID(N1765,12,8)), "texto")))</f>
        <v/>
      </c>
      <c r="R1765" s="17">
        <f>IF(ISNUMBER(Q1765), DATE(YEAR(Q1765),MONTH(Q1765),1), "")</f>
        <v/>
      </c>
      <c r="S1765" s="18">
        <f>IF(A1765="", 0, IF(AND(M1765=Ajustes!$B$8, E1765=Ajustes!$B$5, I1765=Ajustes!$B$4, OR(C1765=Ajustes!$B$6, C1765=Ajustes!$B$7), ISNUMBER(D1765), ISNUMBER(H1765)), 1, 0))</f>
        <v/>
      </c>
      <c r="T1765" s="19">
        <f>IF(S1765&lt;&gt;1, 0, IF(N(J1765)=0, 0, IF(K1765=Ajustes!$B$5, J1765, J1765*F1765)))</f>
        <v/>
      </c>
      <c r="U1765" s="20">
        <f>IF(S1765&lt;&gt;1, U1764, IF(C1765=Ajustes!$B$6, U1764+H1765, U1764-H1765))</f>
        <v/>
      </c>
      <c r="V1765" s="19">
        <f>IF(S1765&lt;&gt;1, V1764, IF(C1765=Ajustes!$B$6, V1764+D1765+N(O1765)+T1765, IF(U1765&lt;=0, 0, V1764-H1765*W1764)))</f>
        <v/>
      </c>
      <c r="W1765" s="21">
        <f>IF(U1765&gt;0, V1765/U1765, 0)</f>
        <v/>
      </c>
      <c r="X1765" s="19">
        <f>IF(AND(S1765=1, C1765=Ajustes!$B$7), D1765-N(O1765)-T1765-H1765*W1764, "")</f>
        <v/>
      </c>
      <c r="Y1765" s="18">
        <f>IF(A1765="", "", TRIM(IF(COUNTIFS($N$2:$N$3000,N1765,$C$2:$C$3000,C1765,$D$2:$D$3000,D1765,$H$2:$H$3000,H1765)&gt;1, "Orden repetida. ", "")&amp;IF(AND(S1765=1, C1765=Ajustes!$B$7, U1764+0.000001&lt;H1765), "Vendes más de lo registrado. ", "")&amp;IF(Q1765="texto", "Fecha en texto. ", "")&amp;IF(OR(NOT(ISNUMBER(D1765)), NOT(ISNUMBER(H1765))), "Número en texto. ", "")&amp;IF(AND(ISNUMBER(Q1765), ISNUMBER(Q1764), Q1765&lt;Q1764), "Fuera de orden de fecha. ", "")))</f>
        <v/>
      </c>
      <c r="Z1765" s="18">
        <f>IF(AND(S1765=1, ISNUMBER(R1765)), ROW(), 0)</f>
        <v/>
      </c>
      <c r="AA1765" s="18">
        <f>IF(ISNUMBER(R1765), R1765, 0)</f>
        <v/>
      </c>
    </row>
    <row r="1766">
      <c r="A1766" s="13" t="n"/>
      <c r="B1766" s="13" t="n"/>
      <c r="C1766" s="13" t="n"/>
      <c r="D1766" s="13" t="n"/>
      <c r="E1766" s="13" t="n"/>
      <c r="F1766" s="13" t="n"/>
      <c r="G1766" s="13" t="n"/>
      <c r="H1766" s="13" t="n"/>
      <c r="I1766" s="13" t="n"/>
      <c r="J1766" s="13" t="n"/>
      <c r="K1766" s="13" t="n"/>
      <c r="L1766" s="13" t="n"/>
      <c r="M1766" s="13" t="n"/>
      <c r="N1766" s="13" t="n"/>
      <c r="O1766" s="14" t="n"/>
      <c r="P1766" s="15" t="n"/>
      <c r="Q1766" s="16">
        <f>IF(N1766="", "", IF(ISNUMBER(N1766), N1766, IFERROR(DATEVALUE(LEFT(N1766,10))+TIMEVALUE(MID(N1766,12,8)), "texto")))</f>
        <v/>
      </c>
      <c r="R1766" s="17">
        <f>IF(ISNUMBER(Q1766), DATE(YEAR(Q1766),MONTH(Q1766),1), "")</f>
        <v/>
      </c>
      <c r="S1766" s="18">
        <f>IF(A1766="", 0, IF(AND(M1766=Ajustes!$B$8, E1766=Ajustes!$B$5, I1766=Ajustes!$B$4, OR(C1766=Ajustes!$B$6, C1766=Ajustes!$B$7), ISNUMBER(D1766), ISNUMBER(H1766)), 1, 0))</f>
        <v/>
      </c>
      <c r="T1766" s="19">
        <f>IF(S1766&lt;&gt;1, 0, IF(N(J1766)=0, 0, IF(K1766=Ajustes!$B$5, J1766, J1766*F1766)))</f>
        <v/>
      </c>
      <c r="U1766" s="20">
        <f>IF(S1766&lt;&gt;1, U1765, IF(C1766=Ajustes!$B$6, U1765+H1766, U1765-H1766))</f>
        <v/>
      </c>
      <c r="V1766" s="19">
        <f>IF(S1766&lt;&gt;1, V1765, IF(C1766=Ajustes!$B$6, V1765+D1766+N(O1766)+T1766, IF(U1766&lt;=0, 0, V1765-H1766*W1765)))</f>
        <v/>
      </c>
      <c r="W1766" s="21">
        <f>IF(U1766&gt;0, V1766/U1766, 0)</f>
        <v/>
      </c>
      <c r="X1766" s="19">
        <f>IF(AND(S1766=1, C1766=Ajustes!$B$7), D1766-N(O1766)-T1766-H1766*W1765, "")</f>
        <v/>
      </c>
      <c r="Y1766" s="18">
        <f>IF(A1766="", "", TRIM(IF(COUNTIFS($N$2:$N$3000,N1766,$C$2:$C$3000,C1766,$D$2:$D$3000,D1766,$H$2:$H$3000,H1766)&gt;1, "Orden repetida. ", "")&amp;IF(AND(S1766=1, C1766=Ajustes!$B$7, U1765+0.000001&lt;H1766), "Vendes más de lo registrado. ", "")&amp;IF(Q1766="texto", "Fecha en texto. ", "")&amp;IF(OR(NOT(ISNUMBER(D1766)), NOT(ISNUMBER(H1766))), "Número en texto. ", "")&amp;IF(AND(ISNUMBER(Q1766), ISNUMBER(Q1765), Q1766&lt;Q1765), "Fuera de orden de fecha. ", "")))</f>
        <v/>
      </c>
      <c r="Z1766" s="18">
        <f>IF(AND(S1766=1, ISNUMBER(R1766)), ROW(), 0)</f>
        <v/>
      </c>
      <c r="AA1766" s="18">
        <f>IF(ISNUMBER(R1766), R1766, 0)</f>
        <v/>
      </c>
    </row>
    <row r="1767">
      <c r="A1767" s="13" t="n"/>
      <c r="B1767" s="13" t="n"/>
      <c r="C1767" s="13" t="n"/>
      <c r="D1767" s="13" t="n"/>
      <c r="E1767" s="13" t="n"/>
      <c r="F1767" s="13" t="n"/>
      <c r="G1767" s="13" t="n"/>
      <c r="H1767" s="13" t="n"/>
      <c r="I1767" s="13" t="n"/>
      <c r="J1767" s="13" t="n"/>
      <c r="K1767" s="13" t="n"/>
      <c r="L1767" s="13" t="n"/>
      <c r="M1767" s="13" t="n"/>
      <c r="N1767" s="13" t="n"/>
      <c r="O1767" s="14" t="n"/>
      <c r="P1767" s="15" t="n"/>
      <c r="Q1767" s="16">
        <f>IF(N1767="", "", IF(ISNUMBER(N1767), N1767, IFERROR(DATEVALUE(LEFT(N1767,10))+TIMEVALUE(MID(N1767,12,8)), "texto")))</f>
        <v/>
      </c>
      <c r="R1767" s="17">
        <f>IF(ISNUMBER(Q1767), DATE(YEAR(Q1767),MONTH(Q1767),1), "")</f>
        <v/>
      </c>
      <c r="S1767" s="18">
        <f>IF(A1767="", 0, IF(AND(M1767=Ajustes!$B$8, E1767=Ajustes!$B$5, I1767=Ajustes!$B$4, OR(C1767=Ajustes!$B$6, C1767=Ajustes!$B$7), ISNUMBER(D1767), ISNUMBER(H1767)), 1, 0))</f>
        <v/>
      </c>
      <c r="T1767" s="19">
        <f>IF(S1767&lt;&gt;1, 0, IF(N(J1767)=0, 0, IF(K1767=Ajustes!$B$5, J1767, J1767*F1767)))</f>
        <v/>
      </c>
      <c r="U1767" s="20">
        <f>IF(S1767&lt;&gt;1, U1766, IF(C1767=Ajustes!$B$6, U1766+H1767, U1766-H1767))</f>
        <v/>
      </c>
      <c r="V1767" s="19">
        <f>IF(S1767&lt;&gt;1, V1766, IF(C1767=Ajustes!$B$6, V1766+D1767+N(O1767)+T1767, IF(U1767&lt;=0, 0, V1766-H1767*W1766)))</f>
        <v/>
      </c>
      <c r="W1767" s="21">
        <f>IF(U1767&gt;0, V1767/U1767, 0)</f>
        <v/>
      </c>
      <c r="X1767" s="19">
        <f>IF(AND(S1767=1, C1767=Ajustes!$B$7), D1767-N(O1767)-T1767-H1767*W1766, "")</f>
        <v/>
      </c>
      <c r="Y1767" s="18">
        <f>IF(A1767="", "", TRIM(IF(COUNTIFS($N$2:$N$3000,N1767,$C$2:$C$3000,C1767,$D$2:$D$3000,D1767,$H$2:$H$3000,H1767)&gt;1, "Orden repetida. ", "")&amp;IF(AND(S1767=1, C1767=Ajustes!$B$7, U1766+0.000001&lt;H1767), "Vendes más de lo registrado. ", "")&amp;IF(Q1767="texto", "Fecha en texto. ", "")&amp;IF(OR(NOT(ISNUMBER(D1767)), NOT(ISNUMBER(H1767))), "Número en texto. ", "")&amp;IF(AND(ISNUMBER(Q1767), ISNUMBER(Q1766), Q1767&lt;Q1766), "Fuera de orden de fecha. ", "")))</f>
        <v/>
      </c>
      <c r="Z1767" s="18">
        <f>IF(AND(S1767=1, ISNUMBER(R1767)), ROW(), 0)</f>
        <v/>
      </c>
      <c r="AA1767" s="18">
        <f>IF(ISNUMBER(R1767), R1767, 0)</f>
        <v/>
      </c>
    </row>
    <row r="1768">
      <c r="A1768" s="13" t="n"/>
      <c r="B1768" s="13" t="n"/>
      <c r="C1768" s="13" t="n"/>
      <c r="D1768" s="13" t="n"/>
      <c r="E1768" s="13" t="n"/>
      <c r="F1768" s="13" t="n"/>
      <c r="G1768" s="13" t="n"/>
      <c r="H1768" s="13" t="n"/>
      <c r="I1768" s="13" t="n"/>
      <c r="J1768" s="13" t="n"/>
      <c r="K1768" s="13" t="n"/>
      <c r="L1768" s="13" t="n"/>
      <c r="M1768" s="13" t="n"/>
      <c r="N1768" s="13" t="n"/>
      <c r="O1768" s="14" t="n"/>
      <c r="P1768" s="15" t="n"/>
      <c r="Q1768" s="16">
        <f>IF(N1768="", "", IF(ISNUMBER(N1768), N1768, IFERROR(DATEVALUE(LEFT(N1768,10))+TIMEVALUE(MID(N1768,12,8)), "texto")))</f>
        <v/>
      </c>
      <c r="R1768" s="17">
        <f>IF(ISNUMBER(Q1768), DATE(YEAR(Q1768),MONTH(Q1768),1), "")</f>
        <v/>
      </c>
      <c r="S1768" s="18">
        <f>IF(A1768="", 0, IF(AND(M1768=Ajustes!$B$8, E1768=Ajustes!$B$5, I1768=Ajustes!$B$4, OR(C1768=Ajustes!$B$6, C1768=Ajustes!$B$7), ISNUMBER(D1768), ISNUMBER(H1768)), 1, 0))</f>
        <v/>
      </c>
      <c r="T1768" s="19">
        <f>IF(S1768&lt;&gt;1, 0, IF(N(J1768)=0, 0, IF(K1768=Ajustes!$B$5, J1768, J1768*F1768)))</f>
        <v/>
      </c>
      <c r="U1768" s="20">
        <f>IF(S1768&lt;&gt;1, U1767, IF(C1768=Ajustes!$B$6, U1767+H1768, U1767-H1768))</f>
        <v/>
      </c>
      <c r="V1768" s="19">
        <f>IF(S1768&lt;&gt;1, V1767, IF(C1768=Ajustes!$B$6, V1767+D1768+N(O1768)+T1768, IF(U1768&lt;=0, 0, V1767-H1768*W1767)))</f>
        <v/>
      </c>
      <c r="W1768" s="21">
        <f>IF(U1768&gt;0, V1768/U1768, 0)</f>
        <v/>
      </c>
      <c r="X1768" s="19">
        <f>IF(AND(S1768=1, C1768=Ajustes!$B$7), D1768-N(O1768)-T1768-H1768*W1767, "")</f>
        <v/>
      </c>
      <c r="Y1768" s="18">
        <f>IF(A1768="", "", TRIM(IF(COUNTIFS($N$2:$N$3000,N1768,$C$2:$C$3000,C1768,$D$2:$D$3000,D1768,$H$2:$H$3000,H1768)&gt;1, "Orden repetida. ", "")&amp;IF(AND(S1768=1, C1768=Ajustes!$B$7, U1767+0.000001&lt;H1768), "Vendes más de lo registrado. ", "")&amp;IF(Q1768="texto", "Fecha en texto. ", "")&amp;IF(OR(NOT(ISNUMBER(D1768)), NOT(ISNUMBER(H1768))), "Número en texto. ", "")&amp;IF(AND(ISNUMBER(Q1768), ISNUMBER(Q1767), Q1768&lt;Q1767), "Fuera de orden de fecha. ", "")))</f>
        <v/>
      </c>
      <c r="Z1768" s="18">
        <f>IF(AND(S1768=1, ISNUMBER(R1768)), ROW(), 0)</f>
        <v/>
      </c>
      <c r="AA1768" s="18">
        <f>IF(ISNUMBER(R1768), R1768, 0)</f>
        <v/>
      </c>
    </row>
    <row r="1769">
      <c r="A1769" s="13" t="n"/>
      <c r="B1769" s="13" t="n"/>
      <c r="C1769" s="13" t="n"/>
      <c r="D1769" s="13" t="n"/>
      <c r="E1769" s="13" t="n"/>
      <c r="F1769" s="13" t="n"/>
      <c r="G1769" s="13" t="n"/>
      <c r="H1769" s="13" t="n"/>
      <c r="I1769" s="13" t="n"/>
      <c r="J1769" s="13" t="n"/>
      <c r="K1769" s="13" t="n"/>
      <c r="L1769" s="13" t="n"/>
      <c r="M1769" s="13" t="n"/>
      <c r="N1769" s="13" t="n"/>
      <c r="O1769" s="14" t="n"/>
      <c r="P1769" s="15" t="n"/>
      <c r="Q1769" s="16">
        <f>IF(N1769="", "", IF(ISNUMBER(N1769), N1769, IFERROR(DATEVALUE(LEFT(N1769,10))+TIMEVALUE(MID(N1769,12,8)), "texto")))</f>
        <v/>
      </c>
      <c r="R1769" s="17">
        <f>IF(ISNUMBER(Q1769), DATE(YEAR(Q1769),MONTH(Q1769),1), "")</f>
        <v/>
      </c>
      <c r="S1769" s="18">
        <f>IF(A1769="", 0, IF(AND(M1769=Ajustes!$B$8, E1769=Ajustes!$B$5, I1769=Ajustes!$B$4, OR(C1769=Ajustes!$B$6, C1769=Ajustes!$B$7), ISNUMBER(D1769), ISNUMBER(H1769)), 1, 0))</f>
        <v/>
      </c>
      <c r="T1769" s="19">
        <f>IF(S1769&lt;&gt;1, 0, IF(N(J1769)=0, 0, IF(K1769=Ajustes!$B$5, J1769, J1769*F1769)))</f>
        <v/>
      </c>
      <c r="U1769" s="20">
        <f>IF(S1769&lt;&gt;1, U1768, IF(C1769=Ajustes!$B$6, U1768+H1769, U1768-H1769))</f>
        <v/>
      </c>
      <c r="V1769" s="19">
        <f>IF(S1769&lt;&gt;1, V1768, IF(C1769=Ajustes!$B$6, V1768+D1769+N(O1769)+T1769, IF(U1769&lt;=0, 0, V1768-H1769*W1768)))</f>
        <v/>
      </c>
      <c r="W1769" s="21">
        <f>IF(U1769&gt;0, V1769/U1769, 0)</f>
        <v/>
      </c>
      <c r="X1769" s="19">
        <f>IF(AND(S1769=1, C1769=Ajustes!$B$7), D1769-N(O1769)-T1769-H1769*W1768, "")</f>
        <v/>
      </c>
      <c r="Y1769" s="18">
        <f>IF(A1769="", "", TRIM(IF(COUNTIFS($N$2:$N$3000,N1769,$C$2:$C$3000,C1769,$D$2:$D$3000,D1769,$H$2:$H$3000,H1769)&gt;1, "Orden repetida. ", "")&amp;IF(AND(S1769=1, C1769=Ajustes!$B$7, U1768+0.000001&lt;H1769), "Vendes más de lo registrado. ", "")&amp;IF(Q1769="texto", "Fecha en texto. ", "")&amp;IF(OR(NOT(ISNUMBER(D1769)), NOT(ISNUMBER(H1769))), "Número en texto. ", "")&amp;IF(AND(ISNUMBER(Q1769), ISNUMBER(Q1768), Q1769&lt;Q1768), "Fuera de orden de fecha. ", "")))</f>
        <v/>
      </c>
      <c r="Z1769" s="18">
        <f>IF(AND(S1769=1, ISNUMBER(R1769)), ROW(), 0)</f>
        <v/>
      </c>
      <c r="AA1769" s="18">
        <f>IF(ISNUMBER(R1769), R1769, 0)</f>
        <v/>
      </c>
    </row>
    <row r="1770">
      <c r="A1770" s="13" t="n"/>
      <c r="B1770" s="13" t="n"/>
      <c r="C1770" s="13" t="n"/>
      <c r="D1770" s="13" t="n"/>
      <c r="E1770" s="13" t="n"/>
      <c r="F1770" s="13" t="n"/>
      <c r="G1770" s="13" t="n"/>
      <c r="H1770" s="13" t="n"/>
      <c r="I1770" s="13" t="n"/>
      <c r="J1770" s="13" t="n"/>
      <c r="K1770" s="13" t="n"/>
      <c r="L1770" s="13" t="n"/>
      <c r="M1770" s="13" t="n"/>
      <c r="N1770" s="13" t="n"/>
      <c r="O1770" s="14" t="n"/>
      <c r="P1770" s="15" t="n"/>
      <c r="Q1770" s="16">
        <f>IF(N1770="", "", IF(ISNUMBER(N1770), N1770, IFERROR(DATEVALUE(LEFT(N1770,10))+TIMEVALUE(MID(N1770,12,8)), "texto")))</f>
        <v/>
      </c>
      <c r="R1770" s="17">
        <f>IF(ISNUMBER(Q1770), DATE(YEAR(Q1770),MONTH(Q1770),1), "")</f>
        <v/>
      </c>
      <c r="S1770" s="18">
        <f>IF(A1770="", 0, IF(AND(M1770=Ajustes!$B$8, E1770=Ajustes!$B$5, I1770=Ajustes!$B$4, OR(C1770=Ajustes!$B$6, C1770=Ajustes!$B$7), ISNUMBER(D1770), ISNUMBER(H1770)), 1, 0))</f>
        <v/>
      </c>
      <c r="T1770" s="19">
        <f>IF(S1770&lt;&gt;1, 0, IF(N(J1770)=0, 0, IF(K1770=Ajustes!$B$5, J1770, J1770*F1770)))</f>
        <v/>
      </c>
      <c r="U1770" s="20">
        <f>IF(S1770&lt;&gt;1, U1769, IF(C1770=Ajustes!$B$6, U1769+H1770, U1769-H1770))</f>
        <v/>
      </c>
      <c r="V1770" s="19">
        <f>IF(S1770&lt;&gt;1, V1769, IF(C1770=Ajustes!$B$6, V1769+D1770+N(O1770)+T1770, IF(U1770&lt;=0, 0, V1769-H1770*W1769)))</f>
        <v/>
      </c>
      <c r="W1770" s="21">
        <f>IF(U1770&gt;0, V1770/U1770, 0)</f>
        <v/>
      </c>
      <c r="X1770" s="19">
        <f>IF(AND(S1770=1, C1770=Ajustes!$B$7), D1770-N(O1770)-T1770-H1770*W1769, "")</f>
        <v/>
      </c>
      <c r="Y1770" s="18">
        <f>IF(A1770="", "", TRIM(IF(COUNTIFS($N$2:$N$3000,N1770,$C$2:$C$3000,C1770,$D$2:$D$3000,D1770,$H$2:$H$3000,H1770)&gt;1, "Orden repetida. ", "")&amp;IF(AND(S1770=1, C1770=Ajustes!$B$7, U1769+0.000001&lt;H1770), "Vendes más de lo registrado. ", "")&amp;IF(Q1770="texto", "Fecha en texto. ", "")&amp;IF(OR(NOT(ISNUMBER(D1770)), NOT(ISNUMBER(H1770))), "Número en texto. ", "")&amp;IF(AND(ISNUMBER(Q1770), ISNUMBER(Q1769), Q1770&lt;Q1769), "Fuera de orden de fecha. ", "")))</f>
        <v/>
      </c>
      <c r="Z1770" s="18">
        <f>IF(AND(S1770=1, ISNUMBER(R1770)), ROW(), 0)</f>
        <v/>
      </c>
      <c r="AA1770" s="18">
        <f>IF(ISNUMBER(R1770), R1770, 0)</f>
        <v/>
      </c>
    </row>
    <row r="1771">
      <c r="A1771" s="13" t="n"/>
      <c r="B1771" s="13" t="n"/>
      <c r="C1771" s="13" t="n"/>
      <c r="D1771" s="13" t="n"/>
      <c r="E1771" s="13" t="n"/>
      <c r="F1771" s="13" t="n"/>
      <c r="G1771" s="13" t="n"/>
      <c r="H1771" s="13" t="n"/>
      <c r="I1771" s="13" t="n"/>
      <c r="J1771" s="13" t="n"/>
      <c r="K1771" s="13" t="n"/>
      <c r="L1771" s="13" t="n"/>
      <c r="M1771" s="13" t="n"/>
      <c r="N1771" s="13" t="n"/>
      <c r="O1771" s="14" t="n"/>
      <c r="P1771" s="15" t="n"/>
      <c r="Q1771" s="16">
        <f>IF(N1771="", "", IF(ISNUMBER(N1771), N1771, IFERROR(DATEVALUE(LEFT(N1771,10))+TIMEVALUE(MID(N1771,12,8)), "texto")))</f>
        <v/>
      </c>
      <c r="R1771" s="17">
        <f>IF(ISNUMBER(Q1771), DATE(YEAR(Q1771),MONTH(Q1771),1), "")</f>
        <v/>
      </c>
      <c r="S1771" s="18">
        <f>IF(A1771="", 0, IF(AND(M1771=Ajustes!$B$8, E1771=Ajustes!$B$5, I1771=Ajustes!$B$4, OR(C1771=Ajustes!$B$6, C1771=Ajustes!$B$7), ISNUMBER(D1771), ISNUMBER(H1771)), 1, 0))</f>
        <v/>
      </c>
      <c r="T1771" s="19">
        <f>IF(S1771&lt;&gt;1, 0, IF(N(J1771)=0, 0, IF(K1771=Ajustes!$B$5, J1771, J1771*F1771)))</f>
        <v/>
      </c>
      <c r="U1771" s="20">
        <f>IF(S1771&lt;&gt;1, U1770, IF(C1771=Ajustes!$B$6, U1770+H1771, U1770-H1771))</f>
        <v/>
      </c>
      <c r="V1771" s="19">
        <f>IF(S1771&lt;&gt;1, V1770, IF(C1771=Ajustes!$B$6, V1770+D1771+N(O1771)+T1771, IF(U1771&lt;=0, 0, V1770-H1771*W1770)))</f>
        <v/>
      </c>
      <c r="W1771" s="21">
        <f>IF(U1771&gt;0, V1771/U1771, 0)</f>
        <v/>
      </c>
      <c r="X1771" s="19">
        <f>IF(AND(S1771=1, C1771=Ajustes!$B$7), D1771-N(O1771)-T1771-H1771*W1770, "")</f>
        <v/>
      </c>
      <c r="Y1771" s="18">
        <f>IF(A1771="", "", TRIM(IF(COUNTIFS($N$2:$N$3000,N1771,$C$2:$C$3000,C1771,$D$2:$D$3000,D1771,$H$2:$H$3000,H1771)&gt;1, "Orden repetida. ", "")&amp;IF(AND(S1771=1, C1771=Ajustes!$B$7, U1770+0.000001&lt;H1771), "Vendes más de lo registrado. ", "")&amp;IF(Q1771="texto", "Fecha en texto. ", "")&amp;IF(OR(NOT(ISNUMBER(D1771)), NOT(ISNUMBER(H1771))), "Número en texto. ", "")&amp;IF(AND(ISNUMBER(Q1771), ISNUMBER(Q1770), Q1771&lt;Q1770), "Fuera de orden de fecha. ", "")))</f>
        <v/>
      </c>
      <c r="Z1771" s="18">
        <f>IF(AND(S1771=1, ISNUMBER(R1771)), ROW(), 0)</f>
        <v/>
      </c>
      <c r="AA1771" s="18">
        <f>IF(ISNUMBER(R1771), R1771, 0)</f>
        <v/>
      </c>
    </row>
    <row r="1772">
      <c r="A1772" s="13" t="n"/>
      <c r="B1772" s="13" t="n"/>
      <c r="C1772" s="13" t="n"/>
      <c r="D1772" s="13" t="n"/>
      <c r="E1772" s="13" t="n"/>
      <c r="F1772" s="13" t="n"/>
      <c r="G1772" s="13" t="n"/>
      <c r="H1772" s="13" t="n"/>
      <c r="I1772" s="13" t="n"/>
      <c r="J1772" s="13" t="n"/>
      <c r="K1772" s="13" t="n"/>
      <c r="L1772" s="13" t="n"/>
      <c r="M1772" s="13" t="n"/>
      <c r="N1772" s="13" t="n"/>
      <c r="O1772" s="14" t="n"/>
      <c r="P1772" s="15" t="n"/>
      <c r="Q1772" s="16">
        <f>IF(N1772="", "", IF(ISNUMBER(N1772), N1772, IFERROR(DATEVALUE(LEFT(N1772,10))+TIMEVALUE(MID(N1772,12,8)), "texto")))</f>
        <v/>
      </c>
      <c r="R1772" s="17">
        <f>IF(ISNUMBER(Q1772), DATE(YEAR(Q1772),MONTH(Q1772),1), "")</f>
        <v/>
      </c>
      <c r="S1772" s="18">
        <f>IF(A1772="", 0, IF(AND(M1772=Ajustes!$B$8, E1772=Ajustes!$B$5, I1772=Ajustes!$B$4, OR(C1772=Ajustes!$B$6, C1772=Ajustes!$B$7), ISNUMBER(D1772), ISNUMBER(H1772)), 1, 0))</f>
        <v/>
      </c>
      <c r="T1772" s="19">
        <f>IF(S1772&lt;&gt;1, 0, IF(N(J1772)=0, 0, IF(K1772=Ajustes!$B$5, J1772, J1772*F1772)))</f>
        <v/>
      </c>
      <c r="U1772" s="20">
        <f>IF(S1772&lt;&gt;1, U1771, IF(C1772=Ajustes!$B$6, U1771+H1772, U1771-H1772))</f>
        <v/>
      </c>
      <c r="V1772" s="19">
        <f>IF(S1772&lt;&gt;1, V1771, IF(C1772=Ajustes!$B$6, V1771+D1772+N(O1772)+T1772, IF(U1772&lt;=0, 0, V1771-H1772*W1771)))</f>
        <v/>
      </c>
      <c r="W1772" s="21">
        <f>IF(U1772&gt;0, V1772/U1772, 0)</f>
        <v/>
      </c>
      <c r="X1772" s="19">
        <f>IF(AND(S1772=1, C1772=Ajustes!$B$7), D1772-N(O1772)-T1772-H1772*W1771, "")</f>
        <v/>
      </c>
      <c r="Y1772" s="18">
        <f>IF(A1772="", "", TRIM(IF(COUNTIFS($N$2:$N$3000,N1772,$C$2:$C$3000,C1772,$D$2:$D$3000,D1772,$H$2:$H$3000,H1772)&gt;1, "Orden repetida. ", "")&amp;IF(AND(S1772=1, C1772=Ajustes!$B$7, U1771+0.000001&lt;H1772), "Vendes más de lo registrado. ", "")&amp;IF(Q1772="texto", "Fecha en texto. ", "")&amp;IF(OR(NOT(ISNUMBER(D1772)), NOT(ISNUMBER(H1772))), "Número en texto. ", "")&amp;IF(AND(ISNUMBER(Q1772), ISNUMBER(Q1771), Q1772&lt;Q1771), "Fuera de orden de fecha. ", "")))</f>
        <v/>
      </c>
      <c r="Z1772" s="18">
        <f>IF(AND(S1772=1, ISNUMBER(R1772)), ROW(), 0)</f>
        <v/>
      </c>
      <c r="AA1772" s="18">
        <f>IF(ISNUMBER(R1772), R1772, 0)</f>
        <v/>
      </c>
    </row>
    <row r="1773">
      <c r="A1773" s="13" t="n"/>
      <c r="B1773" s="13" t="n"/>
      <c r="C1773" s="13" t="n"/>
      <c r="D1773" s="13" t="n"/>
      <c r="E1773" s="13" t="n"/>
      <c r="F1773" s="13" t="n"/>
      <c r="G1773" s="13" t="n"/>
      <c r="H1773" s="13" t="n"/>
      <c r="I1773" s="13" t="n"/>
      <c r="J1773" s="13" t="n"/>
      <c r="K1773" s="13" t="n"/>
      <c r="L1773" s="13" t="n"/>
      <c r="M1773" s="13" t="n"/>
      <c r="N1773" s="13" t="n"/>
      <c r="O1773" s="14" t="n"/>
      <c r="P1773" s="15" t="n"/>
      <c r="Q1773" s="16">
        <f>IF(N1773="", "", IF(ISNUMBER(N1773), N1773, IFERROR(DATEVALUE(LEFT(N1773,10))+TIMEVALUE(MID(N1773,12,8)), "texto")))</f>
        <v/>
      </c>
      <c r="R1773" s="17">
        <f>IF(ISNUMBER(Q1773), DATE(YEAR(Q1773),MONTH(Q1773),1), "")</f>
        <v/>
      </c>
      <c r="S1773" s="18">
        <f>IF(A1773="", 0, IF(AND(M1773=Ajustes!$B$8, E1773=Ajustes!$B$5, I1773=Ajustes!$B$4, OR(C1773=Ajustes!$B$6, C1773=Ajustes!$B$7), ISNUMBER(D1773), ISNUMBER(H1773)), 1, 0))</f>
        <v/>
      </c>
      <c r="T1773" s="19">
        <f>IF(S1773&lt;&gt;1, 0, IF(N(J1773)=0, 0, IF(K1773=Ajustes!$B$5, J1773, J1773*F1773)))</f>
        <v/>
      </c>
      <c r="U1773" s="20">
        <f>IF(S1773&lt;&gt;1, U1772, IF(C1773=Ajustes!$B$6, U1772+H1773, U1772-H1773))</f>
        <v/>
      </c>
      <c r="V1773" s="19">
        <f>IF(S1773&lt;&gt;1, V1772, IF(C1773=Ajustes!$B$6, V1772+D1773+N(O1773)+T1773, IF(U1773&lt;=0, 0, V1772-H1773*W1772)))</f>
        <v/>
      </c>
      <c r="W1773" s="21">
        <f>IF(U1773&gt;0, V1773/U1773, 0)</f>
        <v/>
      </c>
      <c r="X1773" s="19">
        <f>IF(AND(S1773=1, C1773=Ajustes!$B$7), D1773-N(O1773)-T1773-H1773*W1772, "")</f>
        <v/>
      </c>
      <c r="Y1773" s="18">
        <f>IF(A1773="", "", TRIM(IF(COUNTIFS($N$2:$N$3000,N1773,$C$2:$C$3000,C1773,$D$2:$D$3000,D1773,$H$2:$H$3000,H1773)&gt;1, "Orden repetida. ", "")&amp;IF(AND(S1773=1, C1773=Ajustes!$B$7, U1772+0.000001&lt;H1773), "Vendes más de lo registrado. ", "")&amp;IF(Q1773="texto", "Fecha en texto. ", "")&amp;IF(OR(NOT(ISNUMBER(D1773)), NOT(ISNUMBER(H1773))), "Número en texto. ", "")&amp;IF(AND(ISNUMBER(Q1773), ISNUMBER(Q1772), Q1773&lt;Q1772), "Fuera de orden de fecha. ", "")))</f>
        <v/>
      </c>
      <c r="Z1773" s="18">
        <f>IF(AND(S1773=1, ISNUMBER(R1773)), ROW(), 0)</f>
        <v/>
      </c>
      <c r="AA1773" s="18">
        <f>IF(ISNUMBER(R1773), R1773, 0)</f>
        <v/>
      </c>
    </row>
    <row r="1774">
      <c r="A1774" s="13" t="n"/>
      <c r="B1774" s="13" t="n"/>
      <c r="C1774" s="13" t="n"/>
      <c r="D1774" s="13" t="n"/>
      <c r="E1774" s="13" t="n"/>
      <c r="F1774" s="13" t="n"/>
      <c r="G1774" s="13" t="n"/>
      <c r="H1774" s="13" t="n"/>
      <c r="I1774" s="13" t="n"/>
      <c r="J1774" s="13" t="n"/>
      <c r="K1774" s="13" t="n"/>
      <c r="L1774" s="13" t="n"/>
      <c r="M1774" s="13" t="n"/>
      <c r="N1774" s="13" t="n"/>
      <c r="O1774" s="14" t="n"/>
      <c r="P1774" s="15" t="n"/>
      <c r="Q1774" s="16">
        <f>IF(N1774="", "", IF(ISNUMBER(N1774), N1774, IFERROR(DATEVALUE(LEFT(N1774,10))+TIMEVALUE(MID(N1774,12,8)), "texto")))</f>
        <v/>
      </c>
      <c r="R1774" s="17">
        <f>IF(ISNUMBER(Q1774), DATE(YEAR(Q1774),MONTH(Q1774),1), "")</f>
        <v/>
      </c>
      <c r="S1774" s="18">
        <f>IF(A1774="", 0, IF(AND(M1774=Ajustes!$B$8, E1774=Ajustes!$B$5, I1774=Ajustes!$B$4, OR(C1774=Ajustes!$B$6, C1774=Ajustes!$B$7), ISNUMBER(D1774), ISNUMBER(H1774)), 1, 0))</f>
        <v/>
      </c>
      <c r="T1774" s="19">
        <f>IF(S1774&lt;&gt;1, 0, IF(N(J1774)=0, 0, IF(K1774=Ajustes!$B$5, J1774, J1774*F1774)))</f>
        <v/>
      </c>
      <c r="U1774" s="20">
        <f>IF(S1774&lt;&gt;1, U1773, IF(C1774=Ajustes!$B$6, U1773+H1774, U1773-H1774))</f>
        <v/>
      </c>
      <c r="V1774" s="19">
        <f>IF(S1774&lt;&gt;1, V1773, IF(C1774=Ajustes!$B$6, V1773+D1774+N(O1774)+T1774, IF(U1774&lt;=0, 0, V1773-H1774*W1773)))</f>
        <v/>
      </c>
      <c r="W1774" s="21">
        <f>IF(U1774&gt;0, V1774/U1774, 0)</f>
        <v/>
      </c>
      <c r="X1774" s="19">
        <f>IF(AND(S1774=1, C1774=Ajustes!$B$7), D1774-N(O1774)-T1774-H1774*W1773, "")</f>
        <v/>
      </c>
      <c r="Y1774" s="18">
        <f>IF(A1774="", "", TRIM(IF(COUNTIFS($N$2:$N$3000,N1774,$C$2:$C$3000,C1774,$D$2:$D$3000,D1774,$H$2:$H$3000,H1774)&gt;1, "Orden repetida. ", "")&amp;IF(AND(S1774=1, C1774=Ajustes!$B$7, U1773+0.000001&lt;H1774), "Vendes más de lo registrado. ", "")&amp;IF(Q1774="texto", "Fecha en texto. ", "")&amp;IF(OR(NOT(ISNUMBER(D1774)), NOT(ISNUMBER(H1774))), "Número en texto. ", "")&amp;IF(AND(ISNUMBER(Q1774), ISNUMBER(Q1773), Q1774&lt;Q1773), "Fuera de orden de fecha. ", "")))</f>
        <v/>
      </c>
      <c r="Z1774" s="18">
        <f>IF(AND(S1774=1, ISNUMBER(R1774)), ROW(), 0)</f>
        <v/>
      </c>
      <c r="AA1774" s="18">
        <f>IF(ISNUMBER(R1774), R1774, 0)</f>
        <v/>
      </c>
    </row>
    <row r="1775">
      <c r="A1775" s="13" t="n"/>
      <c r="B1775" s="13" t="n"/>
      <c r="C1775" s="13" t="n"/>
      <c r="D1775" s="13" t="n"/>
      <c r="E1775" s="13" t="n"/>
      <c r="F1775" s="13" t="n"/>
      <c r="G1775" s="13" t="n"/>
      <c r="H1775" s="13" t="n"/>
      <c r="I1775" s="13" t="n"/>
      <c r="J1775" s="13" t="n"/>
      <c r="K1775" s="13" t="n"/>
      <c r="L1775" s="13" t="n"/>
      <c r="M1775" s="13" t="n"/>
      <c r="N1775" s="13" t="n"/>
      <c r="O1775" s="14" t="n"/>
      <c r="P1775" s="15" t="n"/>
      <c r="Q1775" s="16">
        <f>IF(N1775="", "", IF(ISNUMBER(N1775), N1775, IFERROR(DATEVALUE(LEFT(N1775,10))+TIMEVALUE(MID(N1775,12,8)), "texto")))</f>
        <v/>
      </c>
      <c r="R1775" s="17">
        <f>IF(ISNUMBER(Q1775), DATE(YEAR(Q1775),MONTH(Q1775),1), "")</f>
        <v/>
      </c>
      <c r="S1775" s="18">
        <f>IF(A1775="", 0, IF(AND(M1775=Ajustes!$B$8, E1775=Ajustes!$B$5, I1775=Ajustes!$B$4, OR(C1775=Ajustes!$B$6, C1775=Ajustes!$B$7), ISNUMBER(D1775), ISNUMBER(H1775)), 1, 0))</f>
        <v/>
      </c>
      <c r="T1775" s="19">
        <f>IF(S1775&lt;&gt;1, 0, IF(N(J1775)=0, 0, IF(K1775=Ajustes!$B$5, J1775, J1775*F1775)))</f>
        <v/>
      </c>
      <c r="U1775" s="20">
        <f>IF(S1775&lt;&gt;1, U1774, IF(C1775=Ajustes!$B$6, U1774+H1775, U1774-H1775))</f>
        <v/>
      </c>
      <c r="V1775" s="19">
        <f>IF(S1775&lt;&gt;1, V1774, IF(C1775=Ajustes!$B$6, V1774+D1775+N(O1775)+T1775, IF(U1775&lt;=0, 0, V1774-H1775*W1774)))</f>
        <v/>
      </c>
      <c r="W1775" s="21">
        <f>IF(U1775&gt;0, V1775/U1775, 0)</f>
        <v/>
      </c>
      <c r="X1775" s="19">
        <f>IF(AND(S1775=1, C1775=Ajustes!$B$7), D1775-N(O1775)-T1775-H1775*W1774, "")</f>
        <v/>
      </c>
      <c r="Y1775" s="18">
        <f>IF(A1775="", "", TRIM(IF(COUNTIFS($N$2:$N$3000,N1775,$C$2:$C$3000,C1775,$D$2:$D$3000,D1775,$H$2:$H$3000,H1775)&gt;1, "Orden repetida. ", "")&amp;IF(AND(S1775=1, C1775=Ajustes!$B$7, U1774+0.000001&lt;H1775), "Vendes más de lo registrado. ", "")&amp;IF(Q1775="texto", "Fecha en texto. ", "")&amp;IF(OR(NOT(ISNUMBER(D1775)), NOT(ISNUMBER(H1775))), "Número en texto. ", "")&amp;IF(AND(ISNUMBER(Q1775), ISNUMBER(Q1774), Q1775&lt;Q1774), "Fuera de orden de fecha. ", "")))</f>
        <v/>
      </c>
      <c r="Z1775" s="18">
        <f>IF(AND(S1775=1, ISNUMBER(R1775)), ROW(), 0)</f>
        <v/>
      </c>
      <c r="AA1775" s="18">
        <f>IF(ISNUMBER(R1775), R1775, 0)</f>
        <v/>
      </c>
    </row>
    <row r="1776">
      <c r="A1776" s="13" t="n"/>
      <c r="B1776" s="13" t="n"/>
      <c r="C1776" s="13" t="n"/>
      <c r="D1776" s="13" t="n"/>
      <c r="E1776" s="13" t="n"/>
      <c r="F1776" s="13" t="n"/>
      <c r="G1776" s="13" t="n"/>
      <c r="H1776" s="13" t="n"/>
      <c r="I1776" s="13" t="n"/>
      <c r="J1776" s="13" t="n"/>
      <c r="K1776" s="13" t="n"/>
      <c r="L1776" s="13" t="n"/>
      <c r="M1776" s="13" t="n"/>
      <c r="N1776" s="13" t="n"/>
      <c r="O1776" s="14" t="n"/>
      <c r="P1776" s="15" t="n"/>
      <c r="Q1776" s="16">
        <f>IF(N1776="", "", IF(ISNUMBER(N1776), N1776, IFERROR(DATEVALUE(LEFT(N1776,10))+TIMEVALUE(MID(N1776,12,8)), "texto")))</f>
        <v/>
      </c>
      <c r="R1776" s="17">
        <f>IF(ISNUMBER(Q1776), DATE(YEAR(Q1776),MONTH(Q1776),1), "")</f>
        <v/>
      </c>
      <c r="S1776" s="18">
        <f>IF(A1776="", 0, IF(AND(M1776=Ajustes!$B$8, E1776=Ajustes!$B$5, I1776=Ajustes!$B$4, OR(C1776=Ajustes!$B$6, C1776=Ajustes!$B$7), ISNUMBER(D1776), ISNUMBER(H1776)), 1, 0))</f>
        <v/>
      </c>
      <c r="T1776" s="19">
        <f>IF(S1776&lt;&gt;1, 0, IF(N(J1776)=0, 0, IF(K1776=Ajustes!$B$5, J1776, J1776*F1776)))</f>
        <v/>
      </c>
      <c r="U1776" s="20">
        <f>IF(S1776&lt;&gt;1, U1775, IF(C1776=Ajustes!$B$6, U1775+H1776, U1775-H1776))</f>
        <v/>
      </c>
      <c r="V1776" s="19">
        <f>IF(S1776&lt;&gt;1, V1775, IF(C1776=Ajustes!$B$6, V1775+D1776+N(O1776)+T1776, IF(U1776&lt;=0, 0, V1775-H1776*W1775)))</f>
        <v/>
      </c>
      <c r="W1776" s="21">
        <f>IF(U1776&gt;0, V1776/U1776, 0)</f>
        <v/>
      </c>
      <c r="X1776" s="19">
        <f>IF(AND(S1776=1, C1776=Ajustes!$B$7), D1776-N(O1776)-T1776-H1776*W1775, "")</f>
        <v/>
      </c>
      <c r="Y1776" s="18">
        <f>IF(A1776="", "", TRIM(IF(COUNTIFS($N$2:$N$3000,N1776,$C$2:$C$3000,C1776,$D$2:$D$3000,D1776,$H$2:$H$3000,H1776)&gt;1, "Orden repetida. ", "")&amp;IF(AND(S1776=1, C1776=Ajustes!$B$7, U1775+0.000001&lt;H1776), "Vendes más de lo registrado. ", "")&amp;IF(Q1776="texto", "Fecha en texto. ", "")&amp;IF(OR(NOT(ISNUMBER(D1776)), NOT(ISNUMBER(H1776))), "Número en texto. ", "")&amp;IF(AND(ISNUMBER(Q1776), ISNUMBER(Q1775), Q1776&lt;Q1775), "Fuera de orden de fecha. ", "")))</f>
        <v/>
      </c>
      <c r="Z1776" s="18">
        <f>IF(AND(S1776=1, ISNUMBER(R1776)), ROW(), 0)</f>
        <v/>
      </c>
      <c r="AA1776" s="18">
        <f>IF(ISNUMBER(R1776), R1776, 0)</f>
        <v/>
      </c>
    </row>
    <row r="1777">
      <c r="A1777" s="13" t="n"/>
      <c r="B1777" s="13" t="n"/>
      <c r="C1777" s="13" t="n"/>
      <c r="D1777" s="13" t="n"/>
      <c r="E1777" s="13" t="n"/>
      <c r="F1777" s="13" t="n"/>
      <c r="G1777" s="13" t="n"/>
      <c r="H1777" s="13" t="n"/>
      <c r="I1777" s="13" t="n"/>
      <c r="J1777" s="13" t="n"/>
      <c r="K1777" s="13" t="n"/>
      <c r="L1777" s="13" t="n"/>
      <c r="M1777" s="13" t="n"/>
      <c r="N1777" s="13" t="n"/>
      <c r="O1777" s="14" t="n"/>
      <c r="P1777" s="15" t="n"/>
      <c r="Q1777" s="16">
        <f>IF(N1777="", "", IF(ISNUMBER(N1777), N1777, IFERROR(DATEVALUE(LEFT(N1777,10))+TIMEVALUE(MID(N1777,12,8)), "texto")))</f>
        <v/>
      </c>
      <c r="R1777" s="17">
        <f>IF(ISNUMBER(Q1777), DATE(YEAR(Q1777),MONTH(Q1777),1), "")</f>
        <v/>
      </c>
      <c r="S1777" s="18">
        <f>IF(A1777="", 0, IF(AND(M1777=Ajustes!$B$8, E1777=Ajustes!$B$5, I1777=Ajustes!$B$4, OR(C1777=Ajustes!$B$6, C1777=Ajustes!$B$7), ISNUMBER(D1777), ISNUMBER(H1777)), 1, 0))</f>
        <v/>
      </c>
      <c r="T1777" s="19">
        <f>IF(S1777&lt;&gt;1, 0, IF(N(J1777)=0, 0, IF(K1777=Ajustes!$B$5, J1777, J1777*F1777)))</f>
        <v/>
      </c>
      <c r="U1777" s="20">
        <f>IF(S1777&lt;&gt;1, U1776, IF(C1777=Ajustes!$B$6, U1776+H1777, U1776-H1777))</f>
        <v/>
      </c>
      <c r="V1777" s="19">
        <f>IF(S1777&lt;&gt;1, V1776, IF(C1777=Ajustes!$B$6, V1776+D1777+N(O1777)+T1777, IF(U1777&lt;=0, 0, V1776-H1777*W1776)))</f>
        <v/>
      </c>
      <c r="W1777" s="21">
        <f>IF(U1777&gt;0, V1777/U1777, 0)</f>
        <v/>
      </c>
      <c r="X1777" s="19">
        <f>IF(AND(S1777=1, C1777=Ajustes!$B$7), D1777-N(O1777)-T1777-H1777*W1776, "")</f>
        <v/>
      </c>
      <c r="Y1777" s="18">
        <f>IF(A1777="", "", TRIM(IF(COUNTIFS($N$2:$N$3000,N1777,$C$2:$C$3000,C1777,$D$2:$D$3000,D1777,$H$2:$H$3000,H1777)&gt;1, "Orden repetida. ", "")&amp;IF(AND(S1777=1, C1777=Ajustes!$B$7, U1776+0.000001&lt;H1777), "Vendes más de lo registrado. ", "")&amp;IF(Q1777="texto", "Fecha en texto. ", "")&amp;IF(OR(NOT(ISNUMBER(D1777)), NOT(ISNUMBER(H1777))), "Número en texto. ", "")&amp;IF(AND(ISNUMBER(Q1777), ISNUMBER(Q1776), Q1777&lt;Q1776), "Fuera de orden de fecha. ", "")))</f>
        <v/>
      </c>
      <c r="Z1777" s="18">
        <f>IF(AND(S1777=1, ISNUMBER(R1777)), ROW(), 0)</f>
        <v/>
      </c>
      <c r="AA1777" s="18">
        <f>IF(ISNUMBER(R1777), R1777, 0)</f>
        <v/>
      </c>
    </row>
    <row r="1778">
      <c r="A1778" s="13" t="n"/>
      <c r="B1778" s="13" t="n"/>
      <c r="C1778" s="13" t="n"/>
      <c r="D1778" s="13" t="n"/>
      <c r="E1778" s="13" t="n"/>
      <c r="F1778" s="13" t="n"/>
      <c r="G1778" s="13" t="n"/>
      <c r="H1778" s="13" t="n"/>
      <c r="I1778" s="13" t="n"/>
      <c r="J1778" s="13" t="n"/>
      <c r="K1778" s="13" t="n"/>
      <c r="L1778" s="13" t="n"/>
      <c r="M1778" s="13" t="n"/>
      <c r="N1778" s="13" t="n"/>
      <c r="O1778" s="14" t="n"/>
      <c r="P1778" s="15" t="n"/>
      <c r="Q1778" s="16">
        <f>IF(N1778="", "", IF(ISNUMBER(N1778), N1778, IFERROR(DATEVALUE(LEFT(N1778,10))+TIMEVALUE(MID(N1778,12,8)), "texto")))</f>
        <v/>
      </c>
      <c r="R1778" s="17">
        <f>IF(ISNUMBER(Q1778), DATE(YEAR(Q1778),MONTH(Q1778),1), "")</f>
        <v/>
      </c>
      <c r="S1778" s="18">
        <f>IF(A1778="", 0, IF(AND(M1778=Ajustes!$B$8, E1778=Ajustes!$B$5, I1778=Ajustes!$B$4, OR(C1778=Ajustes!$B$6, C1778=Ajustes!$B$7), ISNUMBER(D1778), ISNUMBER(H1778)), 1, 0))</f>
        <v/>
      </c>
      <c r="T1778" s="19">
        <f>IF(S1778&lt;&gt;1, 0, IF(N(J1778)=0, 0, IF(K1778=Ajustes!$B$5, J1778, J1778*F1778)))</f>
        <v/>
      </c>
      <c r="U1778" s="20">
        <f>IF(S1778&lt;&gt;1, U1777, IF(C1778=Ajustes!$B$6, U1777+H1778, U1777-H1778))</f>
        <v/>
      </c>
      <c r="V1778" s="19">
        <f>IF(S1778&lt;&gt;1, V1777, IF(C1778=Ajustes!$B$6, V1777+D1778+N(O1778)+T1778, IF(U1778&lt;=0, 0, V1777-H1778*W1777)))</f>
        <v/>
      </c>
      <c r="W1778" s="21">
        <f>IF(U1778&gt;0, V1778/U1778, 0)</f>
        <v/>
      </c>
      <c r="X1778" s="19">
        <f>IF(AND(S1778=1, C1778=Ajustes!$B$7), D1778-N(O1778)-T1778-H1778*W1777, "")</f>
        <v/>
      </c>
      <c r="Y1778" s="18">
        <f>IF(A1778="", "", TRIM(IF(COUNTIFS($N$2:$N$3000,N1778,$C$2:$C$3000,C1778,$D$2:$D$3000,D1778,$H$2:$H$3000,H1778)&gt;1, "Orden repetida. ", "")&amp;IF(AND(S1778=1, C1778=Ajustes!$B$7, U1777+0.000001&lt;H1778), "Vendes más de lo registrado. ", "")&amp;IF(Q1778="texto", "Fecha en texto. ", "")&amp;IF(OR(NOT(ISNUMBER(D1778)), NOT(ISNUMBER(H1778))), "Número en texto. ", "")&amp;IF(AND(ISNUMBER(Q1778), ISNUMBER(Q1777), Q1778&lt;Q1777), "Fuera de orden de fecha. ", "")))</f>
        <v/>
      </c>
      <c r="Z1778" s="18">
        <f>IF(AND(S1778=1, ISNUMBER(R1778)), ROW(), 0)</f>
        <v/>
      </c>
      <c r="AA1778" s="18">
        <f>IF(ISNUMBER(R1778), R1778, 0)</f>
        <v/>
      </c>
    </row>
    <row r="1779">
      <c r="A1779" s="13" t="n"/>
      <c r="B1779" s="13" t="n"/>
      <c r="C1779" s="13" t="n"/>
      <c r="D1779" s="13" t="n"/>
      <c r="E1779" s="13" t="n"/>
      <c r="F1779" s="13" t="n"/>
      <c r="G1779" s="13" t="n"/>
      <c r="H1779" s="13" t="n"/>
      <c r="I1779" s="13" t="n"/>
      <c r="J1779" s="13" t="n"/>
      <c r="K1779" s="13" t="n"/>
      <c r="L1779" s="13" t="n"/>
      <c r="M1779" s="13" t="n"/>
      <c r="N1779" s="13" t="n"/>
      <c r="O1779" s="14" t="n"/>
      <c r="P1779" s="15" t="n"/>
      <c r="Q1779" s="16">
        <f>IF(N1779="", "", IF(ISNUMBER(N1779), N1779, IFERROR(DATEVALUE(LEFT(N1779,10))+TIMEVALUE(MID(N1779,12,8)), "texto")))</f>
        <v/>
      </c>
      <c r="R1779" s="17">
        <f>IF(ISNUMBER(Q1779), DATE(YEAR(Q1779),MONTH(Q1779),1), "")</f>
        <v/>
      </c>
      <c r="S1779" s="18">
        <f>IF(A1779="", 0, IF(AND(M1779=Ajustes!$B$8, E1779=Ajustes!$B$5, I1779=Ajustes!$B$4, OR(C1779=Ajustes!$B$6, C1779=Ajustes!$B$7), ISNUMBER(D1779), ISNUMBER(H1779)), 1, 0))</f>
        <v/>
      </c>
      <c r="T1779" s="19">
        <f>IF(S1779&lt;&gt;1, 0, IF(N(J1779)=0, 0, IF(K1779=Ajustes!$B$5, J1779, J1779*F1779)))</f>
        <v/>
      </c>
      <c r="U1779" s="20">
        <f>IF(S1779&lt;&gt;1, U1778, IF(C1779=Ajustes!$B$6, U1778+H1779, U1778-H1779))</f>
        <v/>
      </c>
      <c r="V1779" s="19">
        <f>IF(S1779&lt;&gt;1, V1778, IF(C1779=Ajustes!$B$6, V1778+D1779+N(O1779)+T1779, IF(U1779&lt;=0, 0, V1778-H1779*W1778)))</f>
        <v/>
      </c>
      <c r="W1779" s="21">
        <f>IF(U1779&gt;0, V1779/U1779, 0)</f>
        <v/>
      </c>
      <c r="X1779" s="19">
        <f>IF(AND(S1779=1, C1779=Ajustes!$B$7), D1779-N(O1779)-T1779-H1779*W1778, "")</f>
        <v/>
      </c>
      <c r="Y1779" s="18">
        <f>IF(A1779="", "", TRIM(IF(COUNTIFS($N$2:$N$3000,N1779,$C$2:$C$3000,C1779,$D$2:$D$3000,D1779,$H$2:$H$3000,H1779)&gt;1, "Orden repetida. ", "")&amp;IF(AND(S1779=1, C1779=Ajustes!$B$7, U1778+0.000001&lt;H1779), "Vendes más de lo registrado. ", "")&amp;IF(Q1779="texto", "Fecha en texto. ", "")&amp;IF(OR(NOT(ISNUMBER(D1779)), NOT(ISNUMBER(H1779))), "Número en texto. ", "")&amp;IF(AND(ISNUMBER(Q1779), ISNUMBER(Q1778), Q1779&lt;Q1778), "Fuera de orden de fecha. ", "")))</f>
        <v/>
      </c>
      <c r="Z1779" s="18">
        <f>IF(AND(S1779=1, ISNUMBER(R1779)), ROW(), 0)</f>
        <v/>
      </c>
      <c r="AA1779" s="18">
        <f>IF(ISNUMBER(R1779), R1779, 0)</f>
        <v/>
      </c>
    </row>
    <row r="1780">
      <c r="A1780" s="13" t="n"/>
      <c r="B1780" s="13" t="n"/>
      <c r="C1780" s="13" t="n"/>
      <c r="D1780" s="13" t="n"/>
      <c r="E1780" s="13" t="n"/>
      <c r="F1780" s="13" t="n"/>
      <c r="G1780" s="13" t="n"/>
      <c r="H1780" s="13" t="n"/>
      <c r="I1780" s="13" t="n"/>
      <c r="J1780" s="13" t="n"/>
      <c r="K1780" s="13" t="n"/>
      <c r="L1780" s="13" t="n"/>
      <c r="M1780" s="13" t="n"/>
      <c r="N1780" s="13" t="n"/>
      <c r="O1780" s="14" t="n"/>
      <c r="P1780" s="15" t="n"/>
      <c r="Q1780" s="16">
        <f>IF(N1780="", "", IF(ISNUMBER(N1780), N1780, IFERROR(DATEVALUE(LEFT(N1780,10))+TIMEVALUE(MID(N1780,12,8)), "texto")))</f>
        <v/>
      </c>
      <c r="R1780" s="17">
        <f>IF(ISNUMBER(Q1780), DATE(YEAR(Q1780),MONTH(Q1780),1), "")</f>
        <v/>
      </c>
      <c r="S1780" s="18">
        <f>IF(A1780="", 0, IF(AND(M1780=Ajustes!$B$8, E1780=Ajustes!$B$5, I1780=Ajustes!$B$4, OR(C1780=Ajustes!$B$6, C1780=Ajustes!$B$7), ISNUMBER(D1780), ISNUMBER(H1780)), 1, 0))</f>
        <v/>
      </c>
      <c r="T1780" s="19">
        <f>IF(S1780&lt;&gt;1, 0, IF(N(J1780)=0, 0, IF(K1780=Ajustes!$B$5, J1780, J1780*F1780)))</f>
        <v/>
      </c>
      <c r="U1780" s="20">
        <f>IF(S1780&lt;&gt;1, U1779, IF(C1780=Ajustes!$B$6, U1779+H1780, U1779-H1780))</f>
        <v/>
      </c>
      <c r="V1780" s="19">
        <f>IF(S1780&lt;&gt;1, V1779, IF(C1780=Ajustes!$B$6, V1779+D1780+N(O1780)+T1780, IF(U1780&lt;=0, 0, V1779-H1780*W1779)))</f>
        <v/>
      </c>
      <c r="W1780" s="21">
        <f>IF(U1780&gt;0, V1780/U1780, 0)</f>
        <v/>
      </c>
      <c r="X1780" s="19">
        <f>IF(AND(S1780=1, C1780=Ajustes!$B$7), D1780-N(O1780)-T1780-H1780*W1779, "")</f>
        <v/>
      </c>
      <c r="Y1780" s="18">
        <f>IF(A1780="", "", TRIM(IF(COUNTIFS($N$2:$N$3000,N1780,$C$2:$C$3000,C1780,$D$2:$D$3000,D1780,$H$2:$H$3000,H1780)&gt;1, "Orden repetida. ", "")&amp;IF(AND(S1780=1, C1780=Ajustes!$B$7, U1779+0.000001&lt;H1780), "Vendes más de lo registrado. ", "")&amp;IF(Q1780="texto", "Fecha en texto. ", "")&amp;IF(OR(NOT(ISNUMBER(D1780)), NOT(ISNUMBER(H1780))), "Número en texto. ", "")&amp;IF(AND(ISNUMBER(Q1780), ISNUMBER(Q1779), Q1780&lt;Q1779), "Fuera de orden de fecha. ", "")))</f>
        <v/>
      </c>
      <c r="Z1780" s="18">
        <f>IF(AND(S1780=1, ISNUMBER(R1780)), ROW(), 0)</f>
        <v/>
      </c>
      <c r="AA1780" s="18">
        <f>IF(ISNUMBER(R1780), R1780, 0)</f>
        <v/>
      </c>
    </row>
    <row r="1781">
      <c r="A1781" s="13" t="n"/>
      <c r="B1781" s="13" t="n"/>
      <c r="C1781" s="13" t="n"/>
      <c r="D1781" s="13" t="n"/>
      <c r="E1781" s="13" t="n"/>
      <c r="F1781" s="13" t="n"/>
      <c r="G1781" s="13" t="n"/>
      <c r="H1781" s="13" t="n"/>
      <c r="I1781" s="13" t="n"/>
      <c r="J1781" s="13" t="n"/>
      <c r="K1781" s="13" t="n"/>
      <c r="L1781" s="13" t="n"/>
      <c r="M1781" s="13" t="n"/>
      <c r="N1781" s="13" t="n"/>
      <c r="O1781" s="14" t="n"/>
      <c r="P1781" s="15" t="n"/>
      <c r="Q1781" s="16">
        <f>IF(N1781="", "", IF(ISNUMBER(N1781), N1781, IFERROR(DATEVALUE(LEFT(N1781,10))+TIMEVALUE(MID(N1781,12,8)), "texto")))</f>
        <v/>
      </c>
      <c r="R1781" s="17">
        <f>IF(ISNUMBER(Q1781), DATE(YEAR(Q1781),MONTH(Q1781),1), "")</f>
        <v/>
      </c>
      <c r="S1781" s="18">
        <f>IF(A1781="", 0, IF(AND(M1781=Ajustes!$B$8, E1781=Ajustes!$B$5, I1781=Ajustes!$B$4, OR(C1781=Ajustes!$B$6, C1781=Ajustes!$B$7), ISNUMBER(D1781), ISNUMBER(H1781)), 1, 0))</f>
        <v/>
      </c>
      <c r="T1781" s="19">
        <f>IF(S1781&lt;&gt;1, 0, IF(N(J1781)=0, 0, IF(K1781=Ajustes!$B$5, J1781, J1781*F1781)))</f>
        <v/>
      </c>
      <c r="U1781" s="20">
        <f>IF(S1781&lt;&gt;1, U1780, IF(C1781=Ajustes!$B$6, U1780+H1781, U1780-H1781))</f>
        <v/>
      </c>
      <c r="V1781" s="19">
        <f>IF(S1781&lt;&gt;1, V1780, IF(C1781=Ajustes!$B$6, V1780+D1781+N(O1781)+T1781, IF(U1781&lt;=0, 0, V1780-H1781*W1780)))</f>
        <v/>
      </c>
      <c r="W1781" s="21">
        <f>IF(U1781&gt;0, V1781/U1781, 0)</f>
        <v/>
      </c>
      <c r="X1781" s="19">
        <f>IF(AND(S1781=1, C1781=Ajustes!$B$7), D1781-N(O1781)-T1781-H1781*W1780, "")</f>
        <v/>
      </c>
      <c r="Y1781" s="18">
        <f>IF(A1781="", "", TRIM(IF(COUNTIFS($N$2:$N$3000,N1781,$C$2:$C$3000,C1781,$D$2:$D$3000,D1781,$H$2:$H$3000,H1781)&gt;1, "Orden repetida. ", "")&amp;IF(AND(S1781=1, C1781=Ajustes!$B$7, U1780+0.000001&lt;H1781), "Vendes más de lo registrado. ", "")&amp;IF(Q1781="texto", "Fecha en texto. ", "")&amp;IF(OR(NOT(ISNUMBER(D1781)), NOT(ISNUMBER(H1781))), "Número en texto. ", "")&amp;IF(AND(ISNUMBER(Q1781), ISNUMBER(Q1780), Q1781&lt;Q1780), "Fuera de orden de fecha. ", "")))</f>
        <v/>
      </c>
      <c r="Z1781" s="18">
        <f>IF(AND(S1781=1, ISNUMBER(R1781)), ROW(), 0)</f>
        <v/>
      </c>
      <c r="AA1781" s="18">
        <f>IF(ISNUMBER(R1781), R1781, 0)</f>
        <v/>
      </c>
    </row>
    <row r="1782">
      <c r="A1782" s="13" t="n"/>
      <c r="B1782" s="13" t="n"/>
      <c r="C1782" s="13" t="n"/>
      <c r="D1782" s="13" t="n"/>
      <c r="E1782" s="13" t="n"/>
      <c r="F1782" s="13" t="n"/>
      <c r="G1782" s="13" t="n"/>
      <c r="H1782" s="13" t="n"/>
      <c r="I1782" s="13" t="n"/>
      <c r="J1782" s="13" t="n"/>
      <c r="K1782" s="13" t="n"/>
      <c r="L1782" s="13" t="n"/>
      <c r="M1782" s="13" t="n"/>
      <c r="N1782" s="13" t="n"/>
      <c r="O1782" s="14" t="n"/>
      <c r="P1782" s="15" t="n"/>
      <c r="Q1782" s="16">
        <f>IF(N1782="", "", IF(ISNUMBER(N1782), N1782, IFERROR(DATEVALUE(LEFT(N1782,10))+TIMEVALUE(MID(N1782,12,8)), "texto")))</f>
        <v/>
      </c>
      <c r="R1782" s="17">
        <f>IF(ISNUMBER(Q1782), DATE(YEAR(Q1782),MONTH(Q1782),1), "")</f>
        <v/>
      </c>
      <c r="S1782" s="18">
        <f>IF(A1782="", 0, IF(AND(M1782=Ajustes!$B$8, E1782=Ajustes!$B$5, I1782=Ajustes!$B$4, OR(C1782=Ajustes!$B$6, C1782=Ajustes!$B$7), ISNUMBER(D1782), ISNUMBER(H1782)), 1, 0))</f>
        <v/>
      </c>
      <c r="T1782" s="19">
        <f>IF(S1782&lt;&gt;1, 0, IF(N(J1782)=0, 0, IF(K1782=Ajustes!$B$5, J1782, J1782*F1782)))</f>
        <v/>
      </c>
      <c r="U1782" s="20">
        <f>IF(S1782&lt;&gt;1, U1781, IF(C1782=Ajustes!$B$6, U1781+H1782, U1781-H1782))</f>
        <v/>
      </c>
      <c r="V1782" s="19">
        <f>IF(S1782&lt;&gt;1, V1781, IF(C1782=Ajustes!$B$6, V1781+D1782+N(O1782)+T1782, IF(U1782&lt;=0, 0, V1781-H1782*W1781)))</f>
        <v/>
      </c>
      <c r="W1782" s="21">
        <f>IF(U1782&gt;0, V1782/U1782, 0)</f>
        <v/>
      </c>
      <c r="X1782" s="19">
        <f>IF(AND(S1782=1, C1782=Ajustes!$B$7), D1782-N(O1782)-T1782-H1782*W1781, "")</f>
        <v/>
      </c>
      <c r="Y1782" s="18">
        <f>IF(A1782="", "", TRIM(IF(COUNTIFS($N$2:$N$3000,N1782,$C$2:$C$3000,C1782,$D$2:$D$3000,D1782,$H$2:$H$3000,H1782)&gt;1, "Orden repetida. ", "")&amp;IF(AND(S1782=1, C1782=Ajustes!$B$7, U1781+0.000001&lt;H1782), "Vendes más de lo registrado. ", "")&amp;IF(Q1782="texto", "Fecha en texto. ", "")&amp;IF(OR(NOT(ISNUMBER(D1782)), NOT(ISNUMBER(H1782))), "Número en texto. ", "")&amp;IF(AND(ISNUMBER(Q1782), ISNUMBER(Q1781), Q1782&lt;Q1781), "Fuera de orden de fecha. ", "")))</f>
        <v/>
      </c>
      <c r="Z1782" s="18">
        <f>IF(AND(S1782=1, ISNUMBER(R1782)), ROW(), 0)</f>
        <v/>
      </c>
      <c r="AA1782" s="18">
        <f>IF(ISNUMBER(R1782), R1782, 0)</f>
        <v/>
      </c>
    </row>
    <row r="1783">
      <c r="A1783" s="13" t="n"/>
      <c r="B1783" s="13" t="n"/>
      <c r="C1783" s="13" t="n"/>
      <c r="D1783" s="13" t="n"/>
      <c r="E1783" s="13" t="n"/>
      <c r="F1783" s="13" t="n"/>
      <c r="G1783" s="13" t="n"/>
      <c r="H1783" s="13" t="n"/>
      <c r="I1783" s="13" t="n"/>
      <c r="J1783" s="13" t="n"/>
      <c r="K1783" s="13" t="n"/>
      <c r="L1783" s="13" t="n"/>
      <c r="M1783" s="13" t="n"/>
      <c r="N1783" s="13" t="n"/>
      <c r="O1783" s="14" t="n"/>
      <c r="P1783" s="15" t="n"/>
      <c r="Q1783" s="16">
        <f>IF(N1783="", "", IF(ISNUMBER(N1783), N1783, IFERROR(DATEVALUE(LEFT(N1783,10))+TIMEVALUE(MID(N1783,12,8)), "texto")))</f>
        <v/>
      </c>
      <c r="R1783" s="17">
        <f>IF(ISNUMBER(Q1783), DATE(YEAR(Q1783),MONTH(Q1783),1), "")</f>
        <v/>
      </c>
      <c r="S1783" s="18">
        <f>IF(A1783="", 0, IF(AND(M1783=Ajustes!$B$8, E1783=Ajustes!$B$5, I1783=Ajustes!$B$4, OR(C1783=Ajustes!$B$6, C1783=Ajustes!$B$7), ISNUMBER(D1783), ISNUMBER(H1783)), 1, 0))</f>
        <v/>
      </c>
      <c r="T1783" s="19">
        <f>IF(S1783&lt;&gt;1, 0, IF(N(J1783)=0, 0, IF(K1783=Ajustes!$B$5, J1783, J1783*F1783)))</f>
        <v/>
      </c>
      <c r="U1783" s="20">
        <f>IF(S1783&lt;&gt;1, U1782, IF(C1783=Ajustes!$B$6, U1782+H1783, U1782-H1783))</f>
        <v/>
      </c>
      <c r="V1783" s="19">
        <f>IF(S1783&lt;&gt;1, V1782, IF(C1783=Ajustes!$B$6, V1782+D1783+N(O1783)+T1783, IF(U1783&lt;=0, 0, V1782-H1783*W1782)))</f>
        <v/>
      </c>
      <c r="W1783" s="21">
        <f>IF(U1783&gt;0, V1783/U1783, 0)</f>
        <v/>
      </c>
      <c r="X1783" s="19">
        <f>IF(AND(S1783=1, C1783=Ajustes!$B$7), D1783-N(O1783)-T1783-H1783*W1782, "")</f>
        <v/>
      </c>
      <c r="Y1783" s="18">
        <f>IF(A1783="", "", TRIM(IF(COUNTIFS($N$2:$N$3000,N1783,$C$2:$C$3000,C1783,$D$2:$D$3000,D1783,$H$2:$H$3000,H1783)&gt;1, "Orden repetida. ", "")&amp;IF(AND(S1783=1, C1783=Ajustes!$B$7, U1782+0.000001&lt;H1783), "Vendes más de lo registrado. ", "")&amp;IF(Q1783="texto", "Fecha en texto. ", "")&amp;IF(OR(NOT(ISNUMBER(D1783)), NOT(ISNUMBER(H1783))), "Número en texto. ", "")&amp;IF(AND(ISNUMBER(Q1783), ISNUMBER(Q1782), Q1783&lt;Q1782), "Fuera de orden de fecha. ", "")))</f>
        <v/>
      </c>
      <c r="Z1783" s="18">
        <f>IF(AND(S1783=1, ISNUMBER(R1783)), ROW(), 0)</f>
        <v/>
      </c>
      <c r="AA1783" s="18">
        <f>IF(ISNUMBER(R1783), R1783, 0)</f>
        <v/>
      </c>
    </row>
    <row r="1784">
      <c r="A1784" s="13" t="n"/>
      <c r="B1784" s="13" t="n"/>
      <c r="C1784" s="13" t="n"/>
      <c r="D1784" s="13" t="n"/>
      <c r="E1784" s="13" t="n"/>
      <c r="F1784" s="13" t="n"/>
      <c r="G1784" s="13" t="n"/>
      <c r="H1784" s="13" t="n"/>
      <c r="I1784" s="13" t="n"/>
      <c r="J1784" s="13" t="n"/>
      <c r="K1784" s="13" t="n"/>
      <c r="L1784" s="13" t="n"/>
      <c r="M1784" s="13" t="n"/>
      <c r="N1784" s="13" t="n"/>
      <c r="O1784" s="14" t="n"/>
      <c r="P1784" s="15" t="n"/>
      <c r="Q1784" s="16">
        <f>IF(N1784="", "", IF(ISNUMBER(N1784), N1784, IFERROR(DATEVALUE(LEFT(N1784,10))+TIMEVALUE(MID(N1784,12,8)), "texto")))</f>
        <v/>
      </c>
      <c r="R1784" s="17">
        <f>IF(ISNUMBER(Q1784), DATE(YEAR(Q1784),MONTH(Q1784),1), "")</f>
        <v/>
      </c>
      <c r="S1784" s="18">
        <f>IF(A1784="", 0, IF(AND(M1784=Ajustes!$B$8, E1784=Ajustes!$B$5, I1784=Ajustes!$B$4, OR(C1784=Ajustes!$B$6, C1784=Ajustes!$B$7), ISNUMBER(D1784), ISNUMBER(H1784)), 1, 0))</f>
        <v/>
      </c>
      <c r="T1784" s="19">
        <f>IF(S1784&lt;&gt;1, 0, IF(N(J1784)=0, 0, IF(K1784=Ajustes!$B$5, J1784, J1784*F1784)))</f>
        <v/>
      </c>
      <c r="U1784" s="20">
        <f>IF(S1784&lt;&gt;1, U1783, IF(C1784=Ajustes!$B$6, U1783+H1784, U1783-H1784))</f>
        <v/>
      </c>
      <c r="V1784" s="19">
        <f>IF(S1784&lt;&gt;1, V1783, IF(C1784=Ajustes!$B$6, V1783+D1784+N(O1784)+T1784, IF(U1784&lt;=0, 0, V1783-H1784*W1783)))</f>
        <v/>
      </c>
      <c r="W1784" s="21">
        <f>IF(U1784&gt;0, V1784/U1784, 0)</f>
        <v/>
      </c>
      <c r="X1784" s="19">
        <f>IF(AND(S1784=1, C1784=Ajustes!$B$7), D1784-N(O1784)-T1784-H1784*W1783, "")</f>
        <v/>
      </c>
      <c r="Y1784" s="18">
        <f>IF(A1784="", "", TRIM(IF(COUNTIFS($N$2:$N$3000,N1784,$C$2:$C$3000,C1784,$D$2:$D$3000,D1784,$H$2:$H$3000,H1784)&gt;1, "Orden repetida. ", "")&amp;IF(AND(S1784=1, C1784=Ajustes!$B$7, U1783+0.000001&lt;H1784), "Vendes más de lo registrado. ", "")&amp;IF(Q1784="texto", "Fecha en texto. ", "")&amp;IF(OR(NOT(ISNUMBER(D1784)), NOT(ISNUMBER(H1784))), "Número en texto. ", "")&amp;IF(AND(ISNUMBER(Q1784), ISNUMBER(Q1783), Q1784&lt;Q1783), "Fuera de orden de fecha. ", "")))</f>
        <v/>
      </c>
      <c r="Z1784" s="18">
        <f>IF(AND(S1784=1, ISNUMBER(R1784)), ROW(), 0)</f>
        <v/>
      </c>
      <c r="AA1784" s="18">
        <f>IF(ISNUMBER(R1784), R1784, 0)</f>
        <v/>
      </c>
    </row>
    <row r="1785">
      <c r="A1785" s="13" t="n"/>
      <c r="B1785" s="13" t="n"/>
      <c r="C1785" s="13" t="n"/>
      <c r="D1785" s="13" t="n"/>
      <c r="E1785" s="13" t="n"/>
      <c r="F1785" s="13" t="n"/>
      <c r="G1785" s="13" t="n"/>
      <c r="H1785" s="13" t="n"/>
      <c r="I1785" s="13" t="n"/>
      <c r="J1785" s="13" t="n"/>
      <c r="K1785" s="13" t="n"/>
      <c r="L1785" s="13" t="n"/>
      <c r="M1785" s="13" t="n"/>
      <c r="N1785" s="13" t="n"/>
      <c r="O1785" s="14" t="n"/>
      <c r="P1785" s="15" t="n"/>
      <c r="Q1785" s="16">
        <f>IF(N1785="", "", IF(ISNUMBER(N1785), N1785, IFERROR(DATEVALUE(LEFT(N1785,10))+TIMEVALUE(MID(N1785,12,8)), "texto")))</f>
        <v/>
      </c>
      <c r="R1785" s="17">
        <f>IF(ISNUMBER(Q1785), DATE(YEAR(Q1785),MONTH(Q1785),1), "")</f>
        <v/>
      </c>
      <c r="S1785" s="18">
        <f>IF(A1785="", 0, IF(AND(M1785=Ajustes!$B$8, E1785=Ajustes!$B$5, I1785=Ajustes!$B$4, OR(C1785=Ajustes!$B$6, C1785=Ajustes!$B$7), ISNUMBER(D1785), ISNUMBER(H1785)), 1, 0))</f>
        <v/>
      </c>
      <c r="T1785" s="19">
        <f>IF(S1785&lt;&gt;1, 0, IF(N(J1785)=0, 0, IF(K1785=Ajustes!$B$5, J1785, J1785*F1785)))</f>
        <v/>
      </c>
      <c r="U1785" s="20">
        <f>IF(S1785&lt;&gt;1, U1784, IF(C1785=Ajustes!$B$6, U1784+H1785, U1784-H1785))</f>
        <v/>
      </c>
      <c r="V1785" s="19">
        <f>IF(S1785&lt;&gt;1, V1784, IF(C1785=Ajustes!$B$6, V1784+D1785+N(O1785)+T1785, IF(U1785&lt;=0, 0, V1784-H1785*W1784)))</f>
        <v/>
      </c>
      <c r="W1785" s="21">
        <f>IF(U1785&gt;0, V1785/U1785, 0)</f>
        <v/>
      </c>
      <c r="X1785" s="19">
        <f>IF(AND(S1785=1, C1785=Ajustes!$B$7), D1785-N(O1785)-T1785-H1785*W1784, "")</f>
        <v/>
      </c>
      <c r="Y1785" s="18">
        <f>IF(A1785="", "", TRIM(IF(COUNTIFS($N$2:$N$3000,N1785,$C$2:$C$3000,C1785,$D$2:$D$3000,D1785,$H$2:$H$3000,H1785)&gt;1, "Orden repetida. ", "")&amp;IF(AND(S1785=1, C1785=Ajustes!$B$7, U1784+0.000001&lt;H1785), "Vendes más de lo registrado. ", "")&amp;IF(Q1785="texto", "Fecha en texto. ", "")&amp;IF(OR(NOT(ISNUMBER(D1785)), NOT(ISNUMBER(H1785))), "Número en texto. ", "")&amp;IF(AND(ISNUMBER(Q1785), ISNUMBER(Q1784), Q1785&lt;Q1784), "Fuera de orden de fecha. ", "")))</f>
        <v/>
      </c>
      <c r="Z1785" s="18">
        <f>IF(AND(S1785=1, ISNUMBER(R1785)), ROW(), 0)</f>
        <v/>
      </c>
      <c r="AA1785" s="18">
        <f>IF(ISNUMBER(R1785), R1785, 0)</f>
        <v/>
      </c>
    </row>
    <row r="1786">
      <c r="A1786" s="13" t="n"/>
      <c r="B1786" s="13" t="n"/>
      <c r="C1786" s="13" t="n"/>
      <c r="D1786" s="13" t="n"/>
      <c r="E1786" s="13" t="n"/>
      <c r="F1786" s="13" t="n"/>
      <c r="G1786" s="13" t="n"/>
      <c r="H1786" s="13" t="n"/>
      <c r="I1786" s="13" t="n"/>
      <c r="J1786" s="13" t="n"/>
      <c r="K1786" s="13" t="n"/>
      <c r="L1786" s="13" t="n"/>
      <c r="M1786" s="13" t="n"/>
      <c r="N1786" s="13" t="n"/>
      <c r="O1786" s="14" t="n"/>
      <c r="P1786" s="15" t="n"/>
      <c r="Q1786" s="16">
        <f>IF(N1786="", "", IF(ISNUMBER(N1786), N1786, IFERROR(DATEVALUE(LEFT(N1786,10))+TIMEVALUE(MID(N1786,12,8)), "texto")))</f>
        <v/>
      </c>
      <c r="R1786" s="17">
        <f>IF(ISNUMBER(Q1786), DATE(YEAR(Q1786),MONTH(Q1786),1), "")</f>
        <v/>
      </c>
      <c r="S1786" s="18">
        <f>IF(A1786="", 0, IF(AND(M1786=Ajustes!$B$8, E1786=Ajustes!$B$5, I1786=Ajustes!$B$4, OR(C1786=Ajustes!$B$6, C1786=Ajustes!$B$7), ISNUMBER(D1786), ISNUMBER(H1786)), 1, 0))</f>
        <v/>
      </c>
      <c r="T1786" s="19">
        <f>IF(S1786&lt;&gt;1, 0, IF(N(J1786)=0, 0, IF(K1786=Ajustes!$B$5, J1786, J1786*F1786)))</f>
        <v/>
      </c>
      <c r="U1786" s="20">
        <f>IF(S1786&lt;&gt;1, U1785, IF(C1786=Ajustes!$B$6, U1785+H1786, U1785-H1786))</f>
        <v/>
      </c>
      <c r="V1786" s="19">
        <f>IF(S1786&lt;&gt;1, V1785, IF(C1786=Ajustes!$B$6, V1785+D1786+N(O1786)+T1786, IF(U1786&lt;=0, 0, V1785-H1786*W1785)))</f>
        <v/>
      </c>
      <c r="W1786" s="21">
        <f>IF(U1786&gt;0, V1786/U1786, 0)</f>
        <v/>
      </c>
      <c r="X1786" s="19">
        <f>IF(AND(S1786=1, C1786=Ajustes!$B$7), D1786-N(O1786)-T1786-H1786*W1785, "")</f>
        <v/>
      </c>
      <c r="Y1786" s="18">
        <f>IF(A1786="", "", TRIM(IF(COUNTIFS($N$2:$N$3000,N1786,$C$2:$C$3000,C1786,$D$2:$D$3000,D1786,$H$2:$H$3000,H1786)&gt;1, "Orden repetida. ", "")&amp;IF(AND(S1786=1, C1786=Ajustes!$B$7, U1785+0.000001&lt;H1786), "Vendes más de lo registrado. ", "")&amp;IF(Q1786="texto", "Fecha en texto. ", "")&amp;IF(OR(NOT(ISNUMBER(D1786)), NOT(ISNUMBER(H1786))), "Número en texto. ", "")&amp;IF(AND(ISNUMBER(Q1786), ISNUMBER(Q1785), Q1786&lt;Q1785), "Fuera de orden de fecha. ", "")))</f>
        <v/>
      </c>
      <c r="Z1786" s="18">
        <f>IF(AND(S1786=1, ISNUMBER(R1786)), ROW(), 0)</f>
        <v/>
      </c>
      <c r="AA1786" s="18">
        <f>IF(ISNUMBER(R1786), R1786, 0)</f>
        <v/>
      </c>
    </row>
    <row r="1787">
      <c r="A1787" s="13" t="n"/>
      <c r="B1787" s="13" t="n"/>
      <c r="C1787" s="13" t="n"/>
      <c r="D1787" s="13" t="n"/>
      <c r="E1787" s="13" t="n"/>
      <c r="F1787" s="13" t="n"/>
      <c r="G1787" s="13" t="n"/>
      <c r="H1787" s="13" t="n"/>
      <c r="I1787" s="13" t="n"/>
      <c r="J1787" s="13" t="n"/>
      <c r="K1787" s="13" t="n"/>
      <c r="L1787" s="13" t="n"/>
      <c r="M1787" s="13" t="n"/>
      <c r="N1787" s="13" t="n"/>
      <c r="O1787" s="14" t="n"/>
      <c r="P1787" s="15" t="n"/>
      <c r="Q1787" s="16">
        <f>IF(N1787="", "", IF(ISNUMBER(N1787), N1787, IFERROR(DATEVALUE(LEFT(N1787,10))+TIMEVALUE(MID(N1787,12,8)), "texto")))</f>
        <v/>
      </c>
      <c r="R1787" s="17">
        <f>IF(ISNUMBER(Q1787), DATE(YEAR(Q1787),MONTH(Q1787),1), "")</f>
        <v/>
      </c>
      <c r="S1787" s="18">
        <f>IF(A1787="", 0, IF(AND(M1787=Ajustes!$B$8, E1787=Ajustes!$B$5, I1787=Ajustes!$B$4, OR(C1787=Ajustes!$B$6, C1787=Ajustes!$B$7), ISNUMBER(D1787), ISNUMBER(H1787)), 1, 0))</f>
        <v/>
      </c>
      <c r="T1787" s="19">
        <f>IF(S1787&lt;&gt;1, 0, IF(N(J1787)=0, 0, IF(K1787=Ajustes!$B$5, J1787, J1787*F1787)))</f>
        <v/>
      </c>
      <c r="U1787" s="20">
        <f>IF(S1787&lt;&gt;1, U1786, IF(C1787=Ajustes!$B$6, U1786+H1787, U1786-H1787))</f>
        <v/>
      </c>
      <c r="V1787" s="19">
        <f>IF(S1787&lt;&gt;1, V1786, IF(C1787=Ajustes!$B$6, V1786+D1787+N(O1787)+T1787, IF(U1787&lt;=0, 0, V1786-H1787*W1786)))</f>
        <v/>
      </c>
      <c r="W1787" s="21">
        <f>IF(U1787&gt;0, V1787/U1787, 0)</f>
        <v/>
      </c>
      <c r="X1787" s="19">
        <f>IF(AND(S1787=1, C1787=Ajustes!$B$7), D1787-N(O1787)-T1787-H1787*W1786, "")</f>
        <v/>
      </c>
      <c r="Y1787" s="18">
        <f>IF(A1787="", "", TRIM(IF(COUNTIFS($N$2:$N$3000,N1787,$C$2:$C$3000,C1787,$D$2:$D$3000,D1787,$H$2:$H$3000,H1787)&gt;1, "Orden repetida. ", "")&amp;IF(AND(S1787=1, C1787=Ajustes!$B$7, U1786+0.000001&lt;H1787), "Vendes más de lo registrado. ", "")&amp;IF(Q1787="texto", "Fecha en texto. ", "")&amp;IF(OR(NOT(ISNUMBER(D1787)), NOT(ISNUMBER(H1787))), "Número en texto. ", "")&amp;IF(AND(ISNUMBER(Q1787), ISNUMBER(Q1786), Q1787&lt;Q1786), "Fuera de orden de fecha. ", "")))</f>
        <v/>
      </c>
      <c r="Z1787" s="18">
        <f>IF(AND(S1787=1, ISNUMBER(R1787)), ROW(), 0)</f>
        <v/>
      </c>
      <c r="AA1787" s="18">
        <f>IF(ISNUMBER(R1787), R1787, 0)</f>
        <v/>
      </c>
    </row>
    <row r="1788">
      <c r="A1788" s="13" t="n"/>
      <c r="B1788" s="13" t="n"/>
      <c r="C1788" s="13" t="n"/>
      <c r="D1788" s="13" t="n"/>
      <c r="E1788" s="13" t="n"/>
      <c r="F1788" s="13" t="n"/>
      <c r="G1788" s="13" t="n"/>
      <c r="H1788" s="13" t="n"/>
      <c r="I1788" s="13" t="n"/>
      <c r="J1788" s="13" t="n"/>
      <c r="K1788" s="13" t="n"/>
      <c r="L1788" s="13" t="n"/>
      <c r="M1788" s="13" t="n"/>
      <c r="N1788" s="13" t="n"/>
      <c r="O1788" s="14" t="n"/>
      <c r="P1788" s="15" t="n"/>
      <c r="Q1788" s="16">
        <f>IF(N1788="", "", IF(ISNUMBER(N1788), N1788, IFERROR(DATEVALUE(LEFT(N1788,10))+TIMEVALUE(MID(N1788,12,8)), "texto")))</f>
        <v/>
      </c>
      <c r="R1788" s="17">
        <f>IF(ISNUMBER(Q1788), DATE(YEAR(Q1788),MONTH(Q1788),1), "")</f>
        <v/>
      </c>
      <c r="S1788" s="18">
        <f>IF(A1788="", 0, IF(AND(M1788=Ajustes!$B$8, E1788=Ajustes!$B$5, I1788=Ajustes!$B$4, OR(C1788=Ajustes!$B$6, C1788=Ajustes!$B$7), ISNUMBER(D1788), ISNUMBER(H1788)), 1, 0))</f>
        <v/>
      </c>
      <c r="T1788" s="19">
        <f>IF(S1788&lt;&gt;1, 0, IF(N(J1788)=0, 0, IF(K1788=Ajustes!$B$5, J1788, J1788*F1788)))</f>
        <v/>
      </c>
      <c r="U1788" s="20">
        <f>IF(S1788&lt;&gt;1, U1787, IF(C1788=Ajustes!$B$6, U1787+H1788, U1787-H1788))</f>
        <v/>
      </c>
      <c r="V1788" s="19">
        <f>IF(S1788&lt;&gt;1, V1787, IF(C1788=Ajustes!$B$6, V1787+D1788+N(O1788)+T1788, IF(U1788&lt;=0, 0, V1787-H1788*W1787)))</f>
        <v/>
      </c>
      <c r="W1788" s="21">
        <f>IF(U1788&gt;0, V1788/U1788, 0)</f>
        <v/>
      </c>
      <c r="X1788" s="19">
        <f>IF(AND(S1788=1, C1788=Ajustes!$B$7), D1788-N(O1788)-T1788-H1788*W1787, "")</f>
        <v/>
      </c>
      <c r="Y1788" s="18">
        <f>IF(A1788="", "", TRIM(IF(COUNTIFS($N$2:$N$3000,N1788,$C$2:$C$3000,C1788,$D$2:$D$3000,D1788,$H$2:$H$3000,H1788)&gt;1, "Orden repetida. ", "")&amp;IF(AND(S1788=1, C1788=Ajustes!$B$7, U1787+0.000001&lt;H1788), "Vendes más de lo registrado. ", "")&amp;IF(Q1788="texto", "Fecha en texto. ", "")&amp;IF(OR(NOT(ISNUMBER(D1788)), NOT(ISNUMBER(H1788))), "Número en texto. ", "")&amp;IF(AND(ISNUMBER(Q1788), ISNUMBER(Q1787), Q1788&lt;Q1787), "Fuera de orden de fecha. ", "")))</f>
        <v/>
      </c>
      <c r="Z1788" s="18">
        <f>IF(AND(S1788=1, ISNUMBER(R1788)), ROW(), 0)</f>
        <v/>
      </c>
      <c r="AA1788" s="18">
        <f>IF(ISNUMBER(R1788), R1788, 0)</f>
        <v/>
      </c>
    </row>
    <row r="1789">
      <c r="A1789" s="13" t="n"/>
      <c r="B1789" s="13" t="n"/>
      <c r="C1789" s="13" t="n"/>
      <c r="D1789" s="13" t="n"/>
      <c r="E1789" s="13" t="n"/>
      <c r="F1789" s="13" t="n"/>
      <c r="G1789" s="13" t="n"/>
      <c r="H1789" s="13" t="n"/>
      <c r="I1789" s="13" t="n"/>
      <c r="J1789" s="13" t="n"/>
      <c r="K1789" s="13" t="n"/>
      <c r="L1789" s="13" t="n"/>
      <c r="M1789" s="13" t="n"/>
      <c r="N1789" s="13" t="n"/>
      <c r="O1789" s="14" t="n"/>
      <c r="P1789" s="15" t="n"/>
      <c r="Q1789" s="16">
        <f>IF(N1789="", "", IF(ISNUMBER(N1789), N1789, IFERROR(DATEVALUE(LEFT(N1789,10))+TIMEVALUE(MID(N1789,12,8)), "texto")))</f>
        <v/>
      </c>
      <c r="R1789" s="17">
        <f>IF(ISNUMBER(Q1789), DATE(YEAR(Q1789),MONTH(Q1789),1), "")</f>
        <v/>
      </c>
      <c r="S1789" s="18">
        <f>IF(A1789="", 0, IF(AND(M1789=Ajustes!$B$8, E1789=Ajustes!$B$5, I1789=Ajustes!$B$4, OR(C1789=Ajustes!$B$6, C1789=Ajustes!$B$7), ISNUMBER(D1789), ISNUMBER(H1789)), 1, 0))</f>
        <v/>
      </c>
      <c r="T1789" s="19">
        <f>IF(S1789&lt;&gt;1, 0, IF(N(J1789)=0, 0, IF(K1789=Ajustes!$B$5, J1789, J1789*F1789)))</f>
        <v/>
      </c>
      <c r="U1789" s="20">
        <f>IF(S1789&lt;&gt;1, U1788, IF(C1789=Ajustes!$B$6, U1788+H1789, U1788-H1789))</f>
        <v/>
      </c>
      <c r="V1789" s="19">
        <f>IF(S1789&lt;&gt;1, V1788, IF(C1789=Ajustes!$B$6, V1788+D1789+N(O1789)+T1789, IF(U1789&lt;=0, 0, V1788-H1789*W1788)))</f>
        <v/>
      </c>
      <c r="W1789" s="21">
        <f>IF(U1789&gt;0, V1789/U1789, 0)</f>
        <v/>
      </c>
      <c r="X1789" s="19">
        <f>IF(AND(S1789=1, C1789=Ajustes!$B$7), D1789-N(O1789)-T1789-H1789*W1788, "")</f>
        <v/>
      </c>
      <c r="Y1789" s="18">
        <f>IF(A1789="", "", TRIM(IF(COUNTIFS($N$2:$N$3000,N1789,$C$2:$C$3000,C1789,$D$2:$D$3000,D1789,$H$2:$H$3000,H1789)&gt;1, "Orden repetida. ", "")&amp;IF(AND(S1789=1, C1789=Ajustes!$B$7, U1788+0.000001&lt;H1789), "Vendes más de lo registrado. ", "")&amp;IF(Q1789="texto", "Fecha en texto. ", "")&amp;IF(OR(NOT(ISNUMBER(D1789)), NOT(ISNUMBER(H1789))), "Número en texto. ", "")&amp;IF(AND(ISNUMBER(Q1789), ISNUMBER(Q1788), Q1789&lt;Q1788), "Fuera de orden de fecha. ", "")))</f>
        <v/>
      </c>
      <c r="Z1789" s="18">
        <f>IF(AND(S1789=1, ISNUMBER(R1789)), ROW(), 0)</f>
        <v/>
      </c>
      <c r="AA1789" s="18">
        <f>IF(ISNUMBER(R1789), R1789, 0)</f>
        <v/>
      </c>
    </row>
    <row r="1790">
      <c r="A1790" s="13" t="n"/>
      <c r="B1790" s="13" t="n"/>
      <c r="C1790" s="13" t="n"/>
      <c r="D1790" s="13" t="n"/>
      <c r="E1790" s="13" t="n"/>
      <c r="F1790" s="13" t="n"/>
      <c r="G1790" s="13" t="n"/>
      <c r="H1790" s="13" t="n"/>
      <c r="I1790" s="13" t="n"/>
      <c r="J1790" s="13" t="n"/>
      <c r="K1790" s="13" t="n"/>
      <c r="L1790" s="13" t="n"/>
      <c r="M1790" s="13" t="n"/>
      <c r="N1790" s="13" t="n"/>
      <c r="O1790" s="14" t="n"/>
      <c r="P1790" s="15" t="n"/>
      <c r="Q1790" s="16">
        <f>IF(N1790="", "", IF(ISNUMBER(N1790), N1790, IFERROR(DATEVALUE(LEFT(N1790,10))+TIMEVALUE(MID(N1790,12,8)), "texto")))</f>
        <v/>
      </c>
      <c r="R1790" s="17">
        <f>IF(ISNUMBER(Q1790), DATE(YEAR(Q1790),MONTH(Q1790),1), "")</f>
        <v/>
      </c>
      <c r="S1790" s="18">
        <f>IF(A1790="", 0, IF(AND(M1790=Ajustes!$B$8, E1790=Ajustes!$B$5, I1790=Ajustes!$B$4, OR(C1790=Ajustes!$B$6, C1790=Ajustes!$B$7), ISNUMBER(D1790), ISNUMBER(H1790)), 1, 0))</f>
        <v/>
      </c>
      <c r="T1790" s="19">
        <f>IF(S1790&lt;&gt;1, 0, IF(N(J1790)=0, 0, IF(K1790=Ajustes!$B$5, J1790, J1790*F1790)))</f>
        <v/>
      </c>
      <c r="U1790" s="20">
        <f>IF(S1790&lt;&gt;1, U1789, IF(C1790=Ajustes!$B$6, U1789+H1790, U1789-H1790))</f>
        <v/>
      </c>
      <c r="V1790" s="19">
        <f>IF(S1790&lt;&gt;1, V1789, IF(C1790=Ajustes!$B$6, V1789+D1790+N(O1790)+T1790, IF(U1790&lt;=0, 0, V1789-H1790*W1789)))</f>
        <v/>
      </c>
      <c r="W1790" s="21">
        <f>IF(U1790&gt;0, V1790/U1790, 0)</f>
        <v/>
      </c>
      <c r="X1790" s="19">
        <f>IF(AND(S1790=1, C1790=Ajustes!$B$7), D1790-N(O1790)-T1790-H1790*W1789, "")</f>
        <v/>
      </c>
      <c r="Y1790" s="18">
        <f>IF(A1790="", "", TRIM(IF(COUNTIFS($N$2:$N$3000,N1790,$C$2:$C$3000,C1790,$D$2:$D$3000,D1790,$H$2:$H$3000,H1790)&gt;1, "Orden repetida. ", "")&amp;IF(AND(S1790=1, C1790=Ajustes!$B$7, U1789+0.000001&lt;H1790), "Vendes más de lo registrado. ", "")&amp;IF(Q1790="texto", "Fecha en texto. ", "")&amp;IF(OR(NOT(ISNUMBER(D1790)), NOT(ISNUMBER(H1790))), "Número en texto. ", "")&amp;IF(AND(ISNUMBER(Q1790), ISNUMBER(Q1789), Q1790&lt;Q1789), "Fuera de orden de fecha. ", "")))</f>
        <v/>
      </c>
      <c r="Z1790" s="18">
        <f>IF(AND(S1790=1, ISNUMBER(R1790)), ROW(), 0)</f>
        <v/>
      </c>
      <c r="AA1790" s="18">
        <f>IF(ISNUMBER(R1790), R1790, 0)</f>
        <v/>
      </c>
    </row>
    <row r="1791">
      <c r="A1791" s="13" t="n"/>
      <c r="B1791" s="13" t="n"/>
      <c r="C1791" s="13" t="n"/>
      <c r="D1791" s="13" t="n"/>
      <c r="E1791" s="13" t="n"/>
      <c r="F1791" s="13" t="n"/>
      <c r="G1791" s="13" t="n"/>
      <c r="H1791" s="13" t="n"/>
      <c r="I1791" s="13" t="n"/>
      <c r="J1791" s="13" t="n"/>
      <c r="K1791" s="13" t="n"/>
      <c r="L1791" s="13" t="n"/>
      <c r="M1791" s="13" t="n"/>
      <c r="N1791" s="13" t="n"/>
      <c r="O1791" s="14" t="n"/>
      <c r="P1791" s="15" t="n"/>
      <c r="Q1791" s="16">
        <f>IF(N1791="", "", IF(ISNUMBER(N1791), N1791, IFERROR(DATEVALUE(LEFT(N1791,10))+TIMEVALUE(MID(N1791,12,8)), "texto")))</f>
        <v/>
      </c>
      <c r="R1791" s="17">
        <f>IF(ISNUMBER(Q1791), DATE(YEAR(Q1791),MONTH(Q1791),1), "")</f>
        <v/>
      </c>
      <c r="S1791" s="18">
        <f>IF(A1791="", 0, IF(AND(M1791=Ajustes!$B$8, E1791=Ajustes!$B$5, I1791=Ajustes!$B$4, OR(C1791=Ajustes!$B$6, C1791=Ajustes!$B$7), ISNUMBER(D1791), ISNUMBER(H1791)), 1, 0))</f>
        <v/>
      </c>
      <c r="T1791" s="19">
        <f>IF(S1791&lt;&gt;1, 0, IF(N(J1791)=0, 0, IF(K1791=Ajustes!$B$5, J1791, J1791*F1791)))</f>
        <v/>
      </c>
      <c r="U1791" s="20">
        <f>IF(S1791&lt;&gt;1, U1790, IF(C1791=Ajustes!$B$6, U1790+H1791, U1790-H1791))</f>
        <v/>
      </c>
      <c r="V1791" s="19">
        <f>IF(S1791&lt;&gt;1, V1790, IF(C1791=Ajustes!$B$6, V1790+D1791+N(O1791)+T1791, IF(U1791&lt;=0, 0, V1790-H1791*W1790)))</f>
        <v/>
      </c>
      <c r="W1791" s="21">
        <f>IF(U1791&gt;0, V1791/U1791, 0)</f>
        <v/>
      </c>
      <c r="X1791" s="19">
        <f>IF(AND(S1791=1, C1791=Ajustes!$B$7), D1791-N(O1791)-T1791-H1791*W1790, "")</f>
        <v/>
      </c>
      <c r="Y1791" s="18">
        <f>IF(A1791="", "", TRIM(IF(COUNTIFS($N$2:$N$3000,N1791,$C$2:$C$3000,C1791,$D$2:$D$3000,D1791,$H$2:$H$3000,H1791)&gt;1, "Orden repetida. ", "")&amp;IF(AND(S1791=1, C1791=Ajustes!$B$7, U1790+0.000001&lt;H1791), "Vendes más de lo registrado. ", "")&amp;IF(Q1791="texto", "Fecha en texto. ", "")&amp;IF(OR(NOT(ISNUMBER(D1791)), NOT(ISNUMBER(H1791))), "Número en texto. ", "")&amp;IF(AND(ISNUMBER(Q1791), ISNUMBER(Q1790), Q1791&lt;Q1790), "Fuera de orden de fecha. ", "")))</f>
        <v/>
      </c>
      <c r="Z1791" s="18">
        <f>IF(AND(S1791=1, ISNUMBER(R1791)), ROW(), 0)</f>
        <v/>
      </c>
      <c r="AA1791" s="18">
        <f>IF(ISNUMBER(R1791), R1791, 0)</f>
        <v/>
      </c>
    </row>
    <row r="1792">
      <c r="A1792" s="13" t="n"/>
      <c r="B1792" s="13" t="n"/>
      <c r="C1792" s="13" t="n"/>
      <c r="D1792" s="13" t="n"/>
      <c r="E1792" s="13" t="n"/>
      <c r="F1792" s="13" t="n"/>
      <c r="G1792" s="13" t="n"/>
      <c r="H1792" s="13" t="n"/>
      <c r="I1792" s="13" t="n"/>
      <c r="J1792" s="13" t="n"/>
      <c r="K1792" s="13" t="n"/>
      <c r="L1792" s="13" t="n"/>
      <c r="M1792" s="13" t="n"/>
      <c r="N1792" s="13" t="n"/>
      <c r="O1792" s="14" t="n"/>
      <c r="P1792" s="15" t="n"/>
      <c r="Q1792" s="16">
        <f>IF(N1792="", "", IF(ISNUMBER(N1792), N1792, IFERROR(DATEVALUE(LEFT(N1792,10))+TIMEVALUE(MID(N1792,12,8)), "texto")))</f>
        <v/>
      </c>
      <c r="R1792" s="17">
        <f>IF(ISNUMBER(Q1792), DATE(YEAR(Q1792),MONTH(Q1792),1), "")</f>
        <v/>
      </c>
      <c r="S1792" s="18">
        <f>IF(A1792="", 0, IF(AND(M1792=Ajustes!$B$8, E1792=Ajustes!$B$5, I1792=Ajustes!$B$4, OR(C1792=Ajustes!$B$6, C1792=Ajustes!$B$7), ISNUMBER(D1792), ISNUMBER(H1792)), 1, 0))</f>
        <v/>
      </c>
      <c r="T1792" s="19">
        <f>IF(S1792&lt;&gt;1, 0, IF(N(J1792)=0, 0, IF(K1792=Ajustes!$B$5, J1792, J1792*F1792)))</f>
        <v/>
      </c>
      <c r="U1792" s="20">
        <f>IF(S1792&lt;&gt;1, U1791, IF(C1792=Ajustes!$B$6, U1791+H1792, U1791-H1792))</f>
        <v/>
      </c>
      <c r="V1792" s="19">
        <f>IF(S1792&lt;&gt;1, V1791, IF(C1792=Ajustes!$B$6, V1791+D1792+N(O1792)+T1792, IF(U1792&lt;=0, 0, V1791-H1792*W1791)))</f>
        <v/>
      </c>
      <c r="W1792" s="21">
        <f>IF(U1792&gt;0, V1792/U1792, 0)</f>
        <v/>
      </c>
      <c r="X1792" s="19">
        <f>IF(AND(S1792=1, C1792=Ajustes!$B$7), D1792-N(O1792)-T1792-H1792*W1791, "")</f>
        <v/>
      </c>
      <c r="Y1792" s="18">
        <f>IF(A1792="", "", TRIM(IF(COUNTIFS($N$2:$N$3000,N1792,$C$2:$C$3000,C1792,$D$2:$D$3000,D1792,$H$2:$H$3000,H1792)&gt;1, "Orden repetida. ", "")&amp;IF(AND(S1792=1, C1792=Ajustes!$B$7, U1791+0.000001&lt;H1792), "Vendes más de lo registrado. ", "")&amp;IF(Q1792="texto", "Fecha en texto. ", "")&amp;IF(OR(NOT(ISNUMBER(D1792)), NOT(ISNUMBER(H1792))), "Número en texto. ", "")&amp;IF(AND(ISNUMBER(Q1792), ISNUMBER(Q1791), Q1792&lt;Q1791), "Fuera de orden de fecha. ", "")))</f>
        <v/>
      </c>
      <c r="Z1792" s="18">
        <f>IF(AND(S1792=1, ISNUMBER(R1792)), ROW(), 0)</f>
        <v/>
      </c>
      <c r="AA1792" s="18">
        <f>IF(ISNUMBER(R1792), R1792, 0)</f>
        <v/>
      </c>
    </row>
    <row r="1793">
      <c r="A1793" s="13" t="n"/>
      <c r="B1793" s="13" t="n"/>
      <c r="C1793" s="13" t="n"/>
      <c r="D1793" s="13" t="n"/>
      <c r="E1793" s="13" t="n"/>
      <c r="F1793" s="13" t="n"/>
      <c r="G1793" s="13" t="n"/>
      <c r="H1793" s="13" t="n"/>
      <c r="I1793" s="13" t="n"/>
      <c r="J1793" s="13" t="n"/>
      <c r="K1793" s="13" t="n"/>
      <c r="L1793" s="13" t="n"/>
      <c r="M1793" s="13" t="n"/>
      <c r="N1793" s="13" t="n"/>
      <c r="O1793" s="14" t="n"/>
      <c r="P1793" s="15" t="n"/>
      <c r="Q1793" s="16">
        <f>IF(N1793="", "", IF(ISNUMBER(N1793), N1793, IFERROR(DATEVALUE(LEFT(N1793,10))+TIMEVALUE(MID(N1793,12,8)), "texto")))</f>
        <v/>
      </c>
      <c r="R1793" s="17">
        <f>IF(ISNUMBER(Q1793), DATE(YEAR(Q1793),MONTH(Q1793),1), "")</f>
        <v/>
      </c>
      <c r="S1793" s="18">
        <f>IF(A1793="", 0, IF(AND(M1793=Ajustes!$B$8, E1793=Ajustes!$B$5, I1793=Ajustes!$B$4, OR(C1793=Ajustes!$B$6, C1793=Ajustes!$B$7), ISNUMBER(D1793), ISNUMBER(H1793)), 1, 0))</f>
        <v/>
      </c>
      <c r="T1793" s="19">
        <f>IF(S1793&lt;&gt;1, 0, IF(N(J1793)=0, 0, IF(K1793=Ajustes!$B$5, J1793, J1793*F1793)))</f>
        <v/>
      </c>
      <c r="U1793" s="20">
        <f>IF(S1793&lt;&gt;1, U1792, IF(C1793=Ajustes!$B$6, U1792+H1793, U1792-H1793))</f>
        <v/>
      </c>
      <c r="V1793" s="19">
        <f>IF(S1793&lt;&gt;1, V1792, IF(C1793=Ajustes!$B$6, V1792+D1793+N(O1793)+T1793, IF(U1793&lt;=0, 0, V1792-H1793*W1792)))</f>
        <v/>
      </c>
      <c r="W1793" s="21">
        <f>IF(U1793&gt;0, V1793/U1793, 0)</f>
        <v/>
      </c>
      <c r="X1793" s="19">
        <f>IF(AND(S1793=1, C1793=Ajustes!$B$7), D1793-N(O1793)-T1793-H1793*W1792, "")</f>
        <v/>
      </c>
      <c r="Y1793" s="18">
        <f>IF(A1793="", "", TRIM(IF(COUNTIFS($N$2:$N$3000,N1793,$C$2:$C$3000,C1793,$D$2:$D$3000,D1793,$H$2:$H$3000,H1793)&gt;1, "Orden repetida. ", "")&amp;IF(AND(S1793=1, C1793=Ajustes!$B$7, U1792+0.000001&lt;H1793), "Vendes más de lo registrado. ", "")&amp;IF(Q1793="texto", "Fecha en texto. ", "")&amp;IF(OR(NOT(ISNUMBER(D1793)), NOT(ISNUMBER(H1793))), "Número en texto. ", "")&amp;IF(AND(ISNUMBER(Q1793), ISNUMBER(Q1792), Q1793&lt;Q1792), "Fuera de orden de fecha. ", "")))</f>
        <v/>
      </c>
      <c r="Z1793" s="18">
        <f>IF(AND(S1793=1, ISNUMBER(R1793)), ROW(), 0)</f>
        <v/>
      </c>
      <c r="AA1793" s="18">
        <f>IF(ISNUMBER(R1793), R1793, 0)</f>
        <v/>
      </c>
    </row>
    <row r="1794">
      <c r="A1794" s="13" t="n"/>
      <c r="B1794" s="13" t="n"/>
      <c r="C1794" s="13" t="n"/>
      <c r="D1794" s="13" t="n"/>
      <c r="E1794" s="13" t="n"/>
      <c r="F1794" s="13" t="n"/>
      <c r="G1794" s="13" t="n"/>
      <c r="H1794" s="13" t="n"/>
      <c r="I1794" s="13" t="n"/>
      <c r="J1794" s="13" t="n"/>
      <c r="K1794" s="13" t="n"/>
      <c r="L1794" s="13" t="n"/>
      <c r="M1794" s="13" t="n"/>
      <c r="N1794" s="13" t="n"/>
      <c r="O1794" s="14" t="n"/>
      <c r="P1794" s="15" t="n"/>
      <c r="Q1794" s="16">
        <f>IF(N1794="", "", IF(ISNUMBER(N1794), N1794, IFERROR(DATEVALUE(LEFT(N1794,10))+TIMEVALUE(MID(N1794,12,8)), "texto")))</f>
        <v/>
      </c>
      <c r="R1794" s="17">
        <f>IF(ISNUMBER(Q1794), DATE(YEAR(Q1794),MONTH(Q1794),1), "")</f>
        <v/>
      </c>
      <c r="S1794" s="18">
        <f>IF(A1794="", 0, IF(AND(M1794=Ajustes!$B$8, E1794=Ajustes!$B$5, I1794=Ajustes!$B$4, OR(C1794=Ajustes!$B$6, C1794=Ajustes!$B$7), ISNUMBER(D1794), ISNUMBER(H1794)), 1, 0))</f>
        <v/>
      </c>
      <c r="T1794" s="19">
        <f>IF(S1794&lt;&gt;1, 0, IF(N(J1794)=0, 0, IF(K1794=Ajustes!$B$5, J1794, J1794*F1794)))</f>
        <v/>
      </c>
      <c r="U1794" s="20">
        <f>IF(S1794&lt;&gt;1, U1793, IF(C1794=Ajustes!$B$6, U1793+H1794, U1793-H1794))</f>
        <v/>
      </c>
      <c r="V1794" s="19">
        <f>IF(S1794&lt;&gt;1, V1793, IF(C1794=Ajustes!$B$6, V1793+D1794+N(O1794)+T1794, IF(U1794&lt;=0, 0, V1793-H1794*W1793)))</f>
        <v/>
      </c>
      <c r="W1794" s="21">
        <f>IF(U1794&gt;0, V1794/U1794, 0)</f>
        <v/>
      </c>
      <c r="X1794" s="19">
        <f>IF(AND(S1794=1, C1794=Ajustes!$B$7), D1794-N(O1794)-T1794-H1794*W1793, "")</f>
        <v/>
      </c>
      <c r="Y1794" s="18">
        <f>IF(A1794="", "", TRIM(IF(COUNTIFS($N$2:$N$3000,N1794,$C$2:$C$3000,C1794,$D$2:$D$3000,D1794,$H$2:$H$3000,H1794)&gt;1, "Orden repetida. ", "")&amp;IF(AND(S1794=1, C1794=Ajustes!$B$7, U1793+0.000001&lt;H1794), "Vendes más de lo registrado. ", "")&amp;IF(Q1794="texto", "Fecha en texto. ", "")&amp;IF(OR(NOT(ISNUMBER(D1794)), NOT(ISNUMBER(H1794))), "Número en texto. ", "")&amp;IF(AND(ISNUMBER(Q1794), ISNUMBER(Q1793), Q1794&lt;Q1793), "Fuera de orden de fecha. ", "")))</f>
        <v/>
      </c>
      <c r="Z1794" s="18">
        <f>IF(AND(S1794=1, ISNUMBER(R1794)), ROW(), 0)</f>
        <v/>
      </c>
      <c r="AA1794" s="18">
        <f>IF(ISNUMBER(R1794), R1794, 0)</f>
        <v/>
      </c>
    </row>
    <row r="1795">
      <c r="A1795" s="13" t="n"/>
      <c r="B1795" s="13" t="n"/>
      <c r="C1795" s="13" t="n"/>
      <c r="D1795" s="13" t="n"/>
      <c r="E1795" s="13" t="n"/>
      <c r="F1795" s="13" t="n"/>
      <c r="G1795" s="13" t="n"/>
      <c r="H1795" s="13" t="n"/>
      <c r="I1795" s="13" t="n"/>
      <c r="J1795" s="13" t="n"/>
      <c r="K1795" s="13" t="n"/>
      <c r="L1795" s="13" t="n"/>
      <c r="M1795" s="13" t="n"/>
      <c r="N1795" s="13" t="n"/>
      <c r="O1795" s="14" t="n"/>
      <c r="P1795" s="15" t="n"/>
      <c r="Q1795" s="16">
        <f>IF(N1795="", "", IF(ISNUMBER(N1795), N1795, IFERROR(DATEVALUE(LEFT(N1795,10))+TIMEVALUE(MID(N1795,12,8)), "texto")))</f>
        <v/>
      </c>
      <c r="R1795" s="17">
        <f>IF(ISNUMBER(Q1795), DATE(YEAR(Q1795),MONTH(Q1795),1), "")</f>
        <v/>
      </c>
      <c r="S1795" s="18">
        <f>IF(A1795="", 0, IF(AND(M1795=Ajustes!$B$8, E1795=Ajustes!$B$5, I1795=Ajustes!$B$4, OR(C1795=Ajustes!$B$6, C1795=Ajustes!$B$7), ISNUMBER(D1795), ISNUMBER(H1795)), 1, 0))</f>
        <v/>
      </c>
      <c r="T1795" s="19">
        <f>IF(S1795&lt;&gt;1, 0, IF(N(J1795)=0, 0, IF(K1795=Ajustes!$B$5, J1795, J1795*F1795)))</f>
        <v/>
      </c>
      <c r="U1795" s="20">
        <f>IF(S1795&lt;&gt;1, U1794, IF(C1795=Ajustes!$B$6, U1794+H1795, U1794-H1795))</f>
        <v/>
      </c>
      <c r="V1795" s="19">
        <f>IF(S1795&lt;&gt;1, V1794, IF(C1795=Ajustes!$B$6, V1794+D1795+N(O1795)+T1795, IF(U1795&lt;=0, 0, V1794-H1795*W1794)))</f>
        <v/>
      </c>
      <c r="W1795" s="21">
        <f>IF(U1795&gt;0, V1795/U1795, 0)</f>
        <v/>
      </c>
      <c r="X1795" s="19">
        <f>IF(AND(S1795=1, C1795=Ajustes!$B$7), D1795-N(O1795)-T1795-H1795*W1794, "")</f>
        <v/>
      </c>
      <c r="Y1795" s="18">
        <f>IF(A1795="", "", TRIM(IF(COUNTIFS($N$2:$N$3000,N1795,$C$2:$C$3000,C1795,$D$2:$D$3000,D1795,$H$2:$H$3000,H1795)&gt;1, "Orden repetida. ", "")&amp;IF(AND(S1795=1, C1795=Ajustes!$B$7, U1794+0.000001&lt;H1795), "Vendes más de lo registrado. ", "")&amp;IF(Q1795="texto", "Fecha en texto. ", "")&amp;IF(OR(NOT(ISNUMBER(D1795)), NOT(ISNUMBER(H1795))), "Número en texto. ", "")&amp;IF(AND(ISNUMBER(Q1795), ISNUMBER(Q1794), Q1795&lt;Q1794), "Fuera de orden de fecha. ", "")))</f>
        <v/>
      </c>
      <c r="Z1795" s="18">
        <f>IF(AND(S1795=1, ISNUMBER(R1795)), ROW(), 0)</f>
        <v/>
      </c>
      <c r="AA1795" s="18">
        <f>IF(ISNUMBER(R1795), R1795, 0)</f>
        <v/>
      </c>
    </row>
    <row r="1796">
      <c r="A1796" s="13" t="n"/>
      <c r="B1796" s="13" t="n"/>
      <c r="C1796" s="13" t="n"/>
      <c r="D1796" s="13" t="n"/>
      <c r="E1796" s="13" t="n"/>
      <c r="F1796" s="13" t="n"/>
      <c r="G1796" s="13" t="n"/>
      <c r="H1796" s="13" t="n"/>
      <c r="I1796" s="13" t="n"/>
      <c r="J1796" s="13" t="n"/>
      <c r="K1796" s="13" t="n"/>
      <c r="L1796" s="13" t="n"/>
      <c r="M1796" s="13" t="n"/>
      <c r="N1796" s="13" t="n"/>
      <c r="O1796" s="14" t="n"/>
      <c r="P1796" s="15" t="n"/>
      <c r="Q1796" s="16">
        <f>IF(N1796="", "", IF(ISNUMBER(N1796), N1796, IFERROR(DATEVALUE(LEFT(N1796,10))+TIMEVALUE(MID(N1796,12,8)), "texto")))</f>
        <v/>
      </c>
      <c r="R1796" s="17">
        <f>IF(ISNUMBER(Q1796), DATE(YEAR(Q1796),MONTH(Q1796),1), "")</f>
        <v/>
      </c>
      <c r="S1796" s="18">
        <f>IF(A1796="", 0, IF(AND(M1796=Ajustes!$B$8, E1796=Ajustes!$B$5, I1796=Ajustes!$B$4, OR(C1796=Ajustes!$B$6, C1796=Ajustes!$B$7), ISNUMBER(D1796), ISNUMBER(H1796)), 1, 0))</f>
        <v/>
      </c>
      <c r="T1796" s="19">
        <f>IF(S1796&lt;&gt;1, 0, IF(N(J1796)=0, 0, IF(K1796=Ajustes!$B$5, J1796, J1796*F1796)))</f>
        <v/>
      </c>
      <c r="U1796" s="20">
        <f>IF(S1796&lt;&gt;1, U1795, IF(C1796=Ajustes!$B$6, U1795+H1796, U1795-H1796))</f>
        <v/>
      </c>
      <c r="V1796" s="19">
        <f>IF(S1796&lt;&gt;1, V1795, IF(C1796=Ajustes!$B$6, V1795+D1796+N(O1796)+T1796, IF(U1796&lt;=0, 0, V1795-H1796*W1795)))</f>
        <v/>
      </c>
      <c r="W1796" s="21">
        <f>IF(U1796&gt;0, V1796/U1796, 0)</f>
        <v/>
      </c>
      <c r="X1796" s="19">
        <f>IF(AND(S1796=1, C1796=Ajustes!$B$7), D1796-N(O1796)-T1796-H1796*W1795, "")</f>
        <v/>
      </c>
      <c r="Y1796" s="18">
        <f>IF(A1796="", "", TRIM(IF(COUNTIFS($N$2:$N$3000,N1796,$C$2:$C$3000,C1796,$D$2:$D$3000,D1796,$H$2:$H$3000,H1796)&gt;1, "Orden repetida. ", "")&amp;IF(AND(S1796=1, C1796=Ajustes!$B$7, U1795+0.000001&lt;H1796), "Vendes más de lo registrado. ", "")&amp;IF(Q1796="texto", "Fecha en texto. ", "")&amp;IF(OR(NOT(ISNUMBER(D1796)), NOT(ISNUMBER(H1796))), "Número en texto. ", "")&amp;IF(AND(ISNUMBER(Q1796), ISNUMBER(Q1795), Q1796&lt;Q1795), "Fuera de orden de fecha. ", "")))</f>
        <v/>
      </c>
      <c r="Z1796" s="18">
        <f>IF(AND(S1796=1, ISNUMBER(R1796)), ROW(), 0)</f>
        <v/>
      </c>
      <c r="AA1796" s="18">
        <f>IF(ISNUMBER(R1796), R1796, 0)</f>
        <v/>
      </c>
    </row>
    <row r="1797">
      <c r="A1797" s="13" t="n"/>
      <c r="B1797" s="13" t="n"/>
      <c r="C1797" s="13" t="n"/>
      <c r="D1797" s="13" t="n"/>
      <c r="E1797" s="13" t="n"/>
      <c r="F1797" s="13" t="n"/>
      <c r="G1797" s="13" t="n"/>
      <c r="H1797" s="13" t="n"/>
      <c r="I1797" s="13" t="n"/>
      <c r="J1797" s="13" t="n"/>
      <c r="K1797" s="13" t="n"/>
      <c r="L1797" s="13" t="n"/>
      <c r="M1797" s="13" t="n"/>
      <c r="N1797" s="13" t="n"/>
      <c r="O1797" s="14" t="n"/>
      <c r="P1797" s="15" t="n"/>
      <c r="Q1797" s="16">
        <f>IF(N1797="", "", IF(ISNUMBER(N1797), N1797, IFERROR(DATEVALUE(LEFT(N1797,10))+TIMEVALUE(MID(N1797,12,8)), "texto")))</f>
        <v/>
      </c>
      <c r="R1797" s="17">
        <f>IF(ISNUMBER(Q1797), DATE(YEAR(Q1797),MONTH(Q1797),1), "")</f>
        <v/>
      </c>
      <c r="S1797" s="18">
        <f>IF(A1797="", 0, IF(AND(M1797=Ajustes!$B$8, E1797=Ajustes!$B$5, I1797=Ajustes!$B$4, OR(C1797=Ajustes!$B$6, C1797=Ajustes!$B$7), ISNUMBER(D1797), ISNUMBER(H1797)), 1, 0))</f>
        <v/>
      </c>
      <c r="T1797" s="19">
        <f>IF(S1797&lt;&gt;1, 0, IF(N(J1797)=0, 0, IF(K1797=Ajustes!$B$5, J1797, J1797*F1797)))</f>
        <v/>
      </c>
      <c r="U1797" s="20">
        <f>IF(S1797&lt;&gt;1, U1796, IF(C1797=Ajustes!$B$6, U1796+H1797, U1796-H1797))</f>
        <v/>
      </c>
      <c r="V1797" s="19">
        <f>IF(S1797&lt;&gt;1, V1796, IF(C1797=Ajustes!$B$6, V1796+D1797+N(O1797)+T1797, IF(U1797&lt;=0, 0, V1796-H1797*W1796)))</f>
        <v/>
      </c>
      <c r="W1797" s="21">
        <f>IF(U1797&gt;0, V1797/U1797, 0)</f>
        <v/>
      </c>
      <c r="X1797" s="19">
        <f>IF(AND(S1797=1, C1797=Ajustes!$B$7), D1797-N(O1797)-T1797-H1797*W1796, "")</f>
        <v/>
      </c>
      <c r="Y1797" s="18">
        <f>IF(A1797="", "", TRIM(IF(COUNTIFS($N$2:$N$3000,N1797,$C$2:$C$3000,C1797,$D$2:$D$3000,D1797,$H$2:$H$3000,H1797)&gt;1, "Orden repetida. ", "")&amp;IF(AND(S1797=1, C1797=Ajustes!$B$7, U1796+0.000001&lt;H1797), "Vendes más de lo registrado. ", "")&amp;IF(Q1797="texto", "Fecha en texto. ", "")&amp;IF(OR(NOT(ISNUMBER(D1797)), NOT(ISNUMBER(H1797))), "Número en texto. ", "")&amp;IF(AND(ISNUMBER(Q1797), ISNUMBER(Q1796), Q1797&lt;Q1796), "Fuera de orden de fecha. ", "")))</f>
        <v/>
      </c>
      <c r="Z1797" s="18">
        <f>IF(AND(S1797=1, ISNUMBER(R1797)), ROW(), 0)</f>
        <v/>
      </c>
      <c r="AA1797" s="18">
        <f>IF(ISNUMBER(R1797), R1797, 0)</f>
        <v/>
      </c>
    </row>
    <row r="1798">
      <c r="A1798" s="13" t="n"/>
      <c r="B1798" s="13" t="n"/>
      <c r="C1798" s="13" t="n"/>
      <c r="D1798" s="13" t="n"/>
      <c r="E1798" s="13" t="n"/>
      <c r="F1798" s="13" t="n"/>
      <c r="G1798" s="13" t="n"/>
      <c r="H1798" s="13" t="n"/>
      <c r="I1798" s="13" t="n"/>
      <c r="J1798" s="13" t="n"/>
      <c r="K1798" s="13" t="n"/>
      <c r="L1798" s="13" t="n"/>
      <c r="M1798" s="13" t="n"/>
      <c r="N1798" s="13" t="n"/>
      <c r="O1798" s="14" t="n"/>
      <c r="P1798" s="15" t="n"/>
      <c r="Q1798" s="16">
        <f>IF(N1798="", "", IF(ISNUMBER(N1798), N1798, IFERROR(DATEVALUE(LEFT(N1798,10))+TIMEVALUE(MID(N1798,12,8)), "texto")))</f>
        <v/>
      </c>
      <c r="R1798" s="17">
        <f>IF(ISNUMBER(Q1798), DATE(YEAR(Q1798),MONTH(Q1798),1), "")</f>
        <v/>
      </c>
      <c r="S1798" s="18">
        <f>IF(A1798="", 0, IF(AND(M1798=Ajustes!$B$8, E1798=Ajustes!$B$5, I1798=Ajustes!$B$4, OR(C1798=Ajustes!$B$6, C1798=Ajustes!$B$7), ISNUMBER(D1798), ISNUMBER(H1798)), 1, 0))</f>
        <v/>
      </c>
      <c r="T1798" s="19">
        <f>IF(S1798&lt;&gt;1, 0, IF(N(J1798)=0, 0, IF(K1798=Ajustes!$B$5, J1798, J1798*F1798)))</f>
        <v/>
      </c>
      <c r="U1798" s="20">
        <f>IF(S1798&lt;&gt;1, U1797, IF(C1798=Ajustes!$B$6, U1797+H1798, U1797-H1798))</f>
        <v/>
      </c>
      <c r="V1798" s="19">
        <f>IF(S1798&lt;&gt;1, V1797, IF(C1798=Ajustes!$B$6, V1797+D1798+N(O1798)+T1798, IF(U1798&lt;=0, 0, V1797-H1798*W1797)))</f>
        <v/>
      </c>
      <c r="W1798" s="21">
        <f>IF(U1798&gt;0, V1798/U1798, 0)</f>
        <v/>
      </c>
      <c r="X1798" s="19">
        <f>IF(AND(S1798=1, C1798=Ajustes!$B$7), D1798-N(O1798)-T1798-H1798*W1797, "")</f>
        <v/>
      </c>
      <c r="Y1798" s="18">
        <f>IF(A1798="", "", TRIM(IF(COUNTIFS($N$2:$N$3000,N1798,$C$2:$C$3000,C1798,$D$2:$D$3000,D1798,$H$2:$H$3000,H1798)&gt;1, "Orden repetida. ", "")&amp;IF(AND(S1798=1, C1798=Ajustes!$B$7, U1797+0.000001&lt;H1798), "Vendes más de lo registrado. ", "")&amp;IF(Q1798="texto", "Fecha en texto. ", "")&amp;IF(OR(NOT(ISNUMBER(D1798)), NOT(ISNUMBER(H1798))), "Número en texto. ", "")&amp;IF(AND(ISNUMBER(Q1798), ISNUMBER(Q1797), Q1798&lt;Q1797), "Fuera de orden de fecha. ", "")))</f>
        <v/>
      </c>
      <c r="Z1798" s="18">
        <f>IF(AND(S1798=1, ISNUMBER(R1798)), ROW(), 0)</f>
        <v/>
      </c>
      <c r="AA1798" s="18">
        <f>IF(ISNUMBER(R1798), R1798, 0)</f>
        <v/>
      </c>
    </row>
    <row r="1799">
      <c r="A1799" s="13" t="n"/>
      <c r="B1799" s="13" t="n"/>
      <c r="C1799" s="13" t="n"/>
      <c r="D1799" s="13" t="n"/>
      <c r="E1799" s="13" t="n"/>
      <c r="F1799" s="13" t="n"/>
      <c r="G1799" s="13" t="n"/>
      <c r="H1799" s="13" t="n"/>
      <c r="I1799" s="13" t="n"/>
      <c r="J1799" s="13" t="n"/>
      <c r="K1799" s="13" t="n"/>
      <c r="L1799" s="13" t="n"/>
      <c r="M1799" s="13" t="n"/>
      <c r="N1799" s="13" t="n"/>
      <c r="O1799" s="14" t="n"/>
      <c r="P1799" s="15" t="n"/>
      <c r="Q1799" s="16">
        <f>IF(N1799="", "", IF(ISNUMBER(N1799), N1799, IFERROR(DATEVALUE(LEFT(N1799,10))+TIMEVALUE(MID(N1799,12,8)), "texto")))</f>
        <v/>
      </c>
      <c r="R1799" s="17">
        <f>IF(ISNUMBER(Q1799), DATE(YEAR(Q1799),MONTH(Q1799),1), "")</f>
        <v/>
      </c>
      <c r="S1799" s="18">
        <f>IF(A1799="", 0, IF(AND(M1799=Ajustes!$B$8, E1799=Ajustes!$B$5, I1799=Ajustes!$B$4, OR(C1799=Ajustes!$B$6, C1799=Ajustes!$B$7), ISNUMBER(D1799), ISNUMBER(H1799)), 1, 0))</f>
        <v/>
      </c>
      <c r="T1799" s="19">
        <f>IF(S1799&lt;&gt;1, 0, IF(N(J1799)=0, 0, IF(K1799=Ajustes!$B$5, J1799, J1799*F1799)))</f>
        <v/>
      </c>
      <c r="U1799" s="20">
        <f>IF(S1799&lt;&gt;1, U1798, IF(C1799=Ajustes!$B$6, U1798+H1799, U1798-H1799))</f>
        <v/>
      </c>
      <c r="V1799" s="19">
        <f>IF(S1799&lt;&gt;1, V1798, IF(C1799=Ajustes!$B$6, V1798+D1799+N(O1799)+T1799, IF(U1799&lt;=0, 0, V1798-H1799*W1798)))</f>
        <v/>
      </c>
      <c r="W1799" s="21">
        <f>IF(U1799&gt;0, V1799/U1799, 0)</f>
        <v/>
      </c>
      <c r="X1799" s="19">
        <f>IF(AND(S1799=1, C1799=Ajustes!$B$7), D1799-N(O1799)-T1799-H1799*W1798, "")</f>
        <v/>
      </c>
      <c r="Y1799" s="18">
        <f>IF(A1799="", "", TRIM(IF(COUNTIFS($N$2:$N$3000,N1799,$C$2:$C$3000,C1799,$D$2:$D$3000,D1799,$H$2:$H$3000,H1799)&gt;1, "Orden repetida. ", "")&amp;IF(AND(S1799=1, C1799=Ajustes!$B$7, U1798+0.000001&lt;H1799), "Vendes más de lo registrado. ", "")&amp;IF(Q1799="texto", "Fecha en texto. ", "")&amp;IF(OR(NOT(ISNUMBER(D1799)), NOT(ISNUMBER(H1799))), "Número en texto. ", "")&amp;IF(AND(ISNUMBER(Q1799), ISNUMBER(Q1798), Q1799&lt;Q1798), "Fuera de orden de fecha. ", "")))</f>
        <v/>
      </c>
      <c r="Z1799" s="18">
        <f>IF(AND(S1799=1, ISNUMBER(R1799)), ROW(), 0)</f>
        <v/>
      </c>
      <c r="AA1799" s="18">
        <f>IF(ISNUMBER(R1799), R1799, 0)</f>
        <v/>
      </c>
    </row>
    <row r="1800">
      <c r="A1800" s="13" t="n"/>
      <c r="B1800" s="13" t="n"/>
      <c r="C1800" s="13" t="n"/>
      <c r="D1800" s="13" t="n"/>
      <c r="E1800" s="13" t="n"/>
      <c r="F1800" s="13" t="n"/>
      <c r="G1800" s="13" t="n"/>
      <c r="H1800" s="13" t="n"/>
      <c r="I1800" s="13" t="n"/>
      <c r="J1800" s="13" t="n"/>
      <c r="K1800" s="13" t="n"/>
      <c r="L1800" s="13" t="n"/>
      <c r="M1800" s="13" t="n"/>
      <c r="N1800" s="13" t="n"/>
      <c r="O1800" s="14" t="n"/>
      <c r="P1800" s="15" t="n"/>
      <c r="Q1800" s="16">
        <f>IF(N1800="", "", IF(ISNUMBER(N1800), N1800, IFERROR(DATEVALUE(LEFT(N1800,10))+TIMEVALUE(MID(N1800,12,8)), "texto")))</f>
        <v/>
      </c>
      <c r="R1800" s="17">
        <f>IF(ISNUMBER(Q1800), DATE(YEAR(Q1800),MONTH(Q1800),1), "")</f>
        <v/>
      </c>
      <c r="S1800" s="18">
        <f>IF(A1800="", 0, IF(AND(M1800=Ajustes!$B$8, E1800=Ajustes!$B$5, I1800=Ajustes!$B$4, OR(C1800=Ajustes!$B$6, C1800=Ajustes!$B$7), ISNUMBER(D1800), ISNUMBER(H1800)), 1, 0))</f>
        <v/>
      </c>
      <c r="T1800" s="19">
        <f>IF(S1800&lt;&gt;1, 0, IF(N(J1800)=0, 0, IF(K1800=Ajustes!$B$5, J1800, J1800*F1800)))</f>
        <v/>
      </c>
      <c r="U1800" s="20">
        <f>IF(S1800&lt;&gt;1, U1799, IF(C1800=Ajustes!$B$6, U1799+H1800, U1799-H1800))</f>
        <v/>
      </c>
      <c r="V1800" s="19">
        <f>IF(S1800&lt;&gt;1, V1799, IF(C1800=Ajustes!$B$6, V1799+D1800+N(O1800)+T1800, IF(U1800&lt;=0, 0, V1799-H1800*W1799)))</f>
        <v/>
      </c>
      <c r="W1800" s="21">
        <f>IF(U1800&gt;0, V1800/U1800, 0)</f>
        <v/>
      </c>
      <c r="X1800" s="19">
        <f>IF(AND(S1800=1, C1800=Ajustes!$B$7), D1800-N(O1800)-T1800-H1800*W1799, "")</f>
        <v/>
      </c>
      <c r="Y1800" s="18">
        <f>IF(A1800="", "", TRIM(IF(COUNTIFS($N$2:$N$3000,N1800,$C$2:$C$3000,C1800,$D$2:$D$3000,D1800,$H$2:$H$3000,H1800)&gt;1, "Orden repetida. ", "")&amp;IF(AND(S1800=1, C1800=Ajustes!$B$7, U1799+0.000001&lt;H1800), "Vendes más de lo registrado. ", "")&amp;IF(Q1800="texto", "Fecha en texto. ", "")&amp;IF(OR(NOT(ISNUMBER(D1800)), NOT(ISNUMBER(H1800))), "Número en texto. ", "")&amp;IF(AND(ISNUMBER(Q1800), ISNUMBER(Q1799), Q1800&lt;Q1799), "Fuera de orden de fecha. ", "")))</f>
        <v/>
      </c>
      <c r="Z1800" s="18">
        <f>IF(AND(S1800=1, ISNUMBER(R1800)), ROW(), 0)</f>
        <v/>
      </c>
      <c r="AA1800" s="18">
        <f>IF(ISNUMBER(R1800), R1800, 0)</f>
        <v/>
      </c>
    </row>
    <row r="1801">
      <c r="A1801" s="13" t="n"/>
      <c r="B1801" s="13" t="n"/>
      <c r="C1801" s="13" t="n"/>
      <c r="D1801" s="13" t="n"/>
      <c r="E1801" s="13" t="n"/>
      <c r="F1801" s="13" t="n"/>
      <c r="G1801" s="13" t="n"/>
      <c r="H1801" s="13" t="n"/>
      <c r="I1801" s="13" t="n"/>
      <c r="J1801" s="13" t="n"/>
      <c r="K1801" s="13" t="n"/>
      <c r="L1801" s="13" t="n"/>
      <c r="M1801" s="13" t="n"/>
      <c r="N1801" s="13" t="n"/>
      <c r="O1801" s="14" t="n"/>
      <c r="P1801" s="15" t="n"/>
      <c r="Q1801" s="16">
        <f>IF(N1801="", "", IF(ISNUMBER(N1801), N1801, IFERROR(DATEVALUE(LEFT(N1801,10))+TIMEVALUE(MID(N1801,12,8)), "texto")))</f>
        <v/>
      </c>
      <c r="R1801" s="17">
        <f>IF(ISNUMBER(Q1801), DATE(YEAR(Q1801),MONTH(Q1801),1), "")</f>
        <v/>
      </c>
      <c r="S1801" s="18">
        <f>IF(A1801="", 0, IF(AND(M1801=Ajustes!$B$8, E1801=Ajustes!$B$5, I1801=Ajustes!$B$4, OR(C1801=Ajustes!$B$6, C1801=Ajustes!$B$7), ISNUMBER(D1801), ISNUMBER(H1801)), 1, 0))</f>
        <v/>
      </c>
      <c r="T1801" s="19">
        <f>IF(S1801&lt;&gt;1, 0, IF(N(J1801)=0, 0, IF(K1801=Ajustes!$B$5, J1801, J1801*F1801)))</f>
        <v/>
      </c>
      <c r="U1801" s="20">
        <f>IF(S1801&lt;&gt;1, U1800, IF(C1801=Ajustes!$B$6, U1800+H1801, U1800-H1801))</f>
        <v/>
      </c>
      <c r="V1801" s="19">
        <f>IF(S1801&lt;&gt;1, V1800, IF(C1801=Ajustes!$B$6, V1800+D1801+N(O1801)+T1801, IF(U1801&lt;=0, 0, V1800-H1801*W1800)))</f>
        <v/>
      </c>
      <c r="W1801" s="21">
        <f>IF(U1801&gt;0, V1801/U1801, 0)</f>
        <v/>
      </c>
      <c r="X1801" s="19">
        <f>IF(AND(S1801=1, C1801=Ajustes!$B$7), D1801-N(O1801)-T1801-H1801*W1800, "")</f>
        <v/>
      </c>
      <c r="Y1801" s="18">
        <f>IF(A1801="", "", TRIM(IF(COUNTIFS($N$2:$N$3000,N1801,$C$2:$C$3000,C1801,$D$2:$D$3000,D1801,$H$2:$H$3000,H1801)&gt;1, "Orden repetida. ", "")&amp;IF(AND(S1801=1, C1801=Ajustes!$B$7, U1800+0.000001&lt;H1801), "Vendes más de lo registrado. ", "")&amp;IF(Q1801="texto", "Fecha en texto. ", "")&amp;IF(OR(NOT(ISNUMBER(D1801)), NOT(ISNUMBER(H1801))), "Número en texto. ", "")&amp;IF(AND(ISNUMBER(Q1801), ISNUMBER(Q1800), Q1801&lt;Q1800), "Fuera de orden de fecha. ", "")))</f>
        <v/>
      </c>
      <c r="Z1801" s="18">
        <f>IF(AND(S1801=1, ISNUMBER(R1801)), ROW(), 0)</f>
        <v/>
      </c>
      <c r="AA1801" s="18">
        <f>IF(ISNUMBER(R1801), R1801, 0)</f>
        <v/>
      </c>
    </row>
    <row r="1802">
      <c r="A1802" s="13" t="n"/>
      <c r="B1802" s="13" t="n"/>
      <c r="C1802" s="13" t="n"/>
      <c r="D1802" s="13" t="n"/>
      <c r="E1802" s="13" t="n"/>
      <c r="F1802" s="13" t="n"/>
      <c r="G1802" s="13" t="n"/>
      <c r="H1802" s="13" t="n"/>
      <c r="I1802" s="13" t="n"/>
      <c r="J1802" s="13" t="n"/>
      <c r="K1802" s="13" t="n"/>
      <c r="L1802" s="13" t="n"/>
      <c r="M1802" s="13" t="n"/>
      <c r="N1802" s="13" t="n"/>
      <c r="O1802" s="14" t="n"/>
      <c r="P1802" s="15" t="n"/>
      <c r="Q1802" s="16">
        <f>IF(N1802="", "", IF(ISNUMBER(N1802), N1802, IFERROR(DATEVALUE(LEFT(N1802,10))+TIMEVALUE(MID(N1802,12,8)), "texto")))</f>
        <v/>
      </c>
      <c r="R1802" s="17">
        <f>IF(ISNUMBER(Q1802), DATE(YEAR(Q1802),MONTH(Q1802),1), "")</f>
        <v/>
      </c>
      <c r="S1802" s="18">
        <f>IF(A1802="", 0, IF(AND(M1802=Ajustes!$B$8, E1802=Ajustes!$B$5, I1802=Ajustes!$B$4, OR(C1802=Ajustes!$B$6, C1802=Ajustes!$B$7), ISNUMBER(D1802), ISNUMBER(H1802)), 1, 0))</f>
        <v/>
      </c>
      <c r="T1802" s="19">
        <f>IF(S1802&lt;&gt;1, 0, IF(N(J1802)=0, 0, IF(K1802=Ajustes!$B$5, J1802, J1802*F1802)))</f>
        <v/>
      </c>
      <c r="U1802" s="20">
        <f>IF(S1802&lt;&gt;1, U1801, IF(C1802=Ajustes!$B$6, U1801+H1802, U1801-H1802))</f>
        <v/>
      </c>
      <c r="V1802" s="19">
        <f>IF(S1802&lt;&gt;1, V1801, IF(C1802=Ajustes!$B$6, V1801+D1802+N(O1802)+T1802, IF(U1802&lt;=0, 0, V1801-H1802*W1801)))</f>
        <v/>
      </c>
      <c r="W1802" s="21">
        <f>IF(U1802&gt;0, V1802/U1802, 0)</f>
        <v/>
      </c>
      <c r="X1802" s="19">
        <f>IF(AND(S1802=1, C1802=Ajustes!$B$7), D1802-N(O1802)-T1802-H1802*W1801, "")</f>
        <v/>
      </c>
      <c r="Y1802" s="18">
        <f>IF(A1802="", "", TRIM(IF(COUNTIFS($N$2:$N$3000,N1802,$C$2:$C$3000,C1802,$D$2:$D$3000,D1802,$H$2:$H$3000,H1802)&gt;1, "Orden repetida. ", "")&amp;IF(AND(S1802=1, C1802=Ajustes!$B$7, U1801+0.000001&lt;H1802), "Vendes más de lo registrado. ", "")&amp;IF(Q1802="texto", "Fecha en texto. ", "")&amp;IF(OR(NOT(ISNUMBER(D1802)), NOT(ISNUMBER(H1802))), "Número en texto. ", "")&amp;IF(AND(ISNUMBER(Q1802), ISNUMBER(Q1801), Q1802&lt;Q1801), "Fuera de orden de fecha. ", "")))</f>
        <v/>
      </c>
      <c r="Z1802" s="18">
        <f>IF(AND(S1802=1, ISNUMBER(R1802)), ROW(), 0)</f>
        <v/>
      </c>
      <c r="AA1802" s="18">
        <f>IF(ISNUMBER(R1802), R1802, 0)</f>
        <v/>
      </c>
    </row>
    <row r="1803">
      <c r="A1803" s="13" t="n"/>
      <c r="B1803" s="13" t="n"/>
      <c r="C1803" s="13" t="n"/>
      <c r="D1803" s="13" t="n"/>
      <c r="E1803" s="13" t="n"/>
      <c r="F1803" s="13" t="n"/>
      <c r="G1803" s="13" t="n"/>
      <c r="H1803" s="13" t="n"/>
      <c r="I1803" s="13" t="n"/>
      <c r="J1803" s="13" t="n"/>
      <c r="K1803" s="13" t="n"/>
      <c r="L1803" s="13" t="n"/>
      <c r="M1803" s="13" t="n"/>
      <c r="N1803" s="13" t="n"/>
      <c r="O1803" s="14" t="n"/>
      <c r="P1803" s="15" t="n"/>
      <c r="Q1803" s="16">
        <f>IF(N1803="", "", IF(ISNUMBER(N1803), N1803, IFERROR(DATEVALUE(LEFT(N1803,10))+TIMEVALUE(MID(N1803,12,8)), "texto")))</f>
        <v/>
      </c>
      <c r="R1803" s="17">
        <f>IF(ISNUMBER(Q1803), DATE(YEAR(Q1803),MONTH(Q1803),1), "")</f>
        <v/>
      </c>
      <c r="S1803" s="18">
        <f>IF(A1803="", 0, IF(AND(M1803=Ajustes!$B$8, E1803=Ajustes!$B$5, I1803=Ajustes!$B$4, OR(C1803=Ajustes!$B$6, C1803=Ajustes!$B$7), ISNUMBER(D1803), ISNUMBER(H1803)), 1, 0))</f>
        <v/>
      </c>
      <c r="T1803" s="19">
        <f>IF(S1803&lt;&gt;1, 0, IF(N(J1803)=0, 0, IF(K1803=Ajustes!$B$5, J1803, J1803*F1803)))</f>
        <v/>
      </c>
      <c r="U1803" s="20">
        <f>IF(S1803&lt;&gt;1, U1802, IF(C1803=Ajustes!$B$6, U1802+H1803, U1802-H1803))</f>
        <v/>
      </c>
      <c r="V1803" s="19">
        <f>IF(S1803&lt;&gt;1, V1802, IF(C1803=Ajustes!$B$6, V1802+D1803+N(O1803)+T1803, IF(U1803&lt;=0, 0, V1802-H1803*W1802)))</f>
        <v/>
      </c>
      <c r="W1803" s="21">
        <f>IF(U1803&gt;0, V1803/U1803, 0)</f>
        <v/>
      </c>
      <c r="X1803" s="19">
        <f>IF(AND(S1803=1, C1803=Ajustes!$B$7), D1803-N(O1803)-T1803-H1803*W1802, "")</f>
        <v/>
      </c>
      <c r="Y1803" s="18">
        <f>IF(A1803="", "", TRIM(IF(COUNTIFS($N$2:$N$3000,N1803,$C$2:$C$3000,C1803,$D$2:$D$3000,D1803,$H$2:$H$3000,H1803)&gt;1, "Orden repetida. ", "")&amp;IF(AND(S1803=1, C1803=Ajustes!$B$7, U1802+0.000001&lt;H1803), "Vendes más de lo registrado. ", "")&amp;IF(Q1803="texto", "Fecha en texto. ", "")&amp;IF(OR(NOT(ISNUMBER(D1803)), NOT(ISNUMBER(H1803))), "Número en texto. ", "")&amp;IF(AND(ISNUMBER(Q1803), ISNUMBER(Q1802), Q1803&lt;Q1802), "Fuera de orden de fecha. ", "")))</f>
        <v/>
      </c>
      <c r="Z1803" s="18">
        <f>IF(AND(S1803=1, ISNUMBER(R1803)), ROW(), 0)</f>
        <v/>
      </c>
      <c r="AA1803" s="18">
        <f>IF(ISNUMBER(R1803), R1803, 0)</f>
        <v/>
      </c>
    </row>
    <row r="1804">
      <c r="A1804" s="13" t="n"/>
      <c r="B1804" s="13" t="n"/>
      <c r="C1804" s="13" t="n"/>
      <c r="D1804" s="13" t="n"/>
      <c r="E1804" s="13" t="n"/>
      <c r="F1804" s="13" t="n"/>
      <c r="G1804" s="13" t="n"/>
      <c r="H1804" s="13" t="n"/>
      <c r="I1804" s="13" t="n"/>
      <c r="J1804" s="13" t="n"/>
      <c r="K1804" s="13" t="n"/>
      <c r="L1804" s="13" t="n"/>
      <c r="M1804" s="13" t="n"/>
      <c r="N1804" s="13" t="n"/>
      <c r="O1804" s="14" t="n"/>
      <c r="P1804" s="15" t="n"/>
      <c r="Q1804" s="16">
        <f>IF(N1804="", "", IF(ISNUMBER(N1804), N1804, IFERROR(DATEVALUE(LEFT(N1804,10))+TIMEVALUE(MID(N1804,12,8)), "texto")))</f>
        <v/>
      </c>
      <c r="R1804" s="17">
        <f>IF(ISNUMBER(Q1804), DATE(YEAR(Q1804),MONTH(Q1804),1), "")</f>
        <v/>
      </c>
      <c r="S1804" s="18">
        <f>IF(A1804="", 0, IF(AND(M1804=Ajustes!$B$8, E1804=Ajustes!$B$5, I1804=Ajustes!$B$4, OR(C1804=Ajustes!$B$6, C1804=Ajustes!$B$7), ISNUMBER(D1804), ISNUMBER(H1804)), 1, 0))</f>
        <v/>
      </c>
      <c r="T1804" s="19">
        <f>IF(S1804&lt;&gt;1, 0, IF(N(J1804)=0, 0, IF(K1804=Ajustes!$B$5, J1804, J1804*F1804)))</f>
        <v/>
      </c>
      <c r="U1804" s="20">
        <f>IF(S1804&lt;&gt;1, U1803, IF(C1804=Ajustes!$B$6, U1803+H1804, U1803-H1804))</f>
        <v/>
      </c>
      <c r="V1804" s="19">
        <f>IF(S1804&lt;&gt;1, V1803, IF(C1804=Ajustes!$B$6, V1803+D1804+N(O1804)+T1804, IF(U1804&lt;=0, 0, V1803-H1804*W1803)))</f>
        <v/>
      </c>
      <c r="W1804" s="21">
        <f>IF(U1804&gt;0, V1804/U1804, 0)</f>
        <v/>
      </c>
      <c r="X1804" s="19">
        <f>IF(AND(S1804=1, C1804=Ajustes!$B$7), D1804-N(O1804)-T1804-H1804*W1803, "")</f>
        <v/>
      </c>
      <c r="Y1804" s="18">
        <f>IF(A1804="", "", TRIM(IF(COUNTIFS($N$2:$N$3000,N1804,$C$2:$C$3000,C1804,$D$2:$D$3000,D1804,$H$2:$H$3000,H1804)&gt;1, "Orden repetida. ", "")&amp;IF(AND(S1804=1, C1804=Ajustes!$B$7, U1803+0.000001&lt;H1804), "Vendes más de lo registrado. ", "")&amp;IF(Q1804="texto", "Fecha en texto. ", "")&amp;IF(OR(NOT(ISNUMBER(D1804)), NOT(ISNUMBER(H1804))), "Número en texto. ", "")&amp;IF(AND(ISNUMBER(Q1804), ISNUMBER(Q1803), Q1804&lt;Q1803), "Fuera de orden de fecha. ", "")))</f>
        <v/>
      </c>
      <c r="Z1804" s="18">
        <f>IF(AND(S1804=1, ISNUMBER(R1804)), ROW(), 0)</f>
        <v/>
      </c>
      <c r="AA1804" s="18">
        <f>IF(ISNUMBER(R1804), R1804, 0)</f>
        <v/>
      </c>
    </row>
    <row r="1805">
      <c r="A1805" s="13" t="n"/>
      <c r="B1805" s="13" t="n"/>
      <c r="C1805" s="13" t="n"/>
      <c r="D1805" s="13" t="n"/>
      <c r="E1805" s="13" t="n"/>
      <c r="F1805" s="13" t="n"/>
      <c r="G1805" s="13" t="n"/>
      <c r="H1805" s="13" t="n"/>
      <c r="I1805" s="13" t="n"/>
      <c r="J1805" s="13" t="n"/>
      <c r="K1805" s="13" t="n"/>
      <c r="L1805" s="13" t="n"/>
      <c r="M1805" s="13" t="n"/>
      <c r="N1805" s="13" t="n"/>
      <c r="O1805" s="14" t="n"/>
      <c r="P1805" s="15" t="n"/>
      <c r="Q1805" s="16">
        <f>IF(N1805="", "", IF(ISNUMBER(N1805), N1805, IFERROR(DATEVALUE(LEFT(N1805,10))+TIMEVALUE(MID(N1805,12,8)), "texto")))</f>
        <v/>
      </c>
      <c r="R1805" s="17">
        <f>IF(ISNUMBER(Q1805), DATE(YEAR(Q1805),MONTH(Q1805),1), "")</f>
        <v/>
      </c>
      <c r="S1805" s="18">
        <f>IF(A1805="", 0, IF(AND(M1805=Ajustes!$B$8, E1805=Ajustes!$B$5, I1805=Ajustes!$B$4, OR(C1805=Ajustes!$B$6, C1805=Ajustes!$B$7), ISNUMBER(D1805), ISNUMBER(H1805)), 1, 0))</f>
        <v/>
      </c>
      <c r="T1805" s="19">
        <f>IF(S1805&lt;&gt;1, 0, IF(N(J1805)=0, 0, IF(K1805=Ajustes!$B$5, J1805, J1805*F1805)))</f>
        <v/>
      </c>
      <c r="U1805" s="20">
        <f>IF(S1805&lt;&gt;1, U1804, IF(C1805=Ajustes!$B$6, U1804+H1805, U1804-H1805))</f>
        <v/>
      </c>
      <c r="V1805" s="19">
        <f>IF(S1805&lt;&gt;1, V1804, IF(C1805=Ajustes!$B$6, V1804+D1805+N(O1805)+T1805, IF(U1805&lt;=0, 0, V1804-H1805*W1804)))</f>
        <v/>
      </c>
      <c r="W1805" s="21">
        <f>IF(U1805&gt;0, V1805/U1805, 0)</f>
        <v/>
      </c>
      <c r="X1805" s="19">
        <f>IF(AND(S1805=1, C1805=Ajustes!$B$7), D1805-N(O1805)-T1805-H1805*W1804, "")</f>
        <v/>
      </c>
      <c r="Y1805" s="18">
        <f>IF(A1805="", "", TRIM(IF(COUNTIFS($N$2:$N$3000,N1805,$C$2:$C$3000,C1805,$D$2:$D$3000,D1805,$H$2:$H$3000,H1805)&gt;1, "Orden repetida. ", "")&amp;IF(AND(S1805=1, C1805=Ajustes!$B$7, U1804+0.000001&lt;H1805), "Vendes más de lo registrado. ", "")&amp;IF(Q1805="texto", "Fecha en texto. ", "")&amp;IF(OR(NOT(ISNUMBER(D1805)), NOT(ISNUMBER(H1805))), "Número en texto. ", "")&amp;IF(AND(ISNUMBER(Q1805), ISNUMBER(Q1804), Q1805&lt;Q1804), "Fuera de orden de fecha. ", "")))</f>
        <v/>
      </c>
      <c r="Z1805" s="18">
        <f>IF(AND(S1805=1, ISNUMBER(R1805)), ROW(), 0)</f>
        <v/>
      </c>
      <c r="AA1805" s="18">
        <f>IF(ISNUMBER(R1805), R1805, 0)</f>
        <v/>
      </c>
    </row>
    <row r="1806">
      <c r="A1806" s="13" t="n"/>
      <c r="B1806" s="13" t="n"/>
      <c r="C1806" s="13" t="n"/>
      <c r="D1806" s="13" t="n"/>
      <c r="E1806" s="13" t="n"/>
      <c r="F1806" s="13" t="n"/>
      <c r="G1806" s="13" t="n"/>
      <c r="H1806" s="13" t="n"/>
      <c r="I1806" s="13" t="n"/>
      <c r="J1806" s="13" t="n"/>
      <c r="K1806" s="13" t="n"/>
      <c r="L1806" s="13" t="n"/>
      <c r="M1806" s="13" t="n"/>
      <c r="N1806" s="13" t="n"/>
      <c r="O1806" s="14" t="n"/>
      <c r="P1806" s="15" t="n"/>
      <c r="Q1806" s="16">
        <f>IF(N1806="", "", IF(ISNUMBER(N1806), N1806, IFERROR(DATEVALUE(LEFT(N1806,10))+TIMEVALUE(MID(N1806,12,8)), "texto")))</f>
        <v/>
      </c>
      <c r="R1806" s="17">
        <f>IF(ISNUMBER(Q1806), DATE(YEAR(Q1806),MONTH(Q1806),1), "")</f>
        <v/>
      </c>
      <c r="S1806" s="18">
        <f>IF(A1806="", 0, IF(AND(M1806=Ajustes!$B$8, E1806=Ajustes!$B$5, I1806=Ajustes!$B$4, OR(C1806=Ajustes!$B$6, C1806=Ajustes!$B$7), ISNUMBER(D1806), ISNUMBER(H1806)), 1, 0))</f>
        <v/>
      </c>
      <c r="T1806" s="19">
        <f>IF(S1806&lt;&gt;1, 0, IF(N(J1806)=0, 0, IF(K1806=Ajustes!$B$5, J1806, J1806*F1806)))</f>
        <v/>
      </c>
      <c r="U1806" s="20">
        <f>IF(S1806&lt;&gt;1, U1805, IF(C1806=Ajustes!$B$6, U1805+H1806, U1805-H1806))</f>
        <v/>
      </c>
      <c r="V1806" s="19">
        <f>IF(S1806&lt;&gt;1, V1805, IF(C1806=Ajustes!$B$6, V1805+D1806+N(O1806)+T1806, IF(U1806&lt;=0, 0, V1805-H1806*W1805)))</f>
        <v/>
      </c>
      <c r="W1806" s="21">
        <f>IF(U1806&gt;0, V1806/U1806, 0)</f>
        <v/>
      </c>
      <c r="X1806" s="19">
        <f>IF(AND(S1806=1, C1806=Ajustes!$B$7), D1806-N(O1806)-T1806-H1806*W1805, "")</f>
        <v/>
      </c>
      <c r="Y1806" s="18">
        <f>IF(A1806="", "", TRIM(IF(COUNTIFS($N$2:$N$3000,N1806,$C$2:$C$3000,C1806,$D$2:$D$3000,D1806,$H$2:$H$3000,H1806)&gt;1, "Orden repetida. ", "")&amp;IF(AND(S1806=1, C1806=Ajustes!$B$7, U1805+0.000001&lt;H1806), "Vendes más de lo registrado. ", "")&amp;IF(Q1806="texto", "Fecha en texto. ", "")&amp;IF(OR(NOT(ISNUMBER(D1806)), NOT(ISNUMBER(H1806))), "Número en texto. ", "")&amp;IF(AND(ISNUMBER(Q1806), ISNUMBER(Q1805), Q1806&lt;Q1805), "Fuera de orden de fecha. ", "")))</f>
        <v/>
      </c>
      <c r="Z1806" s="18">
        <f>IF(AND(S1806=1, ISNUMBER(R1806)), ROW(), 0)</f>
        <v/>
      </c>
      <c r="AA1806" s="18">
        <f>IF(ISNUMBER(R1806), R1806, 0)</f>
        <v/>
      </c>
    </row>
    <row r="1807">
      <c r="A1807" s="13" t="n"/>
      <c r="B1807" s="13" t="n"/>
      <c r="C1807" s="13" t="n"/>
      <c r="D1807" s="13" t="n"/>
      <c r="E1807" s="13" t="n"/>
      <c r="F1807" s="13" t="n"/>
      <c r="G1807" s="13" t="n"/>
      <c r="H1807" s="13" t="n"/>
      <c r="I1807" s="13" t="n"/>
      <c r="J1807" s="13" t="n"/>
      <c r="K1807" s="13" t="n"/>
      <c r="L1807" s="13" t="n"/>
      <c r="M1807" s="13" t="n"/>
      <c r="N1807" s="13" t="n"/>
      <c r="O1807" s="14" t="n"/>
      <c r="P1807" s="15" t="n"/>
      <c r="Q1807" s="16">
        <f>IF(N1807="", "", IF(ISNUMBER(N1807), N1807, IFERROR(DATEVALUE(LEFT(N1807,10))+TIMEVALUE(MID(N1807,12,8)), "texto")))</f>
        <v/>
      </c>
      <c r="R1807" s="17">
        <f>IF(ISNUMBER(Q1807), DATE(YEAR(Q1807),MONTH(Q1807),1), "")</f>
        <v/>
      </c>
      <c r="S1807" s="18">
        <f>IF(A1807="", 0, IF(AND(M1807=Ajustes!$B$8, E1807=Ajustes!$B$5, I1807=Ajustes!$B$4, OR(C1807=Ajustes!$B$6, C1807=Ajustes!$B$7), ISNUMBER(D1807), ISNUMBER(H1807)), 1, 0))</f>
        <v/>
      </c>
      <c r="T1807" s="19">
        <f>IF(S1807&lt;&gt;1, 0, IF(N(J1807)=0, 0, IF(K1807=Ajustes!$B$5, J1807, J1807*F1807)))</f>
        <v/>
      </c>
      <c r="U1807" s="20">
        <f>IF(S1807&lt;&gt;1, U1806, IF(C1807=Ajustes!$B$6, U1806+H1807, U1806-H1807))</f>
        <v/>
      </c>
      <c r="V1807" s="19">
        <f>IF(S1807&lt;&gt;1, V1806, IF(C1807=Ajustes!$B$6, V1806+D1807+N(O1807)+T1807, IF(U1807&lt;=0, 0, V1806-H1807*W1806)))</f>
        <v/>
      </c>
      <c r="W1807" s="21">
        <f>IF(U1807&gt;0, V1807/U1807, 0)</f>
        <v/>
      </c>
      <c r="X1807" s="19">
        <f>IF(AND(S1807=1, C1807=Ajustes!$B$7), D1807-N(O1807)-T1807-H1807*W1806, "")</f>
        <v/>
      </c>
      <c r="Y1807" s="18">
        <f>IF(A1807="", "", TRIM(IF(COUNTIFS($N$2:$N$3000,N1807,$C$2:$C$3000,C1807,$D$2:$D$3000,D1807,$H$2:$H$3000,H1807)&gt;1, "Orden repetida. ", "")&amp;IF(AND(S1807=1, C1807=Ajustes!$B$7, U1806+0.000001&lt;H1807), "Vendes más de lo registrado. ", "")&amp;IF(Q1807="texto", "Fecha en texto. ", "")&amp;IF(OR(NOT(ISNUMBER(D1807)), NOT(ISNUMBER(H1807))), "Número en texto. ", "")&amp;IF(AND(ISNUMBER(Q1807), ISNUMBER(Q1806), Q1807&lt;Q1806), "Fuera de orden de fecha. ", "")))</f>
        <v/>
      </c>
      <c r="Z1807" s="18">
        <f>IF(AND(S1807=1, ISNUMBER(R1807)), ROW(), 0)</f>
        <v/>
      </c>
      <c r="AA1807" s="18">
        <f>IF(ISNUMBER(R1807), R1807, 0)</f>
        <v/>
      </c>
    </row>
    <row r="1808">
      <c r="A1808" s="13" t="n"/>
      <c r="B1808" s="13" t="n"/>
      <c r="C1808" s="13" t="n"/>
      <c r="D1808" s="13" t="n"/>
      <c r="E1808" s="13" t="n"/>
      <c r="F1808" s="13" t="n"/>
      <c r="G1808" s="13" t="n"/>
      <c r="H1808" s="13" t="n"/>
      <c r="I1808" s="13" t="n"/>
      <c r="J1808" s="13" t="n"/>
      <c r="K1808" s="13" t="n"/>
      <c r="L1808" s="13" t="n"/>
      <c r="M1808" s="13" t="n"/>
      <c r="N1808" s="13" t="n"/>
      <c r="O1808" s="14" t="n"/>
      <c r="P1808" s="15" t="n"/>
      <c r="Q1808" s="16">
        <f>IF(N1808="", "", IF(ISNUMBER(N1808), N1808, IFERROR(DATEVALUE(LEFT(N1808,10))+TIMEVALUE(MID(N1808,12,8)), "texto")))</f>
        <v/>
      </c>
      <c r="R1808" s="17">
        <f>IF(ISNUMBER(Q1808), DATE(YEAR(Q1808),MONTH(Q1808),1), "")</f>
        <v/>
      </c>
      <c r="S1808" s="18">
        <f>IF(A1808="", 0, IF(AND(M1808=Ajustes!$B$8, E1808=Ajustes!$B$5, I1808=Ajustes!$B$4, OR(C1808=Ajustes!$B$6, C1808=Ajustes!$B$7), ISNUMBER(D1808), ISNUMBER(H1808)), 1, 0))</f>
        <v/>
      </c>
      <c r="T1808" s="19">
        <f>IF(S1808&lt;&gt;1, 0, IF(N(J1808)=0, 0, IF(K1808=Ajustes!$B$5, J1808, J1808*F1808)))</f>
        <v/>
      </c>
      <c r="U1808" s="20">
        <f>IF(S1808&lt;&gt;1, U1807, IF(C1808=Ajustes!$B$6, U1807+H1808, U1807-H1808))</f>
        <v/>
      </c>
      <c r="V1808" s="19">
        <f>IF(S1808&lt;&gt;1, V1807, IF(C1808=Ajustes!$B$6, V1807+D1808+N(O1808)+T1808, IF(U1808&lt;=0, 0, V1807-H1808*W1807)))</f>
        <v/>
      </c>
      <c r="W1808" s="21">
        <f>IF(U1808&gt;0, V1808/U1808, 0)</f>
        <v/>
      </c>
      <c r="X1808" s="19">
        <f>IF(AND(S1808=1, C1808=Ajustes!$B$7), D1808-N(O1808)-T1808-H1808*W1807, "")</f>
        <v/>
      </c>
      <c r="Y1808" s="18">
        <f>IF(A1808="", "", TRIM(IF(COUNTIFS($N$2:$N$3000,N1808,$C$2:$C$3000,C1808,$D$2:$D$3000,D1808,$H$2:$H$3000,H1808)&gt;1, "Orden repetida. ", "")&amp;IF(AND(S1808=1, C1808=Ajustes!$B$7, U1807+0.000001&lt;H1808), "Vendes más de lo registrado. ", "")&amp;IF(Q1808="texto", "Fecha en texto. ", "")&amp;IF(OR(NOT(ISNUMBER(D1808)), NOT(ISNUMBER(H1808))), "Número en texto. ", "")&amp;IF(AND(ISNUMBER(Q1808), ISNUMBER(Q1807), Q1808&lt;Q1807), "Fuera de orden de fecha. ", "")))</f>
        <v/>
      </c>
      <c r="Z1808" s="18">
        <f>IF(AND(S1808=1, ISNUMBER(R1808)), ROW(), 0)</f>
        <v/>
      </c>
      <c r="AA1808" s="18">
        <f>IF(ISNUMBER(R1808), R1808, 0)</f>
        <v/>
      </c>
    </row>
    <row r="1809">
      <c r="A1809" s="13" t="n"/>
      <c r="B1809" s="13" t="n"/>
      <c r="C1809" s="13" t="n"/>
      <c r="D1809" s="13" t="n"/>
      <c r="E1809" s="13" t="n"/>
      <c r="F1809" s="13" t="n"/>
      <c r="G1809" s="13" t="n"/>
      <c r="H1809" s="13" t="n"/>
      <c r="I1809" s="13" t="n"/>
      <c r="J1809" s="13" t="n"/>
      <c r="K1809" s="13" t="n"/>
      <c r="L1809" s="13" t="n"/>
      <c r="M1809" s="13" t="n"/>
      <c r="N1809" s="13" t="n"/>
      <c r="O1809" s="14" t="n"/>
      <c r="P1809" s="15" t="n"/>
      <c r="Q1809" s="16">
        <f>IF(N1809="", "", IF(ISNUMBER(N1809), N1809, IFERROR(DATEVALUE(LEFT(N1809,10))+TIMEVALUE(MID(N1809,12,8)), "texto")))</f>
        <v/>
      </c>
      <c r="R1809" s="17">
        <f>IF(ISNUMBER(Q1809), DATE(YEAR(Q1809),MONTH(Q1809),1), "")</f>
        <v/>
      </c>
      <c r="S1809" s="18">
        <f>IF(A1809="", 0, IF(AND(M1809=Ajustes!$B$8, E1809=Ajustes!$B$5, I1809=Ajustes!$B$4, OR(C1809=Ajustes!$B$6, C1809=Ajustes!$B$7), ISNUMBER(D1809), ISNUMBER(H1809)), 1, 0))</f>
        <v/>
      </c>
      <c r="T1809" s="19">
        <f>IF(S1809&lt;&gt;1, 0, IF(N(J1809)=0, 0, IF(K1809=Ajustes!$B$5, J1809, J1809*F1809)))</f>
        <v/>
      </c>
      <c r="U1809" s="20">
        <f>IF(S1809&lt;&gt;1, U1808, IF(C1809=Ajustes!$B$6, U1808+H1809, U1808-H1809))</f>
        <v/>
      </c>
      <c r="V1809" s="19">
        <f>IF(S1809&lt;&gt;1, V1808, IF(C1809=Ajustes!$B$6, V1808+D1809+N(O1809)+T1809, IF(U1809&lt;=0, 0, V1808-H1809*W1808)))</f>
        <v/>
      </c>
      <c r="W1809" s="21">
        <f>IF(U1809&gt;0, V1809/U1809, 0)</f>
        <v/>
      </c>
      <c r="X1809" s="19">
        <f>IF(AND(S1809=1, C1809=Ajustes!$B$7), D1809-N(O1809)-T1809-H1809*W1808, "")</f>
        <v/>
      </c>
      <c r="Y1809" s="18">
        <f>IF(A1809="", "", TRIM(IF(COUNTIFS($N$2:$N$3000,N1809,$C$2:$C$3000,C1809,$D$2:$D$3000,D1809,$H$2:$H$3000,H1809)&gt;1, "Orden repetida. ", "")&amp;IF(AND(S1809=1, C1809=Ajustes!$B$7, U1808+0.000001&lt;H1809), "Vendes más de lo registrado. ", "")&amp;IF(Q1809="texto", "Fecha en texto. ", "")&amp;IF(OR(NOT(ISNUMBER(D1809)), NOT(ISNUMBER(H1809))), "Número en texto. ", "")&amp;IF(AND(ISNUMBER(Q1809), ISNUMBER(Q1808), Q1809&lt;Q1808), "Fuera de orden de fecha. ", "")))</f>
        <v/>
      </c>
      <c r="Z1809" s="18">
        <f>IF(AND(S1809=1, ISNUMBER(R1809)), ROW(), 0)</f>
        <v/>
      </c>
      <c r="AA1809" s="18">
        <f>IF(ISNUMBER(R1809), R1809, 0)</f>
        <v/>
      </c>
    </row>
    <row r="1810">
      <c r="A1810" s="13" t="n"/>
      <c r="B1810" s="13" t="n"/>
      <c r="C1810" s="13" t="n"/>
      <c r="D1810" s="13" t="n"/>
      <c r="E1810" s="13" t="n"/>
      <c r="F1810" s="13" t="n"/>
      <c r="G1810" s="13" t="n"/>
      <c r="H1810" s="13" t="n"/>
      <c r="I1810" s="13" t="n"/>
      <c r="J1810" s="13" t="n"/>
      <c r="K1810" s="13" t="n"/>
      <c r="L1810" s="13" t="n"/>
      <c r="M1810" s="13" t="n"/>
      <c r="N1810" s="13" t="n"/>
      <c r="O1810" s="14" t="n"/>
      <c r="P1810" s="15" t="n"/>
      <c r="Q1810" s="16">
        <f>IF(N1810="", "", IF(ISNUMBER(N1810), N1810, IFERROR(DATEVALUE(LEFT(N1810,10))+TIMEVALUE(MID(N1810,12,8)), "texto")))</f>
        <v/>
      </c>
      <c r="R1810" s="17">
        <f>IF(ISNUMBER(Q1810), DATE(YEAR(Q1810),MONTH(Q1810),1), "")</f>
        <v/>
      </c>
      <c r="S1810" s="18">
        <f>IF(A1810="", 0, IF(AND(M1810=Ajustes!$B$8, E1810=Ajustes!$B$5, I1810=Ajustes!$B$4, OR(C1810=Ajustes!$B$6, C1810=Ajustes!$B$7), ISNUMBER(D1810), ISNUMBER(H1810)), 1, 0))</f>
        <v/>
      </c>
      <c r="T1810" s="19">
        <f>IF(S1810&lt;&gt;1, 0, IF(N(J1810)=0, 0, IF(K1810=Ajustes!$B$5, J1810, J1810*F1810)))</f>
        <v/>
      </c>
      <c r="U1810" s="20">
        <f>IF(S1810&lt;&gt;1, U1809, IF(C1810=Ajustes!$B$6, U1809+H1810, U1809-H1810))</f>
        <v/>
      </c>
      <c r="V1810" s="19">
        <f>IF(S1810&lt;&gt;1, V1809, IF(C1810=Ajustes!$B$6, V1809+D1810+N(O1810)+T1810, IF(U1810&lt;=0, 0, V1809-H1810*W1809)))</f>
        <v/>
      </c>
      <c r="W1810" s="21">
        <f>IF(U1810&gt;0, V1810/U1810, 0)</f>
        <v/>
      </c>
      <c r="X1810" s="19">
        <f>IF(AND(S1810=1, C1810=Ajustes!$B$7), D1810-N(O1810)-T1810-H1810*W1809, "")</f>
        <v/>
      </c>
      <c r="Y1810" s="18">
        <f>IF(A1810="", "", TRIM(IF(COUNTIFS($N$2:$N$3000,N1810,$C$2:$C$3000,C1810,$D$2:$D$3000,D1810,$H$2:$H$3000,H1810)&gt;1, "Orden repetida. ", "")&amp;IF(AND(S1810=1, C1810=Ajustes!$B$7, U1809+0.000001&lt;H1810), "Vendes más de lo registrado. ", "")&amp;IF(Q1810="texto", "Fecha en texto. ", "")&amp;IF(OR(NOT(ISNUMBER(D1810)), NOT(ISNUMBER(H1810))), "Número en texto. ", "")&amp;IF(AND(ISNUMBER(Q1810), ISNUMBER(Q1809), Q1810&lt;Q1809), "Fuera de orden de fecha. ", "")))</f>
        <v/>
      </c>
      <c r="Z1810" s="18">
        <f>IF(AND(S1810=1, ISNUMBER(R1810)), ROW(), 0)</f>
        <v/>
      </c>
      <c r="AA1810" s="18">
        <f>IF(ISNUMBER(R1810), R1810, 0)</f>
        <v/>
      </c>
    </row>
    <row r="1811">
      <c r="A1811" s="13" t="n"/>
      <c r="B1811" s="13" t="n"/>
      <c r="C1811" s="13" t="n"/>
      <c r="D1811" s="13" t="n"/>
      <c r="E1811" s="13" t="n"/>
      <c r="F1811" s="13" t="n"/>
      <c r="G1811" s="13" t="n"/>
      <c r="H1811" s="13" t="n"/>
      <c r="I1811" s="13" t="n"/>
      <c r="J1811" s="13" t="n"/>
      <c r="K1811" s="13" t="n"/>
      <c r="L1811" s="13" t="n"/>
      <c r="M1811" s="13" t="n"/>
      <c r="N1811" s="13" t="n"/>
      <c r="O1811" s="14" t="n"/>
      <c r="P1811" s="15" t="n"/>
      <c r="Q1811" s="16">
        <f>IF(N1811="", "", IF(ISNUMBER(N1811), N1811, IFERROR(DATEVALUE(LEFT(N1811,10))+TIMEVALUE(MID(N1811,12,8)), "texto")))</f>
        <v/>
      </c>
      <c r="R1811" s="17">
        <f>IF(ISNUMBER(Q1811), DATE(YEAR(Q1811),MONTH(Q1811),1), "")</f>
        <v/>
      </c>
      <c r="S1811" s="18">
        <f>IF(A1811="", 0, IF(AND(M1811=Ajustes!$B$8, E1811=Ajustes!$B$5, I1811=Ajustes!$B$4, OR(C1811=Ajustes!$B$6, C1811=Ajustes!$B$7), ISNUMBER(D1811), ISNUMBER(H1811)), 1, 0))</f>
        <v/>
      </c>
      <c r="T1811" s="19">
        <f>IF(S1811&lt;&gt;1, 0, IF(N(J1811)=0, 0, IF(K1811=Ajustes!$B$5, J1811, J1811*F1811)))</f>
        <v/>
      </c>
      <c r="U1811" s="20">
        <f>IF(S1811&lt;&gt;1, U1810, IF(C1811=Ajustes!$B$6, U1810+H1811, U1810-H1811))</f>
        <v/>
      </c>
      <c r="V1811" s="19">
        <f>IF(S1811&lt;&gt;1, V1810, IF(C1811=Ajustes!$B$6, V1810+D1811+N(O1811)+T1811, IF(U1811&lt;=0, 0, V1810-H1811*W1810)))</f>
        <v/>
      </c>
      <c r="W1811" s="21">
        <f>IF(U1811&gt;0, V1811/U1811, 0)</f>
        <v/>
      </c>
      <c r="X1811" s="19">
        <f>IF(AND(S1811=1, C1811=Ajustes!$B$7), D1811-N(O1811)-T1811-H1811*W1810, "")</f>
        <v/>
      </c>
      <c r="Y1811" s="18">
        <f>IF(A1811="", "", TRIM(IF(COUNTIFS($N$2:$N$3000,N1811,$C$2:$C$3000,C1811,$D$2:$D$3000,D1811,$H$2:$H$3000,H1811)&gt;1, "Orden repetida. ", "")&amp;IF(AND(S1811=1, C1811=Ajustes!$B$7, U1810+0.000001&lt;H1811), "Vendes más de lo registrado. ", "")&amp;IF(Q1811="texto", "Fecha en texto. ", "")&amp;IF(OR(NOT(ISNUMBER(D1811)), NOT(ISNUMBER(H1811))), "Número en texto. ", "")&amp;IF(AND(ISNUMBER(Q1811), ISNUMBER(Q1810), Q1811&lt;Q1810), "Fuera de orden de fecha. ", "")))</f>
        <v/>
      </c>
      <c r="Z1811" s="18">
        <f>IF(AND(S1811=1, ISNUMBER(R1811)), ROW(), 0)</f>
        <v/>
      </c>
      <c r="AA1811" s="18">
        <f>IF(ISNUMBER(R1811), R1811, 0)</f>
        <v/>
      </c>
    </row>
    <row r="1812">
      <c r="A1812" s="13" t="n"/>
      <c r="B1812" s="13" t="n"/>
      <c r="C1812" s="13" t="n"/>
      <c r="D1812" s="13" t="n"/>
      <c r="E1812" s="13" t="n"/>
      <c r="F1812" s="13" t="n"/>
      <c r="G1812" s="13" t="n"/>
      <c r="H1812" s="13" t="n"/>
      <c r="I1812" s="13" t="n"/>
      <c r="J1812" s="13" t="n"/>
      <c r="K1812" s="13" t="n"/>
      <c r="L1812" s="13" t="n"/>
      <c r="M1812" s="13" t="n"/>
      <c r="N1812" s="13" t="n"/>
      <c r="O1812" s="14" t="n"/>
      <c r="P1812" s="15" t="n"/>
      <c r="Q1812" s="16">
        <f>IF(N1812="", "", IF(ISNUMBER(N1812), N1812, IFERROR(DATEVALUE(LEFT(N1812,10))+TIMEVALUE(MID(N1812,12,8)), "texto")))</f>
        <v/>
      </c>
      <c r="R1812" s="17">
        <f>IF(ISNUMBER(Q1812), DATE(YEAR(Q1812),MONTH(Q1812),1), "")</f>
        <v/>
      </c>
      <c r="S1812" s="18">
        <f>IF(A1812="", 0, IF(AND(M1812=Ajustes!$B$8, E1812=Ajustes!$B$5, I1812=Ajustes!$B$4, OR(C1812=Ajustes!$B$6, C1812=Ajustes!$B$7), ISNUMBER(D1812), ISNUMBER(H1812)), 1, 0))</f>
        <v/>
      </c>
      <c r="T1812" s="19">
        <f>IF(S1812&lt;&gt;1, 0, IF(N(J1812)=0, 0, IF(K1812=Ajustes!$B$5, J1812, J1812*F1812)))</f>
        <v/>
      </c>
      <c r="U1812" s="20">
        <f>IF(S1812&lt;&gt;1, U1811, IF(C1812=Ajustes!$B$6, U1811+H1812, U1811-H1812))</f>
        <v/>
      </c>
      <c r="V1812" s="19">
        <f>IF(S1812&lt;&gt;1, V1811, IF(C1812=Ajustes!$B$6, V1811+D1812+N(O1812)+T1812, IF(U1812&lt;=0, 0, V1811-H1812*W1811)))</f>
        <v/>
      </c>
      <c r="W1812" s="21">
        <f>IF(U1812&gt;0, V1812/U1812, 0)</f>
        <v/>
      </c>
      <c r="X1812" s="19">
        <f>IF(AND(S1812=1, C1812=Ajustes!$B$7), D1812-N(O1812)-T1812-H1812*W1811, "")</f>
        <v/>
      </c>
      <c r="Y1812" s="18">
        <f>IF(A1812="", "", TRIM(IF(COUNTIFS($N$2:$N$3000,N1812,$C$2:$C$3000,C1812,$D$2:$D$3000,D1812,$H$2:$H$3000,H1812)&gt;1, "Orden repetida. ", "")&amp;IF(AND(S1812=1, C1812=Ajustes!$B$7, U1811+0.000001&lt;H1812), "Vendes más de lo registrado. ", "")&amp;IF(Q1812="texto", "Fecha en texto. ", "")&amp;IF(OR(NOT(ISNUMBER(D1812)), NOT(ISNUMBER(H1812))), "Número en texto. ", "")&amp;IF(AND(ISNUMBER(Q1812), ISNUMBER(Q1811), Q1812&lt;Q1811), "Fuera de orden de fecha. ", "")))</f>
        <v/>
      </c>
      <c r="Z1812" s="18">
        <f>IF(AND(S1812=1, ISNUMBER(R1812)), ROW(), 0)</f>
        <v/>
      </c>
      <c r="AA1812" s="18">
        <f>IF(ISNUMBER(R1812), R1812, 0)</f>
        <v/>
      </c>
    </row>
    <row r="1813">
      <c r="A1813" s="13" t="n"/>
      <c r="B1813" s="13" t="n"/>
      <c r="C1813" s="13" t="n"/>
      <c r="D1813" s="13" t="n"/>
      <c r="E1813" s="13" t="n"/>
      <c r="F1813" s="13" t="n"/>
      <c r="G1813" s="13" t="n"/>
      <c r="H1813" s="13" t="n"/>
      <c r="I1813" s="13" t="n"/>
      <c r="J1813" s="13" t="n"/>
      <c r="K1813" s="13" t="n"/>
      <c r="L1813" s="13" t="n"/>
      <c r="M1813" s="13" t="n"/>
      <c r="N1813" s="13" t="n"/>
      <c r="O1813" s="14" t="n"/>
      <c r="P1813" s="15" t="n"/>
      <c r="Q1813" s="16">
        <f>IF(N1813="", "", IF(ISNUMBER(N1813), N1813, IFERROR(DATEVALUE(LEFT(N1813,10))+TIMEVALUE(MID(N1813,12,8)), "texto")))</f>
        <v/>
      </c>
      <c r="R1813" s="17">
        <f>IF(ISNUMBER(Q1813), DATE(YEAR(Q1813),MONTH(Q1813),1), "")</f>
        <v/>
      </c>
      <c r="S1813" s="18">
        <f>IF(A1813="", 0, IF(AND(M1813=Ajustes!$B$8, E1813=Ajustes!$B$5, I1813=Ajustes!$B$4, OR(C1813=Ajustes!$B$6, C1813=Ajustes!$B$7), ISNUMBER(D1813), ISNUMBER(H1813)), 1, 0))</f>
        <v/>
      </c>
      <c r="T1813" s="19">
        <f>IF(S1813&lt;&gt;1, 0, IF(N(J1813)=0, 0, IF(K1813=Ajustes!$B$5, J1813, J1813*F1813)))</f>
        <v/>
      </c>
      <c r="U1813" s="20">
        <f>IF(S1813&lt;&gt;1, U1812, IF(C1813=Ajustes!$B$6, U1812+H1813, U1812-H1813))</f>
        <v/>
      </c>
      <c r="V1813" s="19">
        <f>IF(S1813&lt;&gt;1, V1812, IF(C1813=Ajustes!$B$6, V1812+D1813+N(O1813)+T1813, IF(U1813&lt;=0, 0, V1812-H1813*W1812)))</f>
        <v/>
      </c>
      <c r="W1813" s="21">
        <f>IF(U1813&gt;0, V1813/U1813, 0)</f>
        <v/>
      </c>
      <c r="X1813" s="19">
        <f>IF(AND(S1813=1, C1813=Ajustes!$B$7), D1813-N(O1813)-T1813-H1813*W1812, "")</f>
        <v/>
      </c>
      <c r="Y1813" s="18">
        <f>IF(A1813="", "", TRIM(IF(COUNTIFS($N$2:$N$3000,N1813,$C$2:$C$3000,C1813,$D$2:$D$3000,D1813,$H$2:$H$3000,H1813)&gt;1, "Orden repetida. ", "")&amp;IF(AND(S1813=1, C1813=Ajustes!$B$7, U1812+0.000001&lt;H1813), "Vendes más de lo registrado. ", "")&amp;IF(Q1813="texto", "Fecha en texto. ", "")&amp;IF(OR(NOT(ISNUMBER(D1813)), NOT(ISNUMBER(H1813))), "Número en texto. ", "")&amp;IF(AND(ISNUMBER(Q1813), ISNUMBER(Q1812), Q1813&lt;Q1812), "Fuera de orden de fecha. ", "")))</f>
        <v/>
      </c>
      <c r="Z1813" s="18">
        <f>IF(AND(S1813=1, ISNUMBER(R1813)), ROW(), 0)</f>
        <v/>
      </c>
      <c r="AA1813" s="18">
        <f>IF(ISNUMBER(R1813), R1813, 0)</f>
        <v/>
      </c>
    </row>
    <row r="1814">
      <c r="A1814" s="13" t="n"/>
      <c r="B1814" s="13" t="n"/>
      <c r="C1814" s="13" t="n"/>
      <c r="D1814" s="13" t="n"/>
      <c r="E1814" s="13" t="n"/>
      <c r="F1814" s="13" t="n"/>
      <c r="G1814" s="13" t="n"/>
      <c r="H1814" s="13" t="n"/>
      <c r="I1814" s="13" t="n"/>
      <c r="J1814" s="13" t="n"/>
      <c r="K1814" s="13" t="n"/>
      <c r="L1814" s="13" t="n"/>
      <c r="M1814" s="13" t="n"/>
      <c r="N1814" s="13" t="n"/>
      <c r="O1814" s="14" t="n"/>
      <c r="P1814" s="15" t="n"/>
      <c r="Q1814" s="16">
        <f>IF(N1814="", "", IF(ISNUMBER(N1814), N1814, IFERROR(DATEVALUE(LEFT(N1814,10))+TIMEVALUE(MID(N1814,12,8)), "texto")))</f>
        <v/>
      </c>
      <c r="R1814" s="17">
        <f>IF(ISNUMBER(Q1814), DATE(YEAR(Q1814),MONTH(Q1814),1), "")</f>
        <v/>
      </c>
      <c r="S1814" s="18">
        <f>IF(A1814="", 0, IF(AND(M1814=Ajustes!$B$8, E1814=Ajustes!$B$5, I1814=Ajustes!$B$4, OR(C1814=Ajustes!$B$6, C1814=Ajustes!$B$7), ISNUMBER(D1814), ISNUMBER(H1814)), 1, 0))</f>
        <v/>
      </c>
      <c r="T1814" s="19">
        <f>IF(S1814&lt;&gt;1, 0, IF(N(J1814)=0, 0, IF(K1814=Ajustes!$B$5, J1814, J1814*F1814)))</f>
        <v/>
      </c>
      <c r="U1814" s="20">
        <f>IF(S1814&lt;&gt;1, U1813, IF(C1814=Ajustes!$B$6, U1813+H1814, U1813-H1814))</f>
        <v/>
      </c>
      <c r="V1814" s="19">
        <f>IF(S1814&lt;&gt;1, V1813, IF(C1814=Ajustes!$B$6, V1813+D1814+N(O1814)+T1814, IF(U1814&lt;=0, 0, V1813-H1814*W1813)))</f>
        <v/>
      </c>
      <c r="W1814" s="21">
        <f>IF(U1814&gt;0, V1814/U1814, 0)</f>
        <v/>
      </c>
      <c r="X1814" s="19">
        <f>IF(AND(S1814=1, C1814=Ajustes!$B$7), D1814-N(O1814)-T1814-H1814*W1813, "")</f>
        <v/>
      </c>
      <c r="Y1814" s="18">
        <f>IF(A1814="", "", TRIM(IF(COUNTIFS($N$2:$N$3000,N1814,$C$2:$C$3000,C1814,$D$2:$D$3000,D1814,$H$2:$H$3000,H1814)&gt;1, "Orden repetida. ", "")&amp;IF(AND(S1814=1, C1814=Ajustes!$B$7, U1813+0.000001&lt;H1814), "Vendes más de lo registrado. ", "")&amp;IF(Q1814="texto", "Fecha en texto. ", "")&amp;IF(OR(NOT(ISNUMBER(D1814)), NOT(ISNUMBER(H1814))), "Número en texto. ", "")&amp;IF(AND(ISNUMBER(Q1814), ISNUMBER(Q1813), Q1814&lt;Q1813), "Fuera de orden de fecha. ", "")))</f>
        <v/>
      </c>
      <c r="Z1814" s="18">
        <f>IF(AND(S1814=1, ISNUMBER(R1814)), ROW(), 0)</f>
        <v/>
      </c>
      <c r="AA1814" s="18">
        <f>IF(ISNUMBER(R1814), R1814, 0)</f>
        <v/>
      </c>
    </row>
    <row r="1815">
      <c r="A1815" s="13" t="n"/>
      <c r="B1815" s="13" t="n"/>
      <c r="C1815" s="13" t="n"/>
      <c r="D1815" s="13" t="n"/>
      <c r="E1815" s="13" t="n"/>
      <c r="F1815" s="13" t="n"/>
      <c r="G1815" s="13" t="n"/>
      <c r="H1815" s="13" t="n"/>
      <c r="I1815" s="13" t="n"/>
      <c r="J1815" s="13" t="n"/>
      <c r="K1815" s="13" t="n"/>
      <c r="L1815" s="13" t="n"/>
      <c r="M1815" s="13" t="n"/>
      <c r="N1815" s="13" t="n"/>
      <c r="O1815" s="14" t="n"/>
      <c r="P1815" s="15" t="n"/>
      <c r="Q1815" s="16">
        <f>IF(N1815="", "", IF(ISNUMBER(N1815), N1815, IFERROR(DATEVALUE(LEFT(N1815,10))+TIMEVALUE(MID(N1815,12,8)), "texto")))</f>
        <v/>
      </c>
      <c r="R1815" s="17">
        <f>IF(ISNUMBER(Q1815), DATE(YEAR(Q1815),MONTH(Q1815),1), "")</f>
        <v/>
      </c>
      <c r="S1815" s="18">
        <f>IF(A1815="", 0, IF(AND(M1815=Ajustes!$B$8, E1815=Ajustes!$B$5, I1815=Ajustes!$B$4, OR(C1815=Ajustes!$B$6, C1815=Ajustes!$B$7), ISNUMBER(D1815), ISNUMBER(H1815)), 1, 0))</f>
        <v/>
      </c>
      <c r="T1815" s="19">
        <f>IF(S1815&lt;&gt;1, 0, IF(N(J1815)=0, 0, IF(K1815=Ajustes!$B$5, J1815, J1815*F1815)))</f>
        <v/>
      </c>
      <c r="U1815" s="20">
        <f>IF(S1815&lt;&gt;1, U1814, IF(C1815=Ajustes!$B$6, U1814+H1815, U1814-H1815))</f>
        <v/>
      </c>
      <c r="V1815" s="19">
        <f>IF(S1815&lt;&gt;1, V1814, IF(C1815=Ajustes!$B$6, V1814+D1815+N(O1815)+T1815, IF(U1815&lt;=0, 0, V1814-H1815*W1814)))</f>
        <v/>
      </c>
      <c r="W1815" s="21">
        <f>IF(U1815&gt;0, V1815/U1815, 0)</f>
        <v/>
      </c>
      <c r="X1815" s="19">
        <f>IF(AND(S1815=1, C1815=Ajustes!$B$7), D1815-N(O1815)-T1815-H1815*W1814, "")</f>
        <v/>
      </c>
      <c r="Y1815" s="18">
        <f>IF(A1815="", "", TRIM(IF(COUNTIFS($N$2:$N$3000,N1815,$C$2:$C$3000,C1815,$D$2:$D$3000,D1815,$H$2:$H$3000,H1815)&gt;1, "Orden repetida. ", "")&amp;IF(AND(S1815=1, C1815=Ajustes!$B$7, U1814+0.000001&lt;H1815), "Vendes más de lo registrado. ", "")&amp;IF(Q1815="texto", "Fecha en texto. ", "")&amp;IF(OR(NOT(ISNUMBER(D1815)), NOT(ISNUMBER(H1815))), "Número en texto. ", "")&amp;IF(AND(ISNUMBER(Q1815), ISNUMBER(Q1814), Q1815&lt;Q1814), "Fuera de orden de fecha. ", "")))</f>
        <v/>
      </c>
      <c r="Z1815" s="18">
        <f>IF(AND(S1815=1, ISNUMBER(R1815)), ROW(), 0)</f>
        <v/>
      </c>
      <c r="AA1815" s="18">
        <f>IF(ISNUMBER(R1815), R1815, 0)</f>
        <v/>
      </c>
    </row>
    <row r="1816">
      <c r="A1816" s="13" t="n"/>
      <c r="B1816" s="13" t="n"/>
      <c r="C1816" s="13" t="n"/>
      <c r="D1816" s="13" t="n"/>
      <c r="E1816" s="13" t="n"/>
      <c r="F1816" s="13" t="n"/>
      <c r="G1816" s="13" t="n"/>
      <c r="H1816" s="13" t="n"/>
      <c r="I1816" s="13" t="n"/>
      <c r="J1816" s="13" t="n"/>
      <c r="K1816" s="13" t="n"/>
      <c r="L1816" s="13" t="n"/>
      <c r="M1816" s="13" t="n"/>
      <c r="N1816" s="13" t="n"/>
      <c r="O1816" s="14" t="n"/>
      <c r="P1816" s="15" t="n"/>
      <c r="Q1816" s="16">
        <f>IF(N1816="", "", IF(ISNUMBER(N1816), N1816, IFERROR(DATEVALUE(LEFT(N1816,10))+TIMEVALUE(MID(N1816,12,8)), "texto")))</f>
        <v/>
      </c>
      <c r="R1816" s="17">
        <f>IF(ISNUMBER(Q1816), DATE(YEAR(Q1816),MONTH(Q1816),1), "")</f>
        <v/>
      </c>
      <c r="S1816" s="18">
        <f>IF(A1816="", 0, IF(AND(M1816=Ajustes!$B$8, E1816=Ajustes!$B$5, I1816=Ajustes!$B$4, OR(C1816=Ajustes!$B$6, C1816=Ajustes!$B$7), ISNUMBER(D1816), ISNUMBER(H1816)), 1, 0))</f>
        <v/>
      </c>
      <c r="T1816" s="19">
        <f>IF(S1816&lt;&gt;1, 0, IF(N(J1816)=0, 0, IF(K1816=Ajustes!$B$5, J1816, J1816*F1816)))</f>
        <v/>
      </c>
      <c r="U1816" s="20">
        <f>IF(S1816&lt;&gt;1, U1815, IF(C1816=Ajustes!$B$6, U1815+H1816, U1815-H1816))</f>
        <v/>
      </c>
      <c r="V1816" s="19">
        <f>IF(S1816&lt;&gt;1, V1815, IF(C1816=Ajustes!$B$6, V1815+D1816+N(O1816)+T1816, IF(U1816&lt;=0, 0, V1815-H1816*W1815)))</f>
        <v/>
      </c>
      <c r="W1816" s="21">
        <f>IF(U1816&gt;0, V1816/U1816, 0)</f>
        <v/>
      </c>
      <c r="X1816" s="19">
        <f>IF(AND(S1816=1, C1816=Ajustes!$B$7), D1816-N(O1816)-T1816-H1816*W1815, "")</f>
        <v/>
      </c>
      <c r="Y1816" s="18">
        <f>IF(A1816="", "", TRIM(IF(COUNTIFS($N$2:$N$3000,N1816,$C$2:$C$3000,C1816,$D$2:$D$3000,D1816,$H$2:$H$3000,H1816)&gt;1, "Orden repetida. ", "")&amp;IF(AND(S1816=1, C1816=Ajustes!$B$7, U1815+0.000001&lt;H1816), "Vendes más de lo registrado. ", "")&amp;IF(Q1816="texto", "Fecha en texto. ", "")&amp;IF(OR(NOT(ISNUMBER(D1816)), NOT(ISNUMBER(H1816))), "Número en texto. ", "")&amp;IF(AND(ISNUMBER(Q1816), ISNUMBER(Q1815), Q1816&lt;Q1815), "Fuera de orden de fecha. ", "")))</f>
        <v/>
      </c>
      <c r="Z1816" s="18">
        <f>IF(AND(S1816=1, ISNUMBER(R1816)), ROW(), 0)</f>
        <v/>
      </c>
      <c r="AA1816" s="18">
        <f>IF(ISNUMBER(R1816), R1816, 0)</f>
        <v/>
      </c>
    </row>
    <row r="1817">
      <c r="A1817" s="13" t="n"/>
      <c r="B1817" s="13" t="n"/>
      <c r="C1817" s="13" t="n"/>
      <c r="D1817" s="13" t="n"/>
      <c r="E1817" s="13" t="n"/>
      <c r="F1817" s="13" t="n"/>
      <c r="G1817" s="13" t="n"/>
      <c r="H1817" s="13" t="n"/>
      <c r="I1817" s="13" t="n"/>
      <c r="J1817" s="13" t="n"/>
      <c r="K1817" s="13" t="n"/>
      <c r="L1817" s="13" t="n"/>
      <c r="M1817" s="13" t="n"/>
      <c r="N1817" s="13" t="n"/>
      <c r="O1817" s="14" t="n"/>
      <c r="P1817" s="15" t="n"/>
      <c r="Q1817" s="16">
        <f>IF(N1817="", "", IF(ISNUMBER(N1817), N1817, IFERROR(DATEVALUE(LEFT(N1817,10))+TIMEVALUE(MID(N1817,12,8)), "texto")))</f>
        <v/>
      </c>
      <c r="R1817" s="17">
        <f>IF(ISNUMBER(Q1817), DATE(YEAR(Q1817),MONTH(Q1817),1), "")</f>
        <v/>
      </c>
      <c r="S1817" s="18">
        <f>IF(A1817="", 0, IF(AND(M1817=Ajustes!$B$8, E1817=Ajustes!$B$5, I1817=Ajustes!$B$4, OR(C1817=Ajustes!$B$6, C1817=Ajustes!$B$7), ISNUMBER(D1817), ISNUMBER(H1817)), 1, 0))</f>
        <v/>
      </c>
      <c r="T1817" s="19">
        <f>IF(S1817&lt;&gt;1, 0, IF(N(J1817)=0, 0, IF(K1817=Ajustes!$B$5, J1817, J1817*F1817)))</f>
        <v/>
      </c>
      <c r="U1817" s="20">
        <f>IF(S1817&lt;&gt;1, U1816, IF(C1817=Ajustes!$B$6, U1816+H1817, U1816-H1817))</f>
        <v/>
      </c>
      <c r="V1817" s="19">
        <f>IF(S1817&lt;&gt;1, V1816, IF(C1817=Ajustes!$B$6, V1816+D1817+N(O1817)+T1817, IF(U1817&lt;=0, 0, V1816-H1817*W1816)))</f>
        <v/>
      </c>
      <c r="W1817" s="21">
        <f>IF(U1817&gt;0, V1817/U1817, 0)</f>
        <v/>
      </c>
      <c r="X1817" s="19">
        <f>IF(AND(S1817=1, C1817=Ajustes!$B$7), D1817-N(O1817)-T1817-H1817*W1816, "")</f>
        <v/>
      </c>
      <c r="Y1817" s="18">
        <f>IF(A1817="", "", TRIM(IF(COUNTIFS($N$2:$N$3000,N1817,$C$2:$C$3000,C1817,$D$2:$D$3000,D1817,$H$2:$H$3000,H1817)&gt;1, "Orden repetida. ", "")&amp;IF(AND(S1817=1, C1817=Ajustes!$B$7, U1816+0.000001&lt;H1817), "Vendes más de lo registrado. ", "")&amp;IF(Q1817="texto", "Fecha en texto. ", "")&amp;IF(OR(NOT(ISNUMBER(D1817)), NOT(ISNUMBER(H1817))), "Número en texto. ", "")&amp;IF(AND(ISNUMBER(Q1817), ISNUMBER(Q1816), Q1817&lt;Q1816), "Fuera de orden de fecha. ", "")))</f>
        <v/>
      </c>
      <c r="Z1817" s="18">
        <f>IF(AND(S1817=1, ISNUMBER(R1817)), ROW(), 0)</f>
        <v/>
      </c>
      <c r="AA1817" s="18">
        <f>IF(ISNUMBER(R1817), R1817, 0)</f>
        <v/>
      </c>
    </row>
    <row r="1818">
      <c r="A1818" s="13" t="n"/>
      <c r="B1818" s="13" t="n"/>
      <c r="C1818" s="13" t="n"/>
      <c r="D1818" s="13" t="n"/>
      <c r="E1818" s="13" t="n"/>
      <c r="F1818" s="13" t="n"/>
      <c r="G1818" s="13" t="n"/>
      <c r="H1818" s="13" t="n"/>
      <c r="I1818" s="13" t="n"/>
      <c r="J1818" s="13" t="n"/>
      <c r="K1818" s="13" t="n"/>
      <c r="L1818" s="13" t="n"/>
      <c r="M1818" s="13" t="n"/>
      <c r="N1818" s="13" t="n"/>
      <c r="O1818" s="14" t="n"/>
      <c r="P1818" s="15" t="n"/>
      <c r="Q1818" s="16">
        <f>IF(N1818="", "", IF(ISNUMBER(N1818), N1818, IFERROR(DATEVALUE(LEFT(N1818,10))+TIMEVALUE(MID(N1818,12,8)), "texto")))</f>
        <v/>
      </c>
      <c r="R1818" s="17">
        <f>IF(ISNUMBER(Q1818), DATE(YEAR(Q1818),MONTH(Q1818),1), "")</f>
        <v/>
      </c>
      <c r="S1818" s="18">
        <f>IF(A1818="", 0, IF(AND(M1818=Ajustes!$B$8, E1818=Ajustes!$B$5, I1818=Ajustes!$B$4, OR(C1818=Ajustes!$B$6, C1818=Ajustes!$B$7), ISNUMBER(D1818), ISNUMBER(H1818)), 1, 0))</f>
        <v/>
      </c>
      <c r="T1818" s="19">
        <f>IF(S1818&lt;&gt;1, 0, IF(N(J1818)=0, 0, IF(K1818=Ajustes!$B$5, J1818, J1818*F1818)))</f>
        <v/>
      </c>
      <c r="U1818" s="20">
        <f>IF(S1818&lt;&gt;1, U1817, IF(C1818=Ajustes!$B$6, U1817+H1818, U1817-H1818))</f>
        <v/>
      </c>
      <c r="V1818" s="19">
        <f>IF(S1818&lt;&gt;1, V1817, IF(C1818=Ajustes!$B$6, V1817+D1818+N(O1818)+T1818, IF(U1818&lt;=0, 0, V1817-H1818*W1817)))</f>
        <v/>
      </c>
      <c r="W1818" s="21">
        <f>IF(U1818&gt;0, V1818/U1818, 0)</f>
        <v/>
      </c>
      <c r="X1818" s="19">
        <f>IF(AND(S1818=1, C1818=Ajustes!$B$7), D1818-N(O1818)-T1818-H1818*W1817, "")</f>
        <v/>
      </c>
      <c r="Y1818" s="18">
        <f>IF(A1818="", "", TRIM(IF(COUNTIFS($N$2:$N$3000,N1818,$C$2:$C$3000,C1818,$D$2:$D$3000,D1818,$H$2:$H$3000,H1818)&gt;1, "Orden repetida. ", "")&amp;IF(AND(S1818=1, C1818=Ajustes!$B$7, U1817+0.000001&lt;H1818), "Vendes más de lo registrado. ", "")&amp;IF(Q1818="texto", "Fecha en texto. ", "")&amp;IF(OR(NOT(ISNUMBER(D1818)), NOT(ISNUMBER(H1818))), "Número en texto. ", "")&amp;IF(AND(ISNUMBER(Q1818), ISNUMBER(Q1817), Q1818&lt;Q1817), "Fuera de orden de fecha. ", "")))</f>
        <v/>
      </c>
      <c r="Z1818" s="18">
        <f>IF(AND(S1818=1, ISNUMBER(R1818)), ROW(), 0)</f>
        <v/>
      </c>
      <c r="AA1818" s="18">
        <f>IF(ISNUMBER(R1818), R1818, 0)</f>
        <v/>
      </c>
    </row>
    <row r="1819">
      <c r="A1819" s="13" t="n"/>
      <c r="B1819" s="13" t="n"/>
      <c r="C1819" s="13" t="n"/>
      <c r="D1819" s="13" t="n"/>
      <c r="E1819" s="13" t="n"/>
      <c r="F1819" s="13" t="n"/>
      <c r="G1819" s="13" t="n"/>
      <c r="H1819" s="13" t="n"/>
      <c r="I1819" s="13" t="n"/>
      <c r="J1819" s="13" t="n"/>
      <c r="K1819" s="13" t="n"/>
      <c r="L1819" s="13" t="n"/>
      <c r="M1819" s="13" t="n"/>
      <c r="N1819" s="13" t="n"/>
      <c r="O1819" s="14" t="n"/>
      <c r="P1819" s="15" t="n"/>
      <c r="Q1819" s="16">
        <f>IF(N1819="", "", IF(ISNUMBER(N1819), N1819, IFERROR(DATEVALUE(LEFT(N1819,10))+TIMEVALUE(MID(N1819,12,8)), "texto")))</f>
        <v/>
      </c>
      <c r="R1819" s="17">
        <f>IF(ISNUMBER(Q1819), DATE(YEAR(Q1819),MONTH(Q1819),1), "")</f>
        <v/>
      </c>
      <c r="S1819" s="18">
        <f>IF(A1819="", 0, IF(AND(M1819=Ajustes!$B$8, E1819=Ajustes!$B$5, I1819=Ajustes!$B$4, OR(C1819=Ajustes!$B$6, C1819=Ajustes!$B$7), ISNUMBER(D1819), ISNUMBER(H1819)), 1, 0))</f>
        <v/>
      </c>
      <c r="T1819" s="19">
        <f>IF(S1819&lt;&gt;1, 0, IF(N(J1819)=0, 0, IF(K1819=Ajustes!$B$5, J1819, J1819*F1819)))</f>
        <v/>
      </c>
      <c r="U1819" s="20">
        <f>IF(S1819&lt;&gt;1, U1818, IF(C1819=Ajustes!$B$6, U1818+H1819, U1818-H1819))</f>
        <v/>
      </c>
      <c r="V1819" s="19">
        <f>IF(S1819&lt;&gt;1, V1818, IF(C1819=Ajustes!$B$6, V1818+D1819+N(O1819)+T1819, IF(U1819&lt;=0, 0, V1818-H1819*W1818)))</f>
        <v/>
      </c>
      <c r="W1819" s="21">
        <f>IF(U1819&gt;0, V1819/U1819, 0)</f>
        <v/>
      </c>
      <c r="X1819" s="19">
        <f>IF(AND(S1819=1, C1819=Ajustes!$B$7), D1819-N(O1819)-T1819-H1819*W1818, "")</f>
        <v/>
      </c>
      <c r="Y1819" s="18">
        <f>IF(A1819="", "", TRIM(IF(COUNTIFS($N$2:$N$3000,N1819,$C$2:$C$3000,C1819,$D$2:$D$3000,D1819,$H$2:$H$3000,H1819)&gt;1, "Orden repetida. ", "")&amp;IF(AND(S1819=1, C1819=Ajustes!$B$7, U1818+0.000001&lt;H1819), "Vendes más de lo registrado. ", "")&amp;IF(Q1819="texto", "Fecha en texto. ", "")&amp;IF(OR(NOT(ISNUMBER(D1819)), NOT(ISNUMBER(H1819))), "Número en texto. ", "")&amp;IF(AND(ISNUMBER(Q1819), ISNUMBER(Q1818), Q1819&lt;Q1818), "Fuera de orden de fecha. ", "")))</f>
        <v/>
      </c>
      <c r="Z1819" s="18">
        <f>IF(AND(S1819=1, ISNUMBER(R1819)), ROW(), 0)</f>
        <v/>
      </c>
      <c r="AA1819" s="18">
        <f>IF(ISNUMBER(R1819), R1819, 0)</f>
        <v/>
      </c>
    </row>
    <row r="1820">
      <c r="A1820" s="13" t="n"/>
      <c r="B1820" s="13" t="n"/>
      <c r="C1820" s="13" t="n"/>
      <c r="D1820" s="13" t="n"/>
      <c r="E1820" s="13" t="n"/>
      <c r="F1820" s="13" t="n"/>
      <c r="G1820" s="13" t="n"/>
      <c r="H1820" s="13" t="n"/>
      <c r="I1820" s="13" t="n"/>
      <c r="J1820" s="13" t="n"/>
      <c r="K1820" s="13" t="n"/>
      <c r="L1820" s="13" t="n"/>
      <c r="M1820" s="13" t="n"/>
      <c r="N1820" s="13" t="n"/>
      <c r="O1820" s="14" t="n"/>
      <c r="P1820" s="15" t="n"/>
      <c r="Q1820" s="16">
        <f>IF(N1820="", "", IF(ISNUMBER(N1820), N1820, IFERROR(DATEVALUE(LEFT(N1820,10))+TIMEVALUE(MID(N1820,12,8)), "texto")))</f>
        <v/>
      </c>
      <c r="R1820" s="17">
        <f>IF(ISNUMBER(Q1820), DATE(YEAR(Q1820),MONTH(Q1820),1), "")</f>
        <v/>
      </c>
      <c r="S1820" s="18">
        <f>IF(A1820="", 0, IF(AND(M1820=Ajustes!$B$8, E1820=Ajustes!$B$5, I1820=Ajustes!$B$4, OR(C1820=Ajustes!$B$6, C1820=Ajustes!$B$7), ISNUMBER(D1820), ISNUMBER(H1820)), 1, 0))</f>
        <v/>
      </c>
      <c r="T1820" s="19">
        <f>IF(S1820&lt;&gt;1, 0, IF(N(J1820)=0, 0, IF(K1820=Ajustes!$B$5, J1820, J1820*F1820)))</f>
        <v/>
      </c>
      <c r="U1820" s="20">
        <f>IF(S1820&lt;&gt;1, U1819, IF(C1820=Ajustes!$B$6, U1819+H1820, U1819-H1820))</f>
        <v/>
      </c>
      <c r="V1820" s="19">
        <f>IF(S1820&lt;&gt;1, V1819, IF(C1820=Ajustes!$B$6, V1819+D1820+N(O1820)+T1820, IF(U1820&lt;=0, 0, V1819-H1820*W1819)))</f>
        <v/>
      </c>
      <c r="W1820" s="21">
        <f>IF(U1820&gt;0, V1820/U1820, 0)</f>
        <v/>
      </c>
      <c r="X1820" s="19">
        <f>IF(AND(S1820=1, C1820=Ajustes!$B$7), D1820-N(O1820)-T1820-H1820*W1819, "")</f>
        <v/>
      </c>
      <c r="Y1820" s="18">
        <f>IF(A1820="", "", TRIM(IF(COUNTIFS($N$2:$N$3000,N1820,$C$2:$C$3000,C1820,$D$2:$D$3000,D1820,$H$2:$H$3000,H1820)&gt;1, "Orden repetida. ", "")&amp;IF(AND(S1820=1, C1820=Ajustes!$B$7, U1819+0.000001&lt;H1820), "Vendes más de lo registrado. ", "")&amp;IF(Q1820="texto", "Fecha en texto. ", "")&amp;IF(OR(NOT(ISNUMBER(D1820)), NOT(ISNUMBER(H1820))), "Número en texto. ", "")&amp;IF(AND(ISNUMBER(Q1820), ISNUMBER(Q1819), Q1820&lt;Q1819), "Fuera de orden de fecha. ", "")))</f>
        <v/>
      </c>
      <c r="Z1820" s="18">
        <f>IF(AND(S1820=1, ISNUMBER(R1820)), ROW(), 0)</f>
        <v/>
      </c>
      <c r="AA1820" s="18">
        <f>IF(ISNUMBER(R1820), R1820, 0)</f>
        <v/>
      </c>
    </row>
    <row r="1821">
      <c r="A1821" s="13" t="n"/>
      <c r="B1821" s="13" t="n"/>
      <c r="C1821" s="13" t="n"/>
      <c r="D1821" s="13" t="n"/>
      <c r="E1821" s="13" t="n"/>
      <c r="F1821" s="13" t="n"/>
      <c r="G1821" s="13" t="n"/>
      <c r="H1821" s="13" t="n"/>
      <c r="I1821" s="13" t="n"/>
      <c r="J1821" s="13" t="n"/>
      <c r="K1821" s="13" t="n"/>
      <c r="L1821" s="13" t="n"/>
      <c r="M1821" s="13" t="n"/>
      <c r="N1821" s="13" t="n"/>
      <c r="O1821" s="14" t="n"/>
      <c r="P1821" s="15" t="n"/>
      <c r="Q1821" s="16">
        <f>IF(N1821="", "", IF(ISNUMBER(N1821), N1821, IFERROR(DATEVALUE(LEFT(N1821,10))+TIMEVALUE(MID(N1821,12,8)), "texto")))</f>
        <v/>
      </c>
      <c r="R1821" s="17">
        <f>IF(ISNUMBER(Q1821), DATE(YEAR(Q1821),MONTH(Q1821),1), "")</f>
        <v/>
      </c>
      <c r="S1821" s="18">
        <f>IF(A1821="", 0, IF(AND(M1821=Ajustes!$B$8, E1821=Ajustes!$B$5, I1821=Ajustes!$B$4, OR(C1821=Ajustes!$B$6, C1821=Ajustes!$B$7), ISNUMBER(D1821), ISNUMBER(H1821)), 1, 0))</f>
        <v/>
      </c>
      <c r="T1821" s="19">
        <f>IF(S1821&lt;&gt;1, 0, IF(N(J1821)=0, 0, IF(K1821=Ajustes!$B$5, J1821, J1821*F1821)))</f>
        <v/>
      </c>
      <c r="U1821" s="20">
        <f>IF(S1821&lt;&gt;1, U1820, IF(C1821=Ajustes!$B$6, U1820+H1821, U1820-H1821))</f>
        <v/>
      </c>
      <c r="V1821" s="19">
        <f>IF(S1821&lt;&gt;1, V1820, IF(C1821=Ajustes!$B$6, V1820+D1821+N(O1821)+T1821, IF(U1821&lt;=0, 0, V1820-H1821*W1820)))</f>
        <v/>
      </c>
      <c r="W1821" s="21">
        <f>IF(U1821&gt;0, V1821/U1821, 0)</f>
        <v/>
      </c>
      <c r="X1821" s="19">
        <f>IF(AND(S1821=1, C1821=Ajustes!$B$7), D1821-N(O1821)-T1821-H1821*W1820, "")</f>
        <v/>
      </c>
      <c r="Y1821" s="18">
        <f>IF(A1821="", "", TRIM(IF(COUNTIFS($N$2:$N$3000,N1821,$C$2:$C$3000,C1821,$D$2:$D$3000,D1821,$H$2:$H$3000,H1821)&gt;1, "Orden repetida. ", "")&amp;IF(AND(S1821=1, C1821=Ajustes!$B$7, U1820+0.000001&lt;H1821), "Vendes más de lo registrado. ", "")&amp;IF(Q1821="texto", "Fecha en texto. ", "")&amp;IF(OR(NOT(ISNUMBER(D1821)), NOT(ISNUMBER(H1821))), "Número en texto. ", "")&amp;IF(AND(ISNUMBER(Q1821), ISNUMBER(Q1820), Q1821&lt;Q1820), "Fuera de orden de fecha. ", "")))</f>
        <v/>
      </c>
      <c r="Z1821" s="18">
        <f>IF(AND(S1821=1, ISNUMBER(R1821)), ROW(), 0)</f>
        <v/>
      </c>
      <c r="AA1821" s="18">
        <f>IF(ISNUMBER(R1821), R1821, 0)</f>
        <v/>
      </c>
    </row>
    <row r="1822">
      <c r="A1822" s="13" t="n"/>
      <c r="B1822" s="13" t="n"/>
      <c r="C1822" s="13" t="n"/>
      <c r="D1822" s="13" t="n"/>
      <c r="E1822" s="13" t="n"/>
      <c r="F1822" s="13" t="n"/>
      <c r="G1822" s="13" t="n"/>
      <c r="H1822" s="13" t="n"/>
      <c r="I1822" s="13" t="n"/>
      <c r="J1822" s="13" t="n"/>
      <c r="K1822" s="13" t="n"/>
      <c r="L1822" s="13" t="n"/>
      <c r="M1822" s="13" t="n"/>
      <c r="N1822" s="13" t="n"/>
      <c r="O1822" s="14" t="n"/>
      <c r="P1822" s="15" t="n"/>
      <c r="Q1822" s="16">
        <f>IF(N1822="", "", IF(ISNUMBER(N1822), N1822, IFERROR(DATEVALUE(LEFT(N1822,10))+TIMEVALUE(MID(N1822,12,8)), "texto")))</f>
        <v/>
      </c>
      <c r="R1822" s="17">
        <f>IF(ISNUMBER(Q1822), DATE(YEAR(Q1822),MONTH(Q1822),1), "")</f>
        <v/>
      </c>
      <c r="S1822" s="18">
        <f>IF(A1822="", 0, IF(AND(M1822=Ajustes!$B$8, E1822=Ajustes!$B$5, I1822=Ajustes!$B$4, OR(C1822=Ajustes!$B$6, C1822=Ajustes!$B$7), ISNUMBER(D1822), ISNUMBER(H1822)), 1, 0))</f>
        <v/>
      </c>
      <c r="T1822" s="19">
        <f>IF(S1822&lt;&gt;1, 0, IF(N(J1822)=0, 0, IF(K1822=Ajustes!$B$5, J1822, J1822*F1822)))</f>
        <v/>
      </c>
      <c r="U1822" s="20">
        <f>IF(S1822&lt;&gt;1, U1821, IF(C1822=Ajustes!$B$6, U1821+H1822, U1821-H1822))</f>
        <v/>
      </c>
      <c r="V1822" s="19">
        <f>IF(S1822&lt;&gt;1, V1821, IF(C1822=Ajustes!$B$6, V1821+D1822+N(O1822)+T1822, IF(U1822&lt;=0, 0, V1821-H1822*W1821)))</f>
        <v/>
      </c>
      <c r="W1822" s="21">
        <f>IF(U1822&gt;0, V1822/U1822, 0)</f>
        <v/>
      </c>
      <c r="X1822" s="19">
        <f>IF(AND(S1822=1, C1822=Ajustes!$B$7), D1822-N(O1822)-T1822-H1822*W1821, "")</f>
        <v/>
      </c>
      <c r="Y1822" s="18">
        <f>IF(A1822="", "", TRIM(IF(COUNTIFS($N$2:$N$3000,N1822,$C$2:$C$3000,C1822,$D$2:$D$3000,D1822,$H$2:$H$3000,H1822)&gt;1, "Orden repetida. ", "")&amp;IF(AND(S1822=1, C1822=Ajustes!$B$7, U1821+0.000001&lt;H1822), "Vendes más de lo registrado. ", "")&amp;IF(Q1822="texto", "Fecha en texto. ", "")&amp;IF(OR(NOT(ISNUMBER(D1822)), NOT(ISNUMBER(H1822))), "Número en texto. ", "")&amp;IF(AND(ISNUMBER(Q1822), ISNUMBER(Q1821), Q1822&lt;Q1821), "Fuera de orden de fecha. ", "")))</f>
        <v/>
      </c>
      <c r="Z1822" s="18">
        <f>IF(AND(S1822=1, ISNUMBER(R1822)), ROW(), 0)</f>
        <v/>
      </c>
      <c r="AA1822" s="18">
        <f>IF(ISNUMBER(R1822), R1822, 0)</f>
        <v/>
      </c>
    </row>
    <row r="1823">
      <c r="A1823" s="13" t="n"/>
      <c r="B1823" s="13" t="n"/>
      <c r="C1823" s="13" t="n"/>
      <c r="D1823" s="13" t="n"/>
      <c r="E1823" s="13" t="n"/>
      <c r="F1823" s="13" t="n"/>
      <c r="G1823" s="13" t="n"/>
      <c r="H1823" s="13" t="n"/>
      <c r="I1823" s="13" t="n"/>
      <c r="J1823" s="13" t="n"/>
      <c r="K1823" s="13" t="n"/>
      <c r="L1823" s="13" t="n"/>
      <c r="M1823" s="13" t="n"/>
      <c r="N1823" s="13" t="n"/>
      <c r="O1823" s="14" t="n"/>
      <c r="P1823" s="15" t="n"/>
      <c r="Q1823" s="16">
        <f>IF(N1823="", "", IF(ISNUMBER(N1823), N1823, IFERROR(DATEVALUE(LEFT(N1823,10))+TIMEVALUE(MID(N1823,12,8)), "texto")))</f>
        <v/>
      </c>
      <c r="R1823" s="17">
        <f>IF(ISNUMBER(Q1823), DATE(YEAR(Q1823),MONTH(Q1823),1), "")</f>
        <v/>
      </c>
      <c r="S1823" s="18">
        <f>IF(A1823="", 0, IF(AND(M1823=Ajustes!$B$8, E1823=Ajustes!$B$5, I1823=Ajustes!$B$4, OR(C1823=Ajustes!$B$6, C1823=Ajustes!$B$7), ISNUMBER(D1823), ISNUMBER(H1823)), 1, 0))</f>
        <v/>
      </c>
      <c r="T1823" s="19">
        <f>IF(S1823&lt;&gt;1, 0, IF(N(J1823)=0, 0, IF(K1823=Ajustes!$B$5, J1823, J1823*F1823)))</f>
        <v/>
      </c>
      <c r="U1823" s="20">
        <f>IF(S1823&lt;&gt;1, U1822, IF(C1823=Ajustes!$B$6, U1822+H1823, U1822-H1823))</f>
        <v/>
      </c>
      <c r="V1823" s="19">
        <f>IF(S1823&lt;&gt;1, V1822, IF(C1823=Ajustes!$B$6, V1822+D1823+N(O1823)+T1823, IF(U1823&lt;=0, 0, V1822-H1823*W1822)))</f>
        <v/>
      </c>
      <c r="W1823" s="21">
        <f>IF(U1823&gt;0, V1823/U1823, 0)</f>
        <v/>
      </c>
      <c r="X1823" s="19">
        <f>IF(AND(S1823=1, C1823=Ajustes!$B$7), D1823-N(O1823)-T1823-H1823*W1822, "")</f>
        <v/>
      </c>
      <c r="Y1823" s="18">
        <f>IF(A1823="", "", TRIM(IF(COUNTIFS($N$2:$N$3000,N1823,$C$2:$C$3000,C1823,$D$2:$D$3000,D1823,$H$2:$H$3000,H1823)&gt;1, "Orden repetida. ", "")&amp;IF(AND(S1823=1, C1823=Ajustes!$B$7, U1822+0.000001&lt;H1823), "Vendes más de lo registrado. ", "")&amp;IF(Q1823="texto", "Fecha en texto. ", "")&amp;IF(OR(NOT(ISNUMBER(D1823)), NOT(ISNUMBER(H1823))), "Número en texto. ", "")&amp;IF(AND(ISNUMBER(Q1823), ISNUMBER(Q1822), Q1823&lt;Q1822), "Fuera de orden de fecha. ", "")))</f>
        <v/>
      </c>
      <c r="Z1823" s="18">
        <f>IF(AND(S1823=1, ISNUMBER(R1823)), ROW(), 0)</f>
        <v/>
      </c>
      <c r="AA1823" s="18">
        <f>IF(ISNUMBER(R1823), R1823, 0)</f>
        <v/>
      </c>
    </row>
    <row r="1824">
      <c r="A1824" s="13" t="n"/>
      <c r="B1824" s="13" t="n"/>
      <c r="C1824" s="13" t="n"/>
      <c r="D1824" s="13" t="n"/>
      <c r="E1824" s="13" t="n"/>
      <c r="F1824" s="13" t="n"/>
      <c r="G1824" s="13" t="n"/>
      <c r="H1824" s="13" t="n"/>
      <c r="I1824" s="13" t="n"/>
      <c r="J1824" s="13" t="n"/>
      <c r="K1824" s="13" t="n"/>
      <c r="L1824" s="13" t="n"/>
      <c r="M1824" s="13" t="n"/>
      <c r="N1824" s="13" t="n"/>
      <c r="O1824" s="14" t="n"/>
      <c r="P1824" s="15" t="n"/>
      <c r="Q1824" s="16">
        <f>IF(N1824="", "", IF(ISNUMBER(N1824), N1824, IFERROR(DATEVALUE(LEFT(N1824,10))+TIMEVALUE(MID(N1824,12,8)), "texto")))</f>
        <v/>
      </c>
      <c r="R1824" s="17">
        <f>IF(ISNUMBER(Q1824), DATE(YEAR(Q1824),MONTH(Q1824),1), "")</f>
        <v/>
      </c>
      <c r="S1824" s="18">
        <f>IF(A1824="", 0, IF(AND(M1824=Ajustes!$B$8, E1824=Ajustes!$B$5, I1824=Ajustes!$B$4, OR(C1824=Ajustes!$B$6, C1824=Ajustes!$B$7), ISNUMBER(D1824), ISNUMBER(H1824)), 1, 0))</f>
        <v/>
      </c>
      <c r="T1824" s="19">
        <f>IF(S1824&lt;&gt;1, 0, IF(N(J1824)=0, 0, IF(K1824=Ajustes!$B$5, J1824, J1824*F1824)))</f>
        <v/>
      </c>
      <c r="U1824" s="20">
        <f>IF(S1824&lt;&gt;1, U1823, IF(C1824=Ajustes!$B$6, U1823+H1824, U1823-H1824))</f>
        <v/>
      </c>
      <c r="V1824" s="19">
        <f>IF(S1824&lt;&gt;1, V1823, IF(C1824=Ajustes!$B$6, V1823+D1824+N(O1824)+T1824, IF(U1824&lt;=0, 0, V1823-H1824*W1823)))</f>
        <v/>
      </c>
      <c r="W1824" s="21">
        <f>IF(U1824&gt;0, V1824/U1824, 0)</f>
        <v/>
      </c>
      <c r="X1824" s="19">
        <f>IF(AND(S1824=1, C1824=Ajustes!$B$7), D1824-N(O1824)-T1824-H1824*W1823, "")</f>
        <v/>
      </c>
      <c r="Y1824" s="18">
        <f>IF(A1824="", "", TRIM(IF(COUNTIFS($N$2:$N$3000,N1824,$C$2:$C$3000,C1824,$D$2:$D$3000,D1824,$H$2:$H$3000,H1824)&gt;1, "Orden repetida. ", "")&amp;IF(AND(S1824=1, C1824=Ajustes!$B$7, U1823+0.000001&lt;H1824), "Vendes más de lo registrado. ", "")&amp;IF(Q1824="texto", "Fecha en texto. ", "")&amp;IF(OR(NOT(ISNUMBER(D1824)), NOT(ISNUMBER(H1824))), "Número en texto. ", "")&amp;IF(AND(ISNUMBER(Q1824), ISNUMBER(Q1823), Q1824&lt;Q1823), "Fuera de orden de fecha. ", "")))</f>
        <v/>
      </c>
      <c r="Z1824" s="18">
        <f>IF(AND(S1824=1, ISNUMBER(R1824)), ROW(), 0)</f>
        <v/>
      </c>
      <c r="AA1824" s="18">
        <f>IF(ISNUMBER(R1824), R1824, 0)</f>
        <v/>
      </c>
    </row>
    <row r="1825">
      <c r="A1825" s="13" t="n"/>
      <c r="B1825" s="13" t="n"/>
      <c r="C1825" s="13" t="n"/>
      <c r="D1825" s="13" t="n"/>
      <c r="E1825" s="13" t="n"/>
      <c r="F1825" s="13" t="n"/>
      <c r="G1825" s="13" t="n"/>
      <c r="H1825" s="13" t="n"/>
      <c r="I1825" s="13" t="n"/>
      <c r="J1825" s="13" t="n"/>
      <c r="K1825" s="13" t="n"/>
      <c r="L1825" s="13" t="n"/>
      <c r="M1825" s="13" t="n"/>
      <c r="N1825" s="13" t="n"/>
      <c r="O1825" s="14" t="n"/>
      <c r="P1825" s="15" t="n"/>
      <c r="Q1825" s="16">
        <f>IF(N1825="", "", IF(ISNUMBER(N1825), N1825, IFERROR(DATEVALUE(LEFT(N1825,10))+TIMEVALUE(MID(N1825,12,8)), "texto")))</f>
        <v/>
      </c>
      <c r="R1825" s="17">
        <f>IF(ISNUMBER(Q1825), DATE(YEAR(Q1825),MONTH(Q1825),1), "")</f>
        <v/>
      </c>
      <c r="S1825" s="18">
        <f>IF(A1825="", 0, IF(AND(M1825=Ajustes!$B$8, E1825=Ajustes!$B$5, I1825=Ajustes!$B$4, OR(C1825=Ajustes!$B$6, C1825=Ajustes!$B$7), ISNUMBER(D1825), ISNUMBER(H1825)), 1, 0))</f>
        <v/>
      </c>
      <c r="T1825" s="19">
        <f>IF(S1825&lt;&gt;1, 0, IF(N(J1825)=0, 0, IF(K1825=Ajustes!$B$5, J1825, J1825*F1825)))</f>
        <v/>
      </c>
      <c r="U1825" s="20">
        <f>IF(S1825&lt;&gt;1, U1824, IF(C1825=Ajustes!$B$6, U1824+H1825, U1824-H1825))</f>
        <v/>
      </c>
      <c r="V1825" s="19">
        <f>IF(S1825&lt;&gt;1, V1824, IF(C1825=Ajustes!$B$6, V1824+D1825+N(O1825)+T1825, IF(U1825&lt;=0, 0, V1824-H1825*W1824)))</f>
        <v/>
      </c>
      <c r="W1825" s="21">
        <f>IF(U1825&gt;0, V1825/U1825, 0)</f>
        <v/>
      </c>
      <c r="X1825" s="19">
        <f>IF(AND(S1825=1, C1825=Ajustes!$B$7), D1825-N(O1825)-T1825-H1825*W1824, "")</f>
        <v/>
      </c>
      <c r="Y1825" s="18">
        <f>IF(A1825="", "", TRIM(IF(COUNTIFS($N$2:$N$3000,N1825,$C$2:$C$3000,C1825,$D$2:$D$3000,D1825,$H$2:$H$3000,H1825)&gt;1, "Orden repetida. ", "")&amp;IF(AND(S1825=1, C1825=Ajustes!$B$7, U1824+0.000001&lt;H1825), "Vendes más de lo registrado. ", "")&amp;IF(Q1825="texto", "Fecha en texto. ", "")&amp;IF(OR(NOT(ISNUMBER(D1825)), NOT(ISNUMBER(H1825))), "Número en texto. ", "")&amp;IF(AND(ISNUMBER(Q1825), ISNUMBER(Q1824), Q1825&lt;Q1824), "Fuera de orden de fecha. ", "")))</f>
        <v/>
      </c>
      <c r="Z1825" s="18">
        <f>IF(AND(S1825=1, ISNUMBER(R1825)), ROW(), 0)</f>
        <v/>
      </c>
      <c r="AA1825" s="18">
        <f>IF(ISNUMBER(R1825), R1825, 0)</f>
        <v/>
      </c>
    </row>
    <row r="1826">
      <c r="A1826" s="13" t="n"/>
      <c r="B1826" s="13" t="n"/>
      <c r="C1826" s="13" t="n"/>
      <c r="D1826" s="13" t="n"/>
      <c r="E1826" s="13" t="n"/>
      <c r="F1826" s="13" t="n"/>
      <c r="G1826" s="13" t="n"/>
      <c r="H1826" s="13" t="n"/>
      <c r="I1826" s="13" t="n"/>
      <c r="J1826" s="13" t="n"/>
      <c r="K1826" s="13" t="n"/>
      <c r="L1826" s="13" t="n"/>
      <c r="M1826" s="13" t="n"/>
      <c r="N1826" s="13" t="n"/>
      <c r="O1826" s="14" t="n"/>
      <c r="P1826" s="15" t="n"/>
      <c r="Q1826" s="16">
        <f>IF(N1826="", "", IF(ISNUMBER(N1826), N1826, IFERROR(DATEVALUE(LEFT(N1826,10))+TIMEVALUE(MID(N1826,12,8)), "texto")))</f>
        <v/>
      </c>
      <c r="R1826" s="17">
        <f>IF(ISNUMBER(Q1826), DATE(YEAR(Q1826),MONTH(Q1826),1), "")</f>
        <v/>
      </c>
      <c r="S1826" s="18">
        <f>IF(A1826="", 0, IF(AND(M1826=Ajustes!$B$8, E1826=Ajustes!$B$5, I1826=Ajustes!$B$4, OR(C1826=Ajustes!$B$6, C1826=Ajustes!$B$7), ISNUMBER(D1826), ISNUMBER(H1826)), 1, 0))</f>
        <v/>
      </c>
      <c r="T1826" s="19">
        <f>IF(S1826&lt;&gt;1, 0, IF(N(J1826)=0, 0, IF(K1826=Ajustes!$B$5, J1826, J1826*F1826)))</f>
        <v/>
      </c>
      <c r="U1826" s="20">
        <f>IF(S1826&lt;&gt;1, U1825, IF(C1826=Ajustes!$B$6, U1825+H1826, U1825-H1826))</f>
        <v/>
      </c>
      <c r="V1826" s="19">
        <f>IF(S1826&lt;&gt;1, V1825, IF(C1826=Ajustes!$B$6, V1825+D1826+N(O1826)+T1826, IF(U1826&lt;=0, 0, V1825-H1826*W1825)))</f>
        <v/>
      </c>
      <c r="W1826" s="21">
        <f>IF(U1826&gt;0, V1826/U1826, 0)</f>
        <v/>
      </c>
      <c r="X1826" s="19">
        <f>IF(AND(S1826=1, C1826=Ajustes!$B$7), D1826-N(O1826)-T1826-H1826*W1825, "")</f>
        <v/>
      </c>
      <c r="Y1826" s="18">
        <f>IF(A1826="", "", TRIM(IF(COUNTIFS($N$2:$N$3000,N1826,$C$2:$C$3000,C1826,$D$2:$D$3000,D1826,$H$2:$H$3000,H1826)&gt;1, "Orden repetida. ", "")&amp;IF(AND(S1826=1, C1826=Ajustes!$B$7, U1825+0.000001&lt;H1826), "Vendes más de lo registrado. ", "")&amp;IF(Q1826="texto", "Fecha en texto. ", "")&amp;IF(OR(NOT(ISNUMBER(D1826)), NOT(ISNUMBER(H1826))), "Número en texto. ", "")&amp;IF(AND(ISNUMBER(Q1826), ISNUMBER(Q1825), Q1826&lt;Q1825), "Fuera de orden de fecha. ", "")))</f>
        <v/>
      </c>
      <c r="Z1826" s="18">
        <f>IF(AND(S1826=1, ISNUMBER(R1826)), ROW(), 0)</f>
        <v/>
      </c>
      <c r="AA1826" s="18">
        <f>IF(ISNUMBER(R1826), R1826, 0)</f>
        <v/>
      </c>
    </row>
    <row r="1827">
      <c r="A1827" s="13" t="n"/>
      <c r="B1827" s="13" t="n"/>
      <c r="C1827" s="13" t="n"/>
      <c r="D1827" s="13" t="n"/>
      <c r="E1827" s="13" t="n"/>
      <c r="F1827" s="13" t="n"/>
      <c r="G1827" s="13" t="n"/>
      <c r="H1827" s="13" t="n"/>
      <c r="I1827" s="13" t="n"/>
      <c r="J1827" s="13" t="n"/>
      <c r="K1827" s="13" t="n"/>
      <c r="L1827" s="13" t="n"/>
      <c r="M1827" s="13" t="n"/>
      <c r="N1827" s="13" t="n"/>
      <c r="O1827" s="14" t="n"/>
      <c r="P1827" s="15" t="n"/>
      <c r="Q1827" s="16">
        <f>IF(N1827="", "", IF(ISNUMBER(N1827), N1827, IFERROR(DATEVALUE(LEFT(N1827,10))+TIMEVALUE(MID(N1827,12,8)), "texto")))</f>
        <v/>
      </c>
      <c r="R1827" s="17">
        <f>IF(ISNUMBER(Q1827), DATE(YEAR(Q1827),MONTH(Q1827),1), "")</f>
        <v/>
      </c>
      <c r="S1827" s="18">
        <f>IF(A1827="", 0, IF(AND(M1827=Ajustes!$B$8, E1827=Ajustes!$B$5, I1827=Ajustes!$B$4, OR(C1827=Ajustes!$B$6, C1827=Ajustes!$B$7), ISNUMBER(D1827), ISNUMBER(H1827)), 1, 0))</f>
        <v/>
      </c>
      <c r="T1827" s="19">
        <f>IF(S1827&lt;&gt;1, 0, IF(N(J1827)=0, 0, IF(K1827=Ajustes!$B$5, J1827, J1827*F1827)))</f>
        <v/>
      </c>
      <c r="U1827" s="20">
        <f>IF(S1827&lt;&gt;1, U1826, IF(C1827=Ajustes!$B$6, U1826+H1827, U1826-H1827))</f>
        <v/>
      </c>
      <c r="V1827" s="19">
        <f>IF(S1827&lt;&gt;1, V1826, IF(C1827=Ajustes!$B$6, V1826+D1827+N(O1827)+T1827, IF(U1827&lt;=0, 0, V1826-H1827*W1826)))</f>
        <v/>
      </c>
      <c r="W1827" s="21">
        <f>IF(U1827&gt;0, V1827/U1827, 0)</f>
        <v/>
      </c>
      <c r="X1827" s="19">
        <f>IF(AND(S1827=1, C1827=Ajustes!$B$7), D1827-N(O1827)-T1827-H1827*W1826, "")</f>
        <v/>
      </c>
      <c r="Y1827" s="18">
        <f>IF(A1827="", "", TRIM(IF(COUNTIFS($N$2:$N$3000,N1827,$C$2:$C$3000,C1827,$D$2:$D$3000,D1827,$H$2:$H$3000,H1827)&gt;1, "Orden repetida. ", "")&amp;IF(AND(S1827=1, C1827=Ajustes!$B$7, U1826+0.000001&lt;H1827), "Vendes más de lo registrado. ", "")&amp;IF(Q1827="texto", "Fecha en texto. ", "")&amp;IF(OR(NOT(ISNUMBER(D1827)), NOT(ISNUMBER(H1827))), "Número en texto. ", "")&amp;IF(AND(ISNUMBER(Q1827), ISNUMBER(Q1826), Q1827&lt;Q1826), "Fuera de orden de fecha. ", "")))</f>
        <v/>
      </c>
      <c r="Z1827" s="18">
        <f>IF(AND(S1827=1, ISNUMBER(R1827)), ROW(), 0)</f>
        <v/>
      </c>
      <c r="AA1827" s="18">
        <f>IF(ISNUMBER(R1827), R1827, 0)</f>
        <v/>
      </c>
    </row>
    <row r="1828">
      <c r="A1828" s="13" t="n"/>
      <c r="B1828" s="13" t="n"/>
      <c r="C1828" s="13" t="n"/>
      <c r="D1828" s="13" t="n"/>
      <c r="E1828" s="13" t="n"/>
      <c r="F1828" s="13" t="n"/>
      <c r="G1828" s="13" t="n"/>
      <c r="H1828" s="13" t="n"/>
      <c r="I1828" s="13" t="n"/>
      <c r="J1828" s="13" t="n"/>
      <c r="K1828" s="13" t="n"/>
      <c r="L1828" s="13" t="n"/>
      <c r="M1828" s="13" t="n"/>
      <c r="N1828" s="13" t="n"/>
      <c r="O1828" s="14" t="n"/>
      <c r="P1828" s="15" t="n"/>
      <c r="Q1828" s="16">
        <f>IF(N1828="", "", IF(ISNUMBER(N1828), N1828, IFERROR(DATEVALUE(LEFT(N1828,10))+TIMEVALUE(MID(N1828,12,8)), "texto")))</f>
        <v/>
      </c>
      <c r="R1828" s="17">
        <f>IF(ISNUMBER(Q1828), DATE(YEAR(Q1828),MONTH(Q1828),1), "")</f>
        <v/>
      </c>
      <c r="S1828" s="18">
        <f>IF(A1828="", 0, IF(AND(M1828=Ajustes!$B$8, E1828=Ajustes!$B$5, I1828=Ajustes!$B$4, OR(C1828=Ajustes!$B$6, C1828=Ajustes!$B$7), ISNUMBER(D1828), ISNUMBER(H1828)), 1, 0))</f>
        <v/>
      </c>
      <c r="T1828" s="19">
        <f>IF(S1828&lt;&gt;1, 0, IF(N(J1828)=0, 0, IF(K1828=Ajustes!$B$5, J1828, J1828*F1828)))</f>
        <v/>
      </c>
      <c r="U1828" s="20">
        <f>IF(S1828&lt;&gt;1, U1827, IF(C1828=Ajustes!$B$6, U1827+H1828, U1827-H1828))</f>
        <v/>
      </c>
      <c r="V1828" s="19">
        <f>IF(S1828&lt;&gt;1, V1827, IF(C1828=Ajustes!$B$6, V1827+D1828+N(O1828)+T1828, IF(U1828&lt;=0, 0, V1827-H1828*W1827)))</f>
        <v/>
      </c>
      <c r="W1828" s="21">
        <f>IF(U1828&gt;0, V1828/U1828, 0)</f>
        <v/>
      </c>
      <c r="X1828" s="19">
        <f>IF(AND(S1828=1, C1828=Ajustes!$B$7), D1828-N(O1828)-T1828-H1828*W1827, "")</f>
        <v/>
      </c>
      <c r="Y1828" s="18">
        <f>IF(A1828="", "", TRIM(IF(COUNTIFS($N$2:$N$3000,N1828,$C$2:$C$3000,C1828,$D$2:$D$3000,D1828,$H$2:$H$3000,H1828)&gt;1, "Orden repetida. ", "")&amp;IF(AND(S1828=1, C1828=Ajustes!$B$7, U1827+0.000001&lt;H1828), "Vendes más de lo registrado. ", "")&amp;IF(Q1828="texto", "Fecha en texto. ", "")&amp;IF(OR(NOT(ISNUMBER(D1828)), NOT(ISNUMBER(H1828))), "Número en texto. ", "")&amp;IF(AND(ISNUMBER(Q1828), ISNUMBER(Q1827), Q1828&lt;Q1827), "Fuera de orden de fecha. ", "")))</f>
        <v/>
      </c>
      <c r="Z1828" s="18">
        <f>IF(AND(S1828=1, ISNUMBER(R1828)), ROW(), 0)</f>
        <v/>
      </c>
      <c r="AA1828" s="18">
        <f>IF(ISNUMBER(R1828), R1828, 0)</f>
        <v/>
      </c>
    </row>
    <row r="1829">
      <c r="A1829" s="13" t="n"/>
      <c r="B1829" s="13" t="n"/>
      <c r="C1829" s="13" t="n"/>
      <c r="D1829" s="13" t="n"/>
      <c r="E1829" s="13" t="n"/>
      <c r="F1829" s="13" t="n"/>
      <c r="G1829" s="13" t="n"/>
      <c r="H1829" s="13" t="n"/>
      <c r="I1829" s="13" t="n"/>
      <c r="J1829" s="13" t="n"/>
      <c r="K1829" s="13" t="n"/>
      <c r="L1829" s="13" t="n"/>
      <c r="M1829" s="13" t="n"/>
      <c r="N1829" s="13" t="n"/>
      <c r="O1829" s="14" t="n"/>
      <c r="P1829" s="15" t="n"/>
      <c r="Q1829" s="16">
        <f>IF(N1829="", "", IF(ISNUMBER(N1829), N1829, IFERROR(DATEVALUE(LEFT(N1829,10))+TIMEVALUE(MID(N1829,12,8)), "texto")))</f>
        <v/>
      </c>
      <c r="R1829" s="17">
        <f>IF(ISNUMBER(Q1829), DATE(YEAR(Q1829),MONTH(Q1829),1), "")</f>
        <v/>
      </c>
      <c r="S1829" s="18">
        <f>IF(A1829="", 0, IF(AND(M1829=Ajustes!$B$8, E1829=Ajustes!$B$5, I1829=Ajustes!$B$4, OR(C1829=Ajustes!$B$6, C1829=Ajustes!$B$7), ISNUMBER(D1829), ISNUMBER(H1829)), 1, 0))</f>
        <v/>
      </c>
      <c r="T1829" s="19">
        <f>IF(S1829&lt;&gt;1, 0, IF(N(J1829)=0, 0, IF(K1829=Ajustes!$B$5, J1829, J1829*F1829)))</f>
        <v/>
      </c>
      <c r="U1829" s="20">
        <f>IF(S1829&lt;&gt;1, U1828, IF(C1829=Ajustes!$B$6, U1828+H1829, U1828-H1829))</f>
        <v/>
      </c>
      <c r="V1829" s="19">
        <f>IF(S1829&lt;&gt;1, V1828, IF(C1829=Ajustes!$B$6, V1828+D1829+N(O1829)+T1829, IF(U1829&lt;=0, 0, V1828-H1829*W1828)))</f>
        <v/>
      </c>
      <c r="W1829" s="21">
        <f>IF(U1829&gt;0, V1829/U1829, 0)</f>
        <v/>
      </c>
      <c r="X1829" s="19">
        <f>IF(AND(S1829=1, C1829=Ajustes!$B$7), D1829-N(O1829)-T1829-H1829*W1828, "")</f>
        <v/>
      </c>
      <c r="Y1829" s="18">
        <f>IF(A1829="", "", TRIM(IF(COUNTIFS($N$2:$N$3000,N1829,$C$2:$C$3000,C1829,$D$2:$D$3000,D1829,$H$2:$H$3000,H1829)&gt;1, "Orden repetida. ", "")&amp;IF(AND(S1829=1, C1829=Ajustes!$B$7, U1828+0.000001&lt;H1829), "Vendes más de lo registrado. ", "")&amp;IF(Q1829="texto", "Fecha en texto. ", "")&amp;IF(OR(NOT(ISNUMBER(D1829)), NOT(ISNUMBER(H1829))), "Número en texto. ", "")&amp;IF(AND(ISNUMBER(Q1829), ISNUMBER(Q1828), Q1829&lt;Q1828), "Fuera de orden de fecha. ", "")))</f>
        <v/>
      </c>
      <c r="Z1829" s="18">
        <f>IF(AND(S1829=1, ISNUMBER(R1829)), ROW(), 0)</f>
        <v/>
      </c>
      <c r="AA1829" s="18">
        <f>IF(ISNUMBER(R1829), R1829, 0)</f>
        <v/>
      </c>
    </row>
    <row r="1830">
      <c r="A1830" s="13" t="n"/>
      <c r="B1830" s="13" t="n"/>
      <c r="C1830" s="13" t="n"/>
      <c r="D1830" s="13" t="n"/>
      <c r="E1830" s="13" t="n"/>
      <c r="F1830" s="13" t="n"/>
      <c r="G1830" s="13" t="n"/>
      <c r="H1830" s="13" t="n"/>
      <c r="I1830" s="13" t="n"/>
      <c r="J1830" s="13" t="n"/>
      <c r="K1830" s="13" t="n"/>
      <c r="L1830" s="13" t="n"/>
      <c r="M1830" s="13" t="n"/>
      <c r="N1830" s="13" t="n"/>
      <c r="O1830" s="14" t="n"/>
      <c r="P1830" s="15" t="n"/>
      <c r="Q1830" s="16">
        <f>IF(N1830="", "", IF(ISNUMBER(N1830), N1830, IFERROR(DATEVALUE(LEFT(N1830,10))+TIMEVALUE(MID(N1830,12,8)), "texto")))</f>
        <v/>
      </c>
      <c r="R1830" s="17">
        <f>IF(ISNUMBER(Q1830), DATE(YEAR(Q1830),MONTH(Q1830),1), "")</f>
        <v/>
      </c>
      <c r="S1830" s="18">
        <f>IF(A1830="", 0, IF(AND(M1830=Ajustes!$B$8, E1830=Ajustes!$B$5, I1830=Ajustes!$B$4, OR(C1830=Ajustes!$B$6, C1830=Ajustes!$B$7), ISNUMBER(D1830), ISNUMBER(H1830)), 1, 0))</f>
        <v/>
      </c>
      <c r="T1830" s="19">
        <f>IF(S1830&lt;&gt;1, 0, IF(N(J1830)=0, 0, IF(K1830=Ajustes!$B$5, J1830, J1830*F1830)))</f>
        <v/>
      </c>
      <c r="U1830" s="20">
        <f>IF(S1830&lt;&gt;1, U1829, IF(C1830=Ajustes!$B$6, U1829+H1830, U1829-H1830))</f>
        <v/>
      </c>
      <c r="V1830" s="19">
        <f>IF(S1830&lt;&gt;1, V1829, IF(C1830=Ajustes!$B$6, V1829+D1830+N(O1830)+T1830, IF(U1830&lt;=0, 0, V1829-H1830*W1829)))</f>
        <v/>
      </c>
      <c r="W1830" s="21">
        <f>IF(U1830&gt;0, V1830/U1830, 0)</f>
        <v/>
      </c>
      <c r="X1830" s="19">
        <f>IF(AND(S1830=1, C1830=Ajustes!$B$7), D1830-N(O1830)-T1830-H1830*W1829, "")</f>
        <v/>
      </c>
      <c r="Y1830" s="18">
        <f>IF(A1830="", "", TRIM(IF(COUNTIFS($N$2:$N$3000,N1830,$C$2:$C$3000,C1830,$D$2:$D$3000,D1830,$H$2:$H$3000,H1830)&gt;1, "Orden repetida. ", "")&amp;IF(AND(S1830=1, C1830=Ajustes!$B$7, U1829+0.000001&lt;H1830), "Vendes más de lo registrado. ", "")&amp;IF(Q1830="texto", "Fecha en texto. ", "")&amp;IF(OR(NOT(ISNUMBER(D1830)), NOT(ISNUMBER(H1830))), "Número en texto. ", "")&amp;IF(AND(ISNUMBER(Q1830), ISNUMBER(Q1829), Q1830&lt;Q1829), "Fuera de orden de fecha. ", "")))</f>
        <v/>
      </c>
      <c r="Z1830" s="18">
        <f>IF(AND(S1830=1, ISNUMBER(R1830)), ROW(), 0)</f>
        <v/>
      </c>
      <c r="AA1830" s="18">
        <f>IF(ISNUMBER(R1830), R1830, 0)</f>
        <v/>
      </c>
    </row>
    <row r="1831">
      <c r="A1831" s="13" t="n"/>
      <c r="B1831" s="13" t="n"/>
      <c r="C1831" s="13" t="n"/>
      <c r="D1831" s="13" t="n"/>
      <c r="E1831" s="13" t="n"/>
      <c r="F1831" s="13" t="n"/>
      <c r="G1831" s="13" t="n"/>
      <c r="H1831" s="13" t="n"/>
      <c r="I1831" s="13" t="n"/>
      <c r="J1831" s="13" t="n"/>
      <c r="K1831" s="13" t="n"/>
      <c r="L1831" s="13" t="n"/>
      <c r="M1831" s="13" t="n"/>
      <c r="N1831" s="13" t="n"/>
      <c r="O1831" s="14" t="n"/>
      <c r="P1831" s="15" t="n"/>
      <c r="Q1831" s="16">
        <f>IF(N1831="", "", IF(ISNUMBER(N1831), N1831, IFERROR(DATEVALUE(LEFT(N1831,10))+TIMEVALUE(MID(N1831,12,8)), "texto")))</f>
        <v/>
      </c>
      <c r="R1831" s="17">
        <f>IF(ISNUMBER(Q1831), DATE(YEAR(Q1831),MONTH(Q1831),1), "")</f>
        <v/>
      </c>
      <c r="S1831" s="18">
        <f>IF(A1831="", 0, IF(AND(M1831=Ajustes!$B$8, E1831=Ajustes!$B$5, I1831=Ajustes!$B$4, OR(C1831=Ajustes!$B$6, C1831=Ajustes!$B$7), ISNUMBER(D1831), ISNUMBER(H1831)), 1, 0))</f>
        <v/>
      </c>
      <c r="T1831" s="19">
        <f>IF(S1831&lt;&gt;1, 0, IF(N(J1831)=0, 0, IF(K1831=Ajustes!$B$5, J1831, J1831*F1831)))</f>
        <v/>
      </c>
      <c r="U1831" s="20">
        <f>IF(S1831&lt;&gt;1, U1830, IF(C1831=Ajustes!$B$6, U1830+H1831, U1830-H1831))</f>
        <v/>
      </c>
      <c r="V1831" s="19">
        <f>IF(S1831&lt;&gt;1, V1830, IF(C1831=Ajustes!$B$6, V1830+D1831+N(O1831)+T1831, IF(U1831&lt;=0, 0, V1830-H1831*W1830)))</f>
        <v/>
      </c>
      <c r="W1831" s="21">
        <f>IF(U1831&gt;0, V1831/U1831, 0)</f>
        <v/>
      </c>
      <c r="X1831" s="19">
        <f>IF(AND(S1831=1, C1831=Ajustes!$B$7), D1831-N(O1831)-T1831-H1831*W1830, "")</f>
        <v/>
      </c>
      <c r="Y1831" s="18">
        <f>IF(A1831="", "", TRIM(IF(COUNTIFS($N$2:$N$3000,N1831,$C$2:$C$3000,C1831,$D$2:$D$3000,D1831,$H$2:$H$3000,H1831)&gt;1, "Orden repetida. ", "")&amp;IF(AND(S1831=1, C1831=Ajustes!$B$7, U1830+0.000001&lt;H1831), "Vendes más de lo registrado. ", "")&amp;IF(Q1831="texto", "Fecha en texto. ", "")&amp;IF(OR(NOT(ISNUMBER(D1831)), NOT(ISNUMBER(H1831))), "Número en texto. ", "")&amp;IF(AND(ISNUMBER(Q1831), ISNUMBER(Q1830), Q1831&lt;Q1830), "Fuera de orden de fecha. ", "")))</f>
        <v/>
      </c>
      <c r="Z1831" s="18">
        <f>IF(AND(S1831=1, ISNUMBER(R1831)), ROW(), 0)</f>
        <v/>
      </c>
      <c r="AA1831" s="18">
        <f>IF(ISNUMBER(R1831), R1831, 0)</f>
        <v/>
      </c>
    </row>
    <row r="1832">
      <c r="A1832" s="13" t="n"/>
      <c r="B1832" s="13" t="n"/>
      <c r="C1832" s="13" t="n"/>
      <c r="D1832" s="13" t="n"/>
      <c r="E1832" s="13" t="n"/>
      <c r="F1832" s="13" t="n"/>
      <c r="G1832" s="13" t="n"/>
      <c r="H1832" s="13" t="n"/>
      <c r="I1832" s="13" t="n"/>
      <c r="J1832" s="13" t="n"/>
      <c r="K1832" s="13" t="n"/>
      <c r="L1832" s="13" t="n"/>
      <c r="M1832" s="13" t="n"/>
      <c r="N1832" s="13" t="n"/>
      <c r="O1832" s="14" t="n"/>
      <c r="P1832" s="15" t="n"/>
      <c r="Q1832" s="16">
        <f>IF(N1832="", "", IF(ISNUMBER(N1832), N1832, IFERROR(DATEVALUE(LEFT(N1832,10))+TIMEVALUE(MID(N1832,12,8)), "texto")))</f>
        <v/>
      </c>
      <c r="R1832" s="17">
        <f>IF(ISNUMBER(Q1832), DATE(YEAR(Q1832),MONTH(Q1832),1), "")</f>
        <v/>
      </c>
      <c r="S1832" s="18">
        <f>IF(A1832="", 0, IF(AND(M1832=Ajustes!$B$8, E1832=Ajustes!$B$5, I1832=Ajustes!$B$4, OR(C1832=Ajustes!$B$6, C1832=Ajustes!$B$7), ISNUMBER(D1832), ISNUMBER(H1832)), 1, 0))</f>
        <v/>
      </c>
      <c r="T1832" s="19">
        <f>IF(S1832&lt;&gt;1, 0, IF(N(J1832)=0, 0, IF(K1832=Ajustes!$B$5, J1832, J1832*F1832)))</f>
        <v/>
      </c>
      <c r="U1832" s="20">
        <f>IF(S1832&lt;&gt;1, U1831, IF(C1832=Ajustes!$B$6, U1831+H1832, U1831-H1832))</f>
        <v/>
      </c>
      <c r="V1832" s="19">
        <f>IF(S1832&lt;&gt;1, V1831, IF(C1832=Ajustes!$B$6, V1831+D1832+N(O1832)+T1832, IF(U1832&lt;=0, 0, V1831-H1832*W1831)))</f>
        <v/>
      </c>
      <c r="W1832" s="21">
        <f>IF(U1832&gt;0, V1832/U1832, 0)</f>
        <v/>
      </c>
      <c r="X1832" s="19">
        <f>IF(AND(S1832=1, C1832=Ajustes!$B$7), D1832-N(O1832)-T1832-H1832*W1831, "")</f>
        <v/>
      </c>
      <c r="Y1832" s="18">
        <f>IF(A1832="", "", TRIM(IF(COUNTIFS($N$2:$N$3000,N1832,$C$2:$C$3000,C1832,$D$2:$D$3000,D1832,$H$2:$H$3000,H1832)&gt;1, "Orden repetida. ", "")&amp;IF(AND(S1832=1, C1832=Ajustes!$B$7, U1831+0.000001&lt;H1832), "Vendes más de lo registrado. ", "")&amp;IF(Q1832="texto", "Fecha en texto. ", "")&amp;IF(OR(NOT(ISNUMBER(D1832)), NOT(ISNUMBER(H1832))), "Número en texto. ", "")&amp;IF(AND(ISNUMBER(Q1832), ISNUMBER(Q1831), Q1832&lt;Q1831), "Fuera de orden de fecha. ", "")))</f>
        <v/>
      </c>
      <c r="Z1832" s="18">
        <f>IF(AND(S1832=1, ISNUMBER(R1832)), ROW(), 0)</f>
        <v/>
      </c>
      <c r="AA1832" s="18">
        <f>IF(ISNUMBER(R1832), R1832, 0)</f>
        <v/>
      </c>
    </row>
    <row r="1833">
      <c r="A1833" s="13" t="n"/>
      <c r="B1833" s="13" t="n"/>
      <c r="C1833" s="13" t="n"/>
      <c r="D1833" s="13" t="n"/>
      <c r="E1833" s="13" t="n"/>
      <c r="F1833" s="13" t="n"/>
      <c r="G1833" s="13" t="n"/>
      <c r="H1833" s="13" t="n"/>
      <c r="I1833" s="13" t="n"/>
      <c r="J1833" s="13" t="n"/>
      <c r="K1833" s="13" t="n"/>
      <c r="L1833" s="13" t="n"/>
      <c r="M1833" s="13" t="n"/>
      <c r="N1833" s="13" t="n"/>
      <c r="O1833" s="14" t="n"/>
      <c r="P1833" s="15" t="n"/>
      <c r="Q1833" s="16">
        <f>IF(N1833="", "", IF(ISNUMBER(N1833), N1833, IFERROR(DATEVALUE(LEFT(N1833,10))+TIMEVALUE(MID(N1833,12,8)), "texto")))</f>
        <v/>
      </c>
      <c r="R1833" s="17">
        <f>IF(ISNUMBER(Q1833), DATE(YEAR(Q1833),MONTH(Q1833),1), "")</f>
        <v/>
      </c>
      <c r="S1833" s="18">
        <f>IF(A1833="", 0, IF(AND(M1833=Ajustes!$B$8, E1833=Ajustes!$B$5, I1833=Ajustes!$B$4, OR(C1833=Ajustes!$B$6, C1833=Ajustes!$B$7), ISNUMBER(D1833), ISNUMBER(H1833)), 1, 0))</f>
        <v/>
      </c>
      <c r="T1833" s="19">
        <f>IF(S1833&lt;&gt;1, 0, IF(N(J1833)=0, 0, IF(K1833=Ajustes!$B$5, J1833, J1833*F1833)))</f>
        <v/>
      </c>
      <c r="U1833" s="20">
        <f>IF(S1833&lt;&gt;1, U1832, IF(C1833=Ajustes!$B$6, U1832+H1833, U1832-H1833))</f>
        <v/>
      </c>
      <c r="V1833" s="19">
        <f>IF(S1833&lt;&gt;1, V1832, IF(C1833=Ajustes!$B$6, V1832+D1833+N(O1833)+T1833, IF(U1833&lt;=0, 0, V1832-H1833*W1832)))</f>
        <v/>
      </c>
      <c r="W1833" s="21">
        <f>IF(U1833&gt;0, V1833/U1833, 0)</f>
        <v/>
      </c>
      <c r="X1833" s="19">
        <f>IF(AND(S1833=1, C1833=Ajustes!$B$7), D1833-N(O1833)-T1833-H1833*W1832, "")</f>
        <v/>
      </c>
      <c r="Y1833" s="18">
        <f>IF(A1833="", "", TRIM(IF(COUNTIFS($N$2:$N$3000,N1833,$C$2:$C$3000,C1833,$D$2:$D$3000,D1833,$H$2:$H$3000,H1833)&gt;1, "Orden repetida. ", "")&amp;IF(AND(S1833=1, C1833=Ajustes!$B$7, U1832+0.000001&lt;H1833), "Vendes más de lo registrado. ", "")&amp;IF(Q1833="texto", "Fecha en texto. ", "")&amp;IF(OR(NOT(ISNUMBER(D1833)), NOT(ISNUMBER(H1833))), "Número en texto. ", "")&amp;IF(AND(ISNUMBER(Q1833), ISNUMBER(Q1832), Q1833&lt;Q1832), "Fuera de orden de fecha. ", "")))</f>
        <v/>
      </c>
      <c r="Z1833" s="18">
        <f>IF(AND(S1833=1, ISNUMBER(R1833)), ROW(), 0)</f>
        <v/>
      </c>
      <c r="AA1833" s="18">
        <f>IF(ISNUMBER(R1833), R1833, 0)</f>
        <v/>
      </c>
    </row>
    <row r="1834">
      <c r="A1834" s="13" t="n"/>
      <c r="B1834" s="13" t="n"/>
      <c r="C1834" s="13" t="n"/>
      <c r="D1834" s="13" t="n"/>
      <c r="E1834" s="13" t="n"/>
      <c r="F1834" s="13" t="n"/>
      <c r="G1834" s="13" t="n"/>
      <c r="H1834" s="13" t="n"/>
      <c r="I1834" s="13" t="n"/>
      <c r="J1834" s="13" t="n"/>
      <c r="K1834" s="13" t="n"/>
      <c r="L1834" s="13" t="n"/>
      <c r="M1834" s="13" t="n"/>
      <c r="N1834" s="13" t="n"/>
      <c r="O1834" s="14" t="n"/>
      <c r="P1834" s="15" t="n"/>
      <c r="Q1834" s="16">
        <f>IF(N1834="", "", IF(ISNUMBER(N1834), N1834, IFERROR(DATEVALUE(LEFT(N1834,10))+TIMEVALUE(MID(N1834,12,8)), "texto")))</f>
        <v/>
      </c>
      <c r="R1834" s="17">
        <f>IF(ISNUMBER(Q1834), DATE(YEAR(Q1834),MONTH(Q1834),1), "")</f>
        <v/>
      </c>
      <c r="S1834" s="18">
        <f>IF(A1834="", 0, IF(AND(M1834=Ajustes!$B$8, E1834=Ajustes!$B$5, I1834=Ajustes!$B$4, OR(C1834=Ajustes!$B$6, C1834=Ajustes!$B$7), ISNUMBER(D1834), ISNUMBER(H1834)), 1, 0))</f>
        <v/>
      </c>
      <c r="T1834" s="19">
        <f>IF(S1834&lt;&gt;1, 0, IF(N(J1834)=0, 0, IF(K1834=Ajustes!$B$5, J1834, J1834*F1834)))</f>
        <v/>
      </c>
      <c r="U1834" s="20">
        <f>IF(S1834&lt;&gt;1, U1833, IF(C1834=Ajustes!$B$6, U1833+H1834, U1833-H1834))</f>
        <v/>
      </c>
      <c r="V1834" s="19">
        <f>IF(S1834&lt;&gt;1, V1833, IF(C1834=Ajustes!$B$6, V1833+D1834+N(O1834)+T1834, IF(U1834&lt;=0, 0, V1833-H1834*W1833)))</f>
        <v/>
      </c>
      <c r="W1834" s="21">
        <f>IF(U1834&gt;0, V1834/U1834, 0)</f>
        <v/>
      </c>
      <c r="X1834" s="19">
        <f>IF(AND(S1834=1, C1834=Ajustes!$B$7), D1834-N(O1834)-T1834-H1834*W1833, "")</f>
        <v/>
      </c>
      <c r="Y1834" s="18">
        <f>IF(A1834="", "", TRIM(IF(COUNTIFS($N$2:$N$3000,N1834,$C$2:$C$3000,C1834,$D$2:$D$3000,D1834,$H$2:$H$3000,H1834)&gt;1, "Orden repetida. ", "")&amp;IF(AND(S1834=1, C1834=Ajustes!$B$7, U1833+0.000001&lt;H1834), "Vendes más de lo registrado. ", "")&amp;IF(Q1834="texto", "Fecha en texto. ", "")&amp;IF(OR(NOT(ISNUMBER(D1834)), NOT(ISNUMBER(H1834))), "Número en texto. ", "")&amp;IF(AND(ISNUMBER(Q1834), ISNUMBER(Q1833), Q1834&lt;Q1833), "Fuera de orden de fecha. ", "")))</f>
        <v/>
      </c>
      <c r="Z1834" s="18">
        <f>IF(AND(S1834=1, ISNUMBER(R1834)), ROW(), 0)</f>
        <v/>
      </c>
      <c r="AA1834" s="18">
        <f>IF(ISNUMBER(R1834), R1834, 0)</f>
        <v/>
      </c>
    </row>
    <row r="1835">
      <c r="A1835" s="13" t="n"/>
      <c r="B1835" s="13" t="n"/>
      <c r="C1835" s="13" t="n"/>
      <c r="D1835" s="13" t="n"/>
      <c r="E1835" s="13" t="n"/>
      <c r="F1835" s="13" t="n"/>
      <c r="G1835" s="13" t="n"/>
      <c r="H1835" s="13" t="n"/>
      <c r="I1835" s="13" t="n"/>
      <c r="J1835" s="13" t="n"/>
      <c r="K1835" s="13" t="n"/>
      <c r="L1835" s="13" t="n"/>
      <c r="M1835" s="13" t="n"/>
      <c r="N1835" s="13" t="n"/>
      <c r="O1835" s="14" t="n"/>
      <c r="P1835" s="15" t="n"/>
      <c r="Q1835" s="16">
        <f>IF(N1835="", "", IF(ISNUMBER(N1835), N1835, IFERROR(DATEVALUE(LEFT(N1835,10))+TIMEVALUE(MID(N1835,12,8)), "texto")))</f>
        <v/>
      </c>
      <c r="R1835" s="17">
        <f>IF(ISNUMBER(Q1835), DATE(YEAR(Q1835),MONTH(Q1835),1), "")</f>
        <v/>
      </c>
      <c r="S1835" s="18">
        <f>IF(A1835="", 0, IF(AND(M1835=Ajustes!$B$8, E1835=Ajustes!$B$5, I1835=Ajustes!$B$4, OR(C1835=Ajustes!$B$6, C1835=Ajustes!$B$7), ISNUMBER(D1835), ISNUMBER(H1835)), 1, 0))</f>
        <v/>
      </c>
      <c r="T1835" s="19">
        <f>IF(S1835&lt;&gt;1, 0, IF(N(J1835)=0, 0, IF(K1835=Ajustes!$B$5, J1835, J1835*F1835)))</f>
        <v/>
      </c>
      <c r="U1835" s="20">
        <f>IF(S1835&lt;&gt;1, U1834, IF(C1835=Ajustes!$B$6, U1834+H1835, U1834-H1835))</f>
        <v/>
      </c>
      <c r="V1835" s="19">
        <f>IF(S1835&lt;&gt;1, V1834, IF(C1835=Ajustes!$B$6, V1834+D1835+N(O1835)+T1835, IF(U1835&lt;=0, 0, V1834-H1835*W1834)))</f>
        <v/>
      </c>
      <c r="W1835" s="21">
        <f>IF(U1835&gt;0, V1835/U1835, 0)</f>
        <v/>
      </c>
      <c r="X1835" s="19">
        <f>IF(AND(S1835=1, C1835=Ajustes!$B$7), D1835-N(O1835)-T1835-H1835*W1834, "")</f>
        <v/>
      </c>
      <c r="Y1835" s="18">
        <f>IF(A1835="", "", TRIM(IF(COUNTIFS($N$2:$N$3000,N1835,$C$2:$C$3000,C1835,$D$2:$D$3000,D1835,$H$2:$H$3000,H1835)&gt;1, "Orden repetida. ", "")&amp;IF(AND(S1835=1, C1835=Ajustes!$B$7, U1834+0.000001&lt;H1835), "Vendes más de lo registrado. ", "")&amp;IF(Q1835="texto", "Fecha en texto. ", "")&amp;IF(OR(NOT(ISNUMBER(D1835)), NOT(ISNUMBER(H1835))), "Número en texto. ", "")&amp;IF(AND(ISNUMBER(Q1835), ISNUMBER(Q1834), Q1835&lt;Q1834), "Fuera de orden de fecha. ", "")))</f>
        <v/>
      </c>
      <c r="Z1835" s="18">
        <f>IF(AND(S1835=1, ISNUMBER(R1835)), ROW(), 0)</f>
        <v/>
      </c>
      <c r="AA1835" s="18">
        <f>IF(ISNUMBER(R1835), R1835, 0)</f>
        <v/>
      </c>
    </row>
    <row r="1836">
      <c r="A1836" s="13" t="n"/>
      <c r="B1836" s="13" t="n"/>
      <c r="C1836" s="13" t="n"/>
      <c r="D1836" s="13" t="n"/>
      <c r="E1836" s="13" t="n"/>
      <c r="F1836" s="13" t="n"/>
      <c r="G1836" s="13" t="n"/>
      <c r="H1836" s="13" t="n"/>
      <c r="I1836" s="13" t="n"/>
      <c r="J1836" s="13" t="n"/>
      <c r="K1836" s="13" t="n"/>
      <c r="L1836" s="13" t="n"/>
      <c r="M1836" s="13" t="n"/>
      <c r="N1836" s="13" t="n"/>
      <c r="O1836" s="14" t="n"/>
      <c r="P1836" s="15" t="n"/>
      <c r="Q1836" s="16">
        <f>IF(N1836="", "", IF(ISNUMBER(N1836), N1836, IFERROR(DATEVALUE(LEFT(N1836,10))+TIMEVALUE(MID(N1836,12,8)), "texto")))</f>
        <v/>
      </c>
      <c r="R1836" s="17">
        <f>IF(ISNUMBER(Q1836), DATE(YEAR(Q1836),MONTH(Q1836),1), "")</f>
        <v/>
      </c>
      <c r="S1836" s="18">
        <f>IF(A1836="", 0, IF(AND(M1836=Ajustes!$B$8, E1836=Ajustes!$B$5, I1836=Ajustes!$B$4, OR(C1836=Ajustes!$B$6, C1836=Ajustes!$B$7), ISNUMBER(D1836), ISNUMBER(H1836)), 1, 0))</f>
        <v/>
      </c>
      <c r="T1836" s="19">
        <f>IF(S1836&lt;&gt;1, 0, IF(N(J1836)=0, 0, IF(K1836=Ajustes!$B$5, J1836, J1836*F1836)))</f>
        <v/>
      </c>
      <c r="U1836" s="20">
        <f>IF(S1836&lt;&gt;1, U1835, IF(C1836=Ajustes!$B$6, U1835+H1836, U1835-H1836))</f>
        <v/>
      </c>
      <c r="V1836" s="19">
        <f>IF(S1836&lt;&gt;1, V1835, IF(C1836=Ajustes!$B$6, V1835+D1836+N(O1836)+T1836, IF(U1836&lt;=0, 0, V1835-H1836*W1835)))</f>
        <v/>
      </c>
      <c r="W1836" s="21">
        <f>IF(U1836&gt;0, V1836/U1836, 0)</f>
        <v/>
      </c>
      <c r="X1836" s="19">
        <f>IF(AND(S1836=1, C1836=Ajustes!$B$7), D1836-N(O1836)-T1836-H1836*W1835, "")</f>
        <v/>
      </c>
      <c r="Y1836" s="18">
        <f>IF(A1836="", "", TRIM(IF(COUNTIFS($N$2:$N$3000,N1836,$C$2:$C$3000,C1836,$D$2:$D$3000,D1836,$H$2:$H$3000,H1836)&gt;1, "Orden repetida. ", "")&amp;IF(AND(S1836=1, C1836=Ajustes!$B$7, U1835+0.000001&lt;H1836), "Vendes más de lo registrado. ", "")&amp;IF(Q1836="texto", "Fecha en texto. ", "")&amp;IF(OR(NOT(ISNUMBER(D1836)), NOT(ISNUMBER(H1836))), "Número en texto. ", "")&amp;IF(AND(ISNUMBER(Q1836), ISNUMBER(Q1835), Q1836&lt;Q1835), "Fuera de orden de fecha. ", "")))</f>
        <v/>
      </c>
      <c r="Z1836" s="18">
        <f>IF(AND(S1836=1, ISNUMBER(R1836)), ROW(), 0)</f>
        <v/>
      </c>
      <c r="AA1836" s="18">
        <f>IF(ISNUMBER(R1836), R1836, 0)</f>
        <v/>
      </c>
    </row>
    <row r="1837">
      <c r="A1837" s="13" t="n"/>
      <c r="B1837" s="13" t="n"/>
      <c r="C1837" s="13" t="n"/>
      <c r="D1837" s="13" t="n"/>
      <c r="E1837" s="13" t="n"/>
      <c r="F1837" s="13" t="n"/>
      <c r="G1837" s="13" t="n"/>
      <c r="H1837" s="13" t="n"/>
      <c r="I1837" s="13" t="n"/>
      <c r="J1837" s="13" t="n"/>
      <c r="K1837" s="13" t="n"/>
      <c r="L1837" s="13" t="n"/>
      <c r="M1837" s="13" t="n"/>
      <c r="N1837" s="13" t="n"/>
      <c r="O1837" s="14" t="n"/>
      <c r="P1837" s="15" t="n"/>
      <c r="Q1837" s="16">
        <f>IF(N1837="", "", IF(ISNUMBER(N1837), N1837, IFERROR(DATEVALUE(LEFT(N1837,10))+TIMEVALUE(MID(N1837,12,8)), "texto")))</f>
        <v/>
      </c>
      <c r="R1837" s="17">
        <f>IF(ISNUMBER(Q1837), DATE(YEAR(Q1837),MONTH(Q1837),1), "")</f>
        <v/>
      </c>
      <c r="S1837" s="18">
        <f>IF(A1837="", 0, IF(AND(M1837=Ajustes!$B$8, E1837=Ajustes!$B$5, I1837=Ajustes!$B$4, OR(C1837=Ajustes!$B$6, C1837=Ajustes!$B$7), ISNUMBER(D1837), ISNUMBER(H1837)), 1, 0))</f>
        <v/>
      </c>
      <c r="T1837" s="19">
        <f>IF(S1837&lt;&gt;1, 0, IF(N(J1837)=0, 0, IF(K1837=Ajustes!$B$5, J1837, J1837*F1837)))</f>
        <v/>
      </c>
      <c r="U1837" s="20">
        <f>IF(S1837&lt;&gt;1, U1836, IF(C1837=Ajustes!$B$6, U1836+H1837, U1836-H1837))</f>
        <v/>
      </c>
      <c r="V1837" s="19">
        <f>IF(S1837&lt;&gt;1, V1836, IF(C1837=Ajustes!$B$6, V1836+D1837+N(O1837)+T1837, IF(U1837&lt;=0, 0, V1836-H1837*W1836)))</f>
        <v/>
      </c>
      <c r="W1837" s="21">
        <f>IF(U1837&gt;0, V1837/U1837, 0)</f>
        <v/>
      </c>
      <c r="X1837" s="19">
        <f>IF(AND(S1837=1, C1837=Ajustes!$B$7), D1837-N(O1837)-T1837-H1837*W1836, "")</f>
        <v/>
      </c>
      <c r="Y1837" s="18">
        <f>IF(A1837="", "", TRIM(IF(COUNTIFS($N$2:$N$3000,N1837,$C$2:$C$3000,C1837,$D$2:$D$3000,D1837,$H$2:$H$3000,H1837)&gt;1, "Orden repetida. ", "")&amp;IF(AND(S1837=1, C1837=Ajustes!$B$7, U1836+0.000001&lt;H1837), "Vendes más de lo registrado. ", "")&amp;IF(Q1837="texto", "Fecha en texto. ", "")&amp;IF(OR(NOT(ISNUMBER(D1837)), NOT(ISNUMBER(H1837))), "Número en texto. ", "")&amp;IF(AND(ISNUMBER(Q1837), ISNUMBER(Q1836), Q1837&lt;Q1836), "Fuera de orden de fecha. ", "")))</f>
        <v/>
      </c>
      <c r="Z1837" s="18">
        <f>IF(AND(S1837=1, ISNUMBER(R1837)), ROW(), 0)</f>
        <v/>
      </c>
      <c r="AA1837" s="18">
        <f>IF(ISNUMBER(R1837), R1837, 0)</f>
        <v/>
      </c>
    </row>
    <row r="1838">
      <c r="A1838" s="13" t="n"/>
      <c r="B1838" s="13" t="n"/>
      <c r="C1838" s="13" t="n"/>
      <c r="D1838" s="13" t="n"/>
      <c r="E1838" s="13" t="n"/>
      <c r="F1838" s="13" t="n"/>
      <c r="G1838" s="13" t="n"/>
      <c r="H1838" s="13" t="n"/>
      <c r="I1838" s="13" t="n"/>
      <c r="J1838" s="13" t="n"/>
      <c r="K1838" s="13" t="n"/>
      <c r="L1838" s="13" t="n"/>
      <c r="M1838" s="13" t="n"/>
      <c r="N1838" s="13" t="n"/>
      <c r="O1838" s="14" t="n"/>
      <c r="P1838" s="15" t="n"/>
      <c r="Q1838" s="16">
        <f>IF(N1838="", "", IF(ISNUMBER(N1838), N1838, IFERROR(DATEVALUE(LEFT(N1838,10))+TIMEVALUE(MID(N1838,12,8)), "texto")))</f>
        <v/>
      </c>
      <c r="R1838" s="17">
        <f>IF(ISNUMBER(Q1838), DATE(YEAR(Q1838),MONTH(Q1838),1), "")</f>
        <v/>
      </c>
      <c r="S1838" s="18">
        <f>IF(A1838="", 0, IF(AND(M1838=Ajustes!$B$8, E1838=Ajustes!$B$5, I1838=Ajustes!$B$4, OR(C1838=Ajustes!$B$6, C1838=Ajustes!$B$7), ISNUMBER(D1838), ISNUMBER(H1838)), 1, 0))</f>
        <v/>
      </c>
      <c r="T1838" s="19">
        <f>IF(S1838&lt;&gt;1, 0, IF(N(J1838)=0, 0, IF(K1838=Ajustes!$B$5, J1838, J1838*F1838)))</f>
        <v/>
      </c>
      <c r="U1838" s="20">
        <f>IF(S1838&lt;&gt;1, U1837, IF(C1838=Ajustes!$B$6, U1837+H1838, U1837-H1838))</f>
        <v/>
      </c>
      <c r="V1838" s="19">
        <f>IF(S1838&lt;&gt;1, V1837, IF(C1838=Ajustes!$B$6, V1837+D1838+N(O1838)+T1838, IF(U1838&lt;=0, 0, V1837-H1838*W1837)))</f>
        <v/>
      </c>
      <c r="W1838" s="21">
        <f>IF(U1838&gt;0, V1838/U1838, 0)</f>
        <v/>
      </c>
      <c r="X1838" s="19">
        <f>IF(AND(S1838=1, C1838=Ajustes!$B$7), D1838-N(O1838)-T1838-H1838*W1837, "")</f>
        <v/>
      </c>
      <c r="Y1838" s="18">
        <f>IF(A1838="", "", TRIM(IF(COUNTIFS($N$2:$N$3000,N1838,$C$2:$C$3000,C1838,$D$2:$D$3000,D1838,$H$2:$H$3000,H1838)&gt;1, "Orden repetida. ", "")&amp;IF(AND(S1838=1, C1838=Ajustes!$B$7, U1837+0.000001&lt;H1838), "Vendes más de lo registrado. ", "")&amp;IF(Q1838="texto", "Fecha en texto. ", "")&amp;IF(OR(NOT(ISNUMBER(D1838)), NOT(ISNUMBER(H1838))), "Número en texto. ", "")&amp;IF(AND(ISNUMBER(Q1838), ISNUMBER(Q1837), Q1838&lt;Q1837), "Fuera de orden de fecha. ", "")))</f>
        <v/>
      </c>
      <c r="Z1838" s="18">
        <f>IF(AND(S1838=1, ISNUMBER(R1838)), ROW(), 0)</f>
        <v/>
      </c>
      <c r="AA1838" s="18">
        <f>IF(ISNUMBER(R1838), R1838, 0)</f>
        <v/>
      </c>
    </row>
    <row r="1839">
      <c r="A1839" s="13" t="n"/>
      <c r="B1839" s="13" t="n"/>
      <c r="C1839" s="13" t="n"/>
      <c r="D1839" s="13" t="n"/>
      <c r="E1839" s="13" t="n"/>
      <c r="F1839" s="13" t="n"/>
      <c r="G1839" s="13" t="n"/>
      <c r="H1839" s="13" t="n"/>
      <c r="I1839" s="13" t="n"/>
      <c r="J1839" s="13" t="n"/>
      <c r="K1839" s="13" t="n"/>
      <c r="L1839" s="13" t="n"/>
      <c r="M1839" s="13" t="n"/>
      <c r="N1839" s="13" t="n"/>
      <c r="O1839" s="14" t="n"/>
      <c r="P1839" s="15" t="n"/>
      <c r="Q1839" s="16">
        <f>IF(N1839="", "", IF(ISNUMBER(N1839), N1839, IFERROR(DATEVALUE(LEFT(N1839,10))+TIMEVALUE(MID(N1839,12,8)), "texto")))</f>
        <v/>
      </c>
      <c r="R1839" s="17">
        <f>IF(ISNUMBER(Q1839), DATE(YEAR(Q1839),MONTH(Q1839),1), "")</f>
        <v/>
      </c>
      <c r="S1839" s="18">
        <f>IF(A1839="", 0, IF(AND(M1839=Ajustes!$B$8, E1839=Ajustes!$B$5, I1839=Ajustes!$B$4, OR(C1839=Ajustes!$B$6, C1839=Ajustes!$B$7), ISNUMBER(D1839), ISNUMBER(H1839)), 1, 0))</f>
        <v/>
      </c>
      <c r="T1839" s="19">
        <f>IF(S1839&lt;&gt;1, 0, IF(N(J1839)=0, 0, IF(K1839=Ajustes!$B$5, J1839, J1839*F1839)))</f>
        <v/>
      </c>
      <c r="U1839" s="20">
        <f>IF(S1839&lt;&gt;1, U1838, IF(C1839=Ajustes!$B$6, U1838+H1839, U1838-H1839))</f>
        <v/>
      </c>
      <c r="V1839" s="19">
        <f>IF(S1839&lt;&gt;1, V1838, IF(C1839=Ajustes!$B$6, V1838+D1839+N(O1839)+T1839, IF(U1839&lt;=0, 0, V1838-H1839*W1838)))</f>
        <v/>
      </c>
      <c r="W1839" s="21">
        <f>IF(U1839&gt;0, V1839/U1839, 0)</f>
        <v/>
      </c>
      <c r="X1839" s="19">
        <f>IF(AND(S1839=1, C1839=Ajustes!$B$7), D1839-N(O1839)-T1839-H1839*W1838, "")</f>
        <v/>
      </c>
      <c r="Y1839" s="18">
        <f>IF(A1839="", "", TRIM(IF(COUNTIFS($N$2:$N$3000,N1839,$C$2:$C$3000,C1839,$D$2:$D$3000,D1839,$H$2:$H$3000,H1839)&gt;1, "Orden repetida. ", "")&amp;IF(AND(S1839=1, C1839=Ajustes!$B$7, U1838+0.000001&lt;H1839), "Vendes más de lo registrado. ", "")&amp;IF(Q1839="texto", "Fecha en texto. ", "")&amp;IF(OR(NOT(ISNUMBER(D1839)), NOT(ISNUMBER(H1839))), "Número en texto. ", "")&amp;IF(AND(ISNUMBER(Q1839), ISNUMBER(Q1838), Q1839&lt;Q1838), "Fuera de orden de fecha. ", "")))</f>
        <v/>
      </c>
      <c r="Z1839" s="18">
        <f>IF(AND(S1839=1, ISNUMBER(R1839)), ROW(), 0)</f>
        <v/>
      </c>
      <c r="AA1839" s="18">
        <f>IF(ISNUMBER(R1839), R1839, 0)</f>
        <v/>
      </c>
    </row>
    <row r="1840">
      <c r="A1840" s="13" t="n"/>
      <c r="B1840" s="13" t="n"/>
      <c r="C1840" s="13" t="n"/>
      <c r="D1840" s="13" t="n"/>
      <c r="E1840" s="13" t="n"/>
      <c r="F1840" s="13" t="n"/>
      <c r="G1840" s="13" t="n"/>
      <c r="H1840" s="13" t="n"/>
      <c r="I1840" s="13" t="n"/>
      <c r="J1840" s="13" t="n"/>
      <c r="K1840" s="13" t="n"/>
      <c r="L1840" s="13" t="n"/>
      <c r="M1840" s="13" t="n"/>
      <c r="N1840" s="13" t="n"/>
      <c r="O1840" s="14" t="n"/>
      <c r="P1840" s="15" t="n"/>
      <c r="Q1840" s="16">
        <f>IF(N1840="", "", IF(ISNUMBER(N1840), N1840, IFERROR(DATEVALUE(LEFT(N1840,10))+TIMEVALUE(MID(N1840,12,8)), "texto")))</f>
        <v/>
      </c>
      <c r="R1840" s="17">
        <f>IF(ISNUMBER(Q1840), DATE(YEAR(Q1840),MONTH(Q1840),1), "")</f>
        <v/>
      </c>
      <c r="S1840" s="18">
        <f>IF(A1840="", 0, IF(AND(M1840=Ajustes!$B$8, E1840=Ajustes!$B$5, I1840=Ajustes!$B$4, OR(C1840=Ajustes!$B$6, C1840=Ajustes!$B$7), ISNUMBER(D1840), ISNUMBER(H1840)), 1, 0))</f>
        <v/>
      </c>
      <c r="T1840" s="19">
        <f>IF(S1840&lt;&gt;1, 0, IF(N(J1840)=0, 0, IF(K1840=Ajustes!$B$5, J1840, J1840*F1840)))</f>
        <v/>
      </c>
      <c r="U1840" s="20">
        <f>IF(S1840&lt;&gt;1, U1839, IF(C1840=Ajustes!$B$6, U1839+H1840, U1839-H1840))</f>
        <v/>
      </c>
      <c r="V1840" s="19">
        <f>IF(S1840&lt;&gt;1, V1839, IF(C1840=Ajustes!$B$6, V1839+D1840+N(O1840)+T1840, IF(U1840&lt;=0, 0, V1839-H1840*W1839)))</f>
        <v/>
      </c>
      <c r="W1840" s="21">
        <f>IF(U1840&gt;0, V1840/U1840, 0)</f>
        <v/>
      </c>
      <c r="X1840" s="19">
        <f>IF(AND(S1840=1, C1840=Ajustes!$B$7), D1840-N(O1840)-T1840-H1840*W1839, "")</f>
        <v/>
      </c>
      <c r="Y1840" s="18">
        <f>IF(A1840="", "", TRIM(IF(COUNTIFS($N$2:$N$3000,N1840,$C$2:$C$3000,C1840,$D$2:$D$3000,D1840,$H$2:$H$3000,H1840)&gt;1, "Orden repetida. ", "")&amp;IF(AND(S1840=1, C1840=Ajustes!$B$7, U1839+0.000001&lt;H1840), "Vendes más de lo registrado. ", "")&amp;IF(Q1840="texto", "Fecha en texto. ", "")&amp;IF(OR(NOT(ISNUMBER(D1840)), NOT(ISNUMBER(H1840))), "Número en texto. ", "")&amp;IF(AND(ISNUMBER(Q1840), ISNUMBER(Q1839), Q1840&lt;Q1839), "Fuera de orden de fecha. ", "")))</f>
        <v/>
      </c>
      <c r="Z1840" s="18">
        <f>IF(AND(S1840=1, ISNUMBER(R1840)), ROW(), 0)</f>
        <v/>
      </c>
      <c r="AA1840" s="18">
        <f>IF(ISNUMBER(R1840), R1840, 0)</f>
        <v/>
      </c>
    </row>
    <row r="1841">
      <c r="A1841" s="13" t="n"/>
      <c r="B1841" s="13" t="n"/>
      <c r="C1841" s="13" t="n"/>
      <c r="D1841" s="13" t="n"/>
      <c r="E1841" s="13" t="n"/>
      <c r="F1841" s="13" t="n"/>
      <c r="G1841" s="13" t="n"/>
      <c r="H1841" s="13" t="n"/>
      <c r="I1841" s="13" t="n"/>
      <c r="J1841" s="13" t="n"/>
      <c r="K1841" s="13" t="n"/>
      <c r="L1841" s="13" t="n"/>
      <c r="M1841" s="13" t="n"/>
      <c r="N1841" s="13" t="n"/>
      <c r="O1841" s="14" t="n"/>
      <c r="P1841" s="15" t="n"/>
      <c r="Q1841" s="16">
        <f>IF(N1841="", "", IF(ISNUMBER(N1841), N1841, IFERROR(DATEVALUE(LEFT(N1841,10))+TIMEVALUE(MID(N1841,12,8)), "texto")))</f>
        <v/>
      </c>
      <c r="R1841" s="17">
        <f>IF(ISNUMBER(Q1841), DATE(YEAR(Q1841),MONTH(Q1841),1), "")</f>
        <v/>
      </c>
      <c r="S1841" s="18">
        <f>IF(A1841="", 0, IF(AND(M1841=Ajustes!$B$8, E1841=Ajustes!$B$5, I1841=Ajustes!$B$4, OR(C1841=Ajustes!$B$6, C1841=Ajustes!$B$7), ISNUMBER(D1841), ISNUMBER(H1841)), 1, 0))</f>
        <v/>
      </c>
      <c r="T1841" s="19">
        <f>IF(S1841&lt;&gt;1, 0, IF(N(J1841)=0, 0, IF(K1841=Ajustes!$B$5, J1841, J1841*F1841)))</f>
        <v/>
      </c>
      <c r="U1841" s="20">
        <f>IF(S1841&lt;&gt;1, U1840, IF(C1841=Ajustes!$B$6, U1840+H1841, U1840-H1841))</f>
        <v/>
      </c>
      <c r="V1841" s="19">
        <f>IF(S1841&lt;&gt;1, V1840, IF(C1841=Ajustes!$B$6, V1840+D1841+N(O1841)+T1841, IF(U1841&lt;=0, 0, V1840-H1841*W1840)))</f>
        <v/>
      </c>
      <c r="W1841" s="21">
        <f>IF(U1841&gt;0, V1841/U1841, 0)</f>
        <v/>
      </c>
      <c r="X1841" s="19">
        <f>IF(AND(S1841=1, C1841=Ajustes!$B$7), D1841-N(O1841)-T1841-H1841*W1840, "")</f>
        <v/>
      </c>
      <c r="Y1841" s="18">
        <f>IF(A1841="", "", TRIM(IF(COUNTIFS($N$2:$N$3000,N1841,$C$2:$C$3000,C1841,$D$2:$D$3000,D1841,$H$2:$H$3000,H1841)&gt;1, "Orden repetida. ", "")&amp;IF(AND(S1841=1, C1841=Ajustes!$B$7, U1840+0.000001&lt;H1841), "Vendes más de lo registrado. ", "")&amp;IF(Q1841="texto", "Fecha en texto. ", "")&amp;IF(OR(NOT(ISNUMBER(D1841)), NOT(ISNUMBER(H1841))), "Número en texto. ", "")&amp;IF(AND(ISNUMBER(Q1841), ISNUMBER(Q1840), Q1841&lt;Q1840), "Fuera de orden de fecha. ", "")))</f>
        <v/>
      </c>
      <c r="Z1841" s="18">
        <f>IF(AND(S1841=1, ISNUMBER(R1841)), ROW(), 0)</f>
        <v/>
      </c>
      <c r="AA1841" s="18">
        <f>IF(ISNUMBER(R1841), R1841, 0)</f>
        <v/>
      </c>
    </row>
    <row r="1842">
      <c r="A1842" s="13" t="n"/>
      <c r="B1842" s="13" t="n"/>
      <c r="C1842" s="13" t="n"/>
      <c r="D1842" s="13" t="n"/>
      <c r="E1842" s="13" t="n"/>
      <c r="F1842" s="13" t="n"/>
      <c r="G1842" s="13" t="n"/>
      <c r="H1842" s="13" t="n"/>
      <c r="I1842" s="13" t="n"/>
      <c r="J1842" s="13" t="n"/>
      <c r="K1842" s="13" t="n"/>
      <c r="L1842" s="13" t="n"/>
      <c r="M1842" s="13" t="n"/>
      <c r="N1842" s="13" t="n"/>
      <c r="O1842" s="14" t="n"/>
      <c r="P1842" s="15" t="n"/>
      <c r="Q1842" s="16">
        <f>IF(N1842="", "", IF(ISNUMBER(N1842), N1842, IFERROR(DATEVALUE(LEFT(N1842,10))+TIMEVALUE(MID(N1842,12,8)), "texto")))</f>
        <v/>
      </c>
      <c r="R1842" s="17">
        <f>IF(ISNUMBER(Q1842), DATE(YEAR(Q1842),MONTH(Q1842),1), "")</f>
        <v/>
      </c>
      <c r="S1842" s="18">
        <f>IF(A1842="", 0, IF(AND(M1842=Ajustes!$B$8, E1842=Ajustes!$B$5, I1842=Ajustes!$B$4, OR(C1842=Ajustes!$B$6, C1842=Ajustes!$B$7), ISNUMBER(D1842), ISNUMBER(H1842)), 1, 0))</f>
        <v/>
      </c>
      <c r="T1842" s="19">
        <f>IF(S1842&lt;&gt;1, 0, IF(N(J1842)=0, 0, IF(K1842=Ajustes!$B$5, J1842, J1842*F1842)))</f>
        <v/>
      </c>
      <c r="U1842" s="20">
        <f>IF(S1842&lt;&gt;1, U1841, IF(C1842=Ajustes!$B$6, U1841+H1842, U1841-H1842))</f>
        <v/>
      </c>
      <c r="V1842" s="19">
        <f>IF(S1842&lt;&gt;1, V1841, IF(C1842=Ajustes!$B$6, V1841+D1842+N(O1842)+T1842, IF(U1842&lt;=0, 0, V1841-H1842*W1841)))</f>
        <v/>
      </c>
      <c r="W1842" s="21">
        <f>IF(U1842&gt;0, V1842/U1842, 0)</f>
        <v/>
      </c>
      <c r="X1842" s="19">
        <f>IF(AND(S1842=1, C1842=Ajustes!$B$7), D1842-N(O1842)-T1842-H1842*W1841, "")</f>
        <v/>
      </c>
      <c r="Y1842" s="18">
        <f>IF(A1842="", "", TRIM(IF(COUNTIFS($N$2:$N$3000,N1842,$C$2:$C$3000,C1842,$D$2:$D$3000,D1842,$H$2:$H$3000,H1842)&gt;1, "Orden repetida. ", "")&amp;IF(AND(S1842=1, C1842=Ajustes!$B$7, U1841+0.000001&lt;H1842), "Vendes más de lo registrado. ", "")&amp;IF(Q1842="texto", "Fecha en texto. ", "")&amp;IF(OR(NOT(ISNUMBER(D1842)), NOT(ISNUMBER(H1842))), "Número en texto. ", "")&amp;IF(AND(ISNUMBER(Q1842), ISNUMBER(Q1841), Q1842&lt;Q1841), "Fuera de orden de fecha. ", "")))</f>
        <v/>
      </c>
      <c r="Z1842" s="18">
        <f>IF(AND(S1842=1, ISNUMBER(R1842)), ROW(), 0)</f>
        <v/>
      </c>
      <c r="AA1842" s="18">
        <f>IF(ISNUMBER(R1842), R1842, 0)</f>
        <v/>
      </c>
    </row>
    <row r="1843">
      <c r="A1843" s="13" t="n"/>
      <c r="B1843" s="13" t="n"/>
      <c r="C1843" s="13" t="n"/>
      <c r="D1843" s="13" t="n"/>
      <c r="E1843" s="13" t="n"/>
      <c r="F1843" s="13" t="n"/>
      <c r="G1843" s="13" t="n"/>
      <c r="H1843" s="13" t="n"/>
      <c r="I1843" s="13" t="n"/>
      <c r="J1843" s="13" t="n"/>
      <c r="K1843" s="13" t="n"/>
      <c r="L1843" s="13" t="n"/>
      <c r="M1843" s="13" t="n"/>
      <c r="N1843" s="13" t="n"/>
      <c r="O1843" s="14" t="n"/>
      <c r="P1843" s="15" t="n"/>
      <c r="Q1843" s="16">
        <f>IF(N1843="", "", IF(ISNUMBER(N1843), N1843, IFERROR(DATEVALUE(LEFT(N1843,10))+TIMEVALUE(MID(N1843,12,8)), "texto")))</f>
        <v/>
      </c>
      <c r="R1843" s="17">
        <f>IF(ISNUMBER(Q1843), DATE(YEAR(Q1843),MONTH(Q1843),1), "")</f>
        <v/>
      </c>
      <c r="S1843" s="18">
        <f>IF(A1843="", 0, IF(AND(M1843=Ajustes!$B$8, E1843=Ajustes!$B$5, I1843=Ajustes!$B$4, OR(C1843=Ajustes!$B$6, C1843=Ajustes!$B$7), ISNUMBER(D1843), ISNUMBER(H1843)), 1, 0))</f>
        <v/>
      </c>
      <c r="T1843" s="19">
        <f>IF(S1843&lt;&gt;1, 0, IF(N(J1843)=0, 0, IF(K1843=Ajustes!$B$5, J1843, J1843*F1843)))</f>
        <v/>
      </c>
      <c r="U1843" s="20">
        <f>IF(S1843&lt;&gt;1, U1842, IF(C1843=Ajustes!$B$6, U1842+H1843, U1842-H1843))</f>
        <v/>
      </c>
      <c r="V1843" s="19">
        <f>IF(S1843&lt;&gt;1, V1842, IF(C1843=Ajustes!$B$6, V1842+D1843+N(O1843)+T1843, IF(U1843&lt;=0, 0, V1842-H1843*W1842)))</f>
        <v/>
      </c>
      <c r="W1843" s="21">
        <f>IF(U1843&gt;0, V1843/U1843, 0)</f>
        <v/>
      </c>
      <c r="X1843" s="19">
        <f>IF(AND(S1843=1, C1843=Ajustes!$B$7), D1843-N(O1843)-T1843-H1843*W1842, "")</f>
        <v/>
      </c>
      <c r="Y1843" s="18">
        <f>IF(A1843="", "", TRIM(IF(COUNTIFS($N$2:$N$3000,N1843,$C$2:$C$3000,C1843,$D$2:$D$3000,D1843,$H$2:$H$3000,H1843)&gt;1, "Orden repetida. ", "")&amp;IF(AND(S1843=1, C1843=Ajustes!$B$7, U1842+0.000001&lt;H1843), "Vendes más de lo registrado. ", "")&amp;IF(Q1843="texto", "Fecha en texto. ", "")&amp;IF(OR(NOT(ISNUMBER(D1843)), NOT(ISNUMBER(H1843))), "Número en texto. ", "")&amp;IF(AND(ISNUMBER(Q1843), ISNUMBER(Q1842), Q1843&lt;Q1842), "Fuera de orden de fecha. ", "")))</f>
        <v/>
      </c>
      <c r="Z1843" s="18">
        <f>IF(AND(S1843=1, ISNUMBER(R1843)), ROW(), 0)</f>
        <v/>
      </c>
      <c r="AA1843" s="18">
        <f>IF(ISNUMBER(R1843), R1843, 0)</f>
        <v/>
      </c>
    </row>
    <row r="1844">
      <c r="A1844" s="13" t="n"/>
      <c r="B1844" s="13" t="n"/>
      <c r="C1844" s="13" t="n"/>
      <c r="D1844" s="13" t="n"/>
      <c r="E1844" s="13" t="n"/>
      <c r="F1844" s="13" t="n"/>
      <c r="G1844" s="13" t="n"/>
      <c r="H1844" s="13" t="n"/>
      <c r="I1844" s="13" t="n"/>
      <c r="J1844" s="13" t="n"/>
      <c r="K1844" s="13" t="n"/>
      <c r="L1844" s="13" t="n"/>
      <c r="M1844" s="13" t="n"/>
      <c r="N1844" s="13" t="n"/>
      <c r="O1844" s="14" t="n"/>
      <c r="P1844" s="15" t="n"/>
      <c r="Q1844" s="16">
        <f>IF(N1844="", "", IF(ISNUMBER(N1844), N1844, IFERROR(DATEVALUE(LEFT(N1844,10))+TIMEVALUE(MID(N1844,12,8)), "texto")))</f>
        <v/>
      </c>
      <c r="R1844" s="17">
        <f>IF(ISNUMBER(Q1844), DATE(YEAR(Q1844),MONTH(Q1844),1), "")</f>
        <v/>
      </c>
      <c r="S1844" s="18">
        <f>IF(A1844="", 0, IF(AND(M1844=Ajustes!$B$8, E1844=Ajustes!$B$5, I1844=Ajustes!$B$4, OR(C1844=Ajustes!$B$6, C1844=Ajustes!$B$7), ISNUMBER(D1844), ISNUMBER(H1844)), 1, 0))</f>
        <v/>
      </c>
      <c r="T1844" s="19">
        <f>IF(S1844&lt;&gt;1, 0, IF(N(J1844)=0, 0, IF(K1844=Ajustes!$B$5, J1844, J1844*F1844)))</f>
        <v/>
      </c>
      <c r="U1844" s="20">
        <f>IF(S1844&lt;&gt;1, U1843, IF(C1844=Ajustes!$B$6, U1843+H1844, U1843-H1844))</f>
        <v/>
      </c>
      <c r="V1844" s="19">
        <f>IF(S1844&lt;&gt;1, V1843, IF(C1844=Ajustes!$B$6, V1843+D1844+N(O1844)+T1844, IF(U1844&lt;=0, 0, V1843-H1844*W1843)))</f>
        <v/>
      </c>
      <c r="W1844" s="21">
        <f>IF(U1844&gt;0, V1844/U1844, 0)</f>
        <v/>
      </c>
      <c r="X1844" s="19">
        <f>IF(AND(S1844=1, C1844=Ajustes!$B$7), D1844-N(O1844)-T1844-H1844*W1843, "")</f>
        <v/>
      </c>
      <c r="Y1844" s="18">
        <f>IF(A1844="", "", TRIM(IF(COUNTIFS($N$2:$N$3000,N1844,$C$2:$C$3000,C1844,$D$2:$D$3000,D1844,$H$2:$H$3000,H1844)&gt;1, "Orden repetida. ", "")&amp;IF(AND(S1844=1, C1844=Ajustes!$B$7, U1843+0.000001&lt;H1844), "Vendes más de lo registrado. ", "")&amp;IF(Q1844="texto", "Fecha en texto. ", "")&amp;IF(OR(NOT(ISNUMBER(D1844)), NOT(ISNUMBER(H1844))), "Número en texto. ", "")&amp;IF(AND(ISNUMBER(Q1844), ISNUMBER(Q1843), Q1844&lt;Q1843), "Fuera de orden de fecha. ", "")))</f>
        <v/>
      </c>
      <c r="Z1844" s="18">
        <f>IF(AND(S1844=1, ISNUMBER(R1844)), ROW(), 0)</f>
        <v/>
      </c>
      <c r="AA1844" s="18">
        <f>IF(ISNUMBER(R1844), R1844, 0)</f>
        <v/>
      </c>
    </row>
    <row r="1845">
      <c r="A1845" s="13" t="n"/>
      <c r="B1845" s="13" t="n"/>
      <c r="C1845" s="13" t="n"/>
      <c r="D1845" s="13" t="n"/>
      <c r="E1845" s="13" t="n"/>
      <c r="F1845" s="13" t="n"/>
      <c r="G1845" s="13" t="n"/>
      <c r="H1845" s="13" t="n"/>
      <c r="I1845" s="13" t="n"/>
      <c r="J1845" s="13" t="n"/>
      <c r="K1845" s="13" t="n"/>
      <c r="L1845" s="13" t="n"/>
      <c r="M1845" s="13" t="n"/>
      <c r="N1845" s="13" t="n"/>
      <c r="O1845" s="14" t="n"/>
      <c r="P1845" s="15" t="n"/>
      <c r="Q1845" s="16">
        <f>IF(N1845="", "", IF(ISNUMBER(N1845), N1845, IFERROR(DATEVALUE(LEFT(N1845,10))+TIMEVALUE(MID(N1845,12,8)), "texto")))</f>
        <v/>
      </c>
      <c r="R1845" s="17">
        <f>IF(ISNUMBER(Q1845), DATE(YEAR(Q1845),MONTH(Q1845),1), "")</f>
        <v/>
      </c>
      <c r="S1845" s="18">
        <f>IF(A1845="", 0, IF(AND(M1845=Ajustes!$B$8, E1845=Ajustes!$B$5, I1845=Ajustes!$B$4, OR(C1845=Ajustes!$B$6, C1845=Ajustes!$B$7), ISNUMBER(D1845), ISNUMBER(H1845)), 1, 0))</f>
        <v/>
      </c>
      <c r="T1845" s="19">
        <f>IF(S1845&lt;&gt;1, 0, IF(N(J1845)=0, 0, IF(K1845=Ajustes!$B$5, J1845, J1845*F1845)))</f>
        <v/>
      </c>
      <c r="U1845" s="20">
        <f>IF(S1845&lt;&gt;1, U1844, IF(C1845=Ajustes!$B$6, U1844+H1845, U1844-H1845))</f>
        <v/>
      </c>
      <c r="V1845" s="19">
        <f>IF(S1845&lt;&gt;1, V1844, IF(C1845=Ajustes!$B$6, V1844+D1845+N(O1845)+T1845, IF(U1845&lt;=0, 0, V1844-H1845*W1844)))</f>
        <v/>
      </c>
      <c r="W1845" s="21">
        <f>IF(U1845&gt;0, V1845/U1845, 0)</f>
        <v/>
      </c>
      <c r="X1845" s="19">
        <f>IF(AND(S1845=1, C1845=Ajustes!$B$7), D1845-N(O1845)-T1845-H1845*W1844, "")</f>
        <v/>
      </c>
      <c r="Y1845" s="18">
        <f>IF(A1845="", "", TRIM(IF(COUNTIFS($N$2:$N$3000,N1845,$C$2:$C$3000,C1845,$D$2:$D$3000,D1845,$H$2:$H$3000,H1845)&gt;1, "Orden repetida. ", "")&amp;IF(AND(S1845=1, C1845=Ajustes!$B$7, U1844+0.000001&lt;H1845), "Vendes más de lo registrado. ", "")&amp;IF(Q1845="texto", "Fecha en texto. ", "")&amp;IF(OR(NOT(ISNUMBER(D1845)), NOT(ISNUMBER(H1845))), "Número en texto. ", "")&amp;IF(AND(ISNUMBER(Q1845), ISNUMBER(Q1844), Q1845&lt;Q1844), "Fuera de orden de fecha. ", "")))</f>
        <v/>
      </c>
      <c r="Z1845" s="18">
        <f>IF(AND(S1845=1, ISNUMBER(R1845)), ROW(), 0)</f>
        <v/>
      </c>
      <c r="AA1845" s="18">
        <f>IF(ISNUMBER(R1845), R1845, 0)</f>
        <v/>
      </c>
    </row>
    <row r="1846">
      <c r="A1846" s="13" t="n"/>
      <c r="B1846" s="13" t="n"/>
      <c r="C1846" s="13" t="n"/>
      <c r="D1846" s="13" t="n"/>
      <c r="E1846" s="13" t="n"/>
      <c r="F1846" s="13" t="n"/>
      <c r="G1846" s="13" t="n"/>
      <c r="H1846" s="13" t="n"/>
      <c r="I1846" s="13" t="n"/>
      <c r="J1846" s="13" t="n"/>
      <c r="K1846" s="13" t="n"/>
      <c r="L1846" s="13" t="n"/>
      <c r="M1846" s="13" t="n"/>
      <c r="N1846" s="13" t="n"/>
      <c r="O1846" s="14" t="n"/>
      <c r="P1846" s="15" t="n"/>
      <c r="Q1846" s="16">
        <f>IF(N1846="", "", IF(ISNUMBER(N1846), N1846, IFERROR(DATEVALUE(LEFT(N1846,10))+TIMEVALUE(MID(N1846,12,8)), "texto")))</f>
        <v/>
      </c>
      <c r="R1846" s="17">
        <f>IF(ISNUMBER(Q1846), DATE(YEAR(Q1846),MONTH(Q1846),1), "")</f>
        <v/>
      </c>
      <c r="S1846" s="18">
        <f>IF(A1846="", 0, IF(AND(M1846=Ajustes!$B$8, E1846=Ajustes!$B$5, I1846=Ajustes!$B$4, OR(C1846=Ajustes!$B$6, C1846=Ajustes!$B$7), ISNUMBER(D1846), ISNUMBER(H1846)), 1, 0))</f>
        <v/>
      </c>
      <c r="T1846" s="19">
        <f>IF(S1846&lt;&gt;1, 0, IF(N(J1846)=0, 0, IF(K1846=Ajustes!$B$5, J1846, J1846*F1846)))</f>
        <v/>
      </c>
      <c r="U1846" s="20">
        <f>IF(S1846&lt;&gt;1, U1845, IF(C1846=Ajustes!$B$6, U1845+H1846, U1845-H1846))</f>
        <v/>
      </c>
      <c r="V1846" s="19">
        <f>IF(S1846&lt;&gt;1, V1845, IF(C1846=Ajustes!$B$6, V1845+D1846+N(O1846)+T1846, IF(U1846&lt;=0, 0, V1845-H1846*W1845)))</f>
        <v/>
      </c>
      <c r="W1846" s="21">
        <f>IF(U1846&gt;0, V1846/U1846, 0)</f>
        <v/>
      </c>
      <c r="X1846" s="19">
        <f>IF(AND(S1846=1, C1846=Ajustes!$B$7), D1846-N(O1846)-T1846-H1846*W1845, "")</f>
        <v/>
      </c>
      <c r="Y1846" s="18">
        <f>IF(A1846="", "", TRIM(IF(COUNTIFS($N$2:$N$3000,N1846,$C$2:$C$3000,C1846,$D$2:$D$3000,D1846,$H$2:$H$3000,H1846)&gt;1, "Orden repetida. ", "")&amp;IF(AND(S1846=1, C1846=Ajustes!$B$7, U1845+0.000001&lt;H1846), "Vendes más de lo registrado. ", "")&amp;IF(Q1846="texto", "Fecha en texto. ", "")&amp;IF(OR(NOT(ISNUMBER(D1846)), NOT(ISNUMBER(H1846))), "Número en texto. ", "")&amp;IF(AND(ISNUMBER(Q1846), ISNUMBER(Q1845), Q1846&lt;Q1845), "Fuera de orden de fecha. ", "")))</f>
        <v/>
      </c>
      <c r="Z1846" s="18">
        <f>IF(AND(S1846=1, ISNUMBER(R1846)), ROW(), 0)</f>
        <v/>
      </c>
      <c r="AA1846" s="18">
        <f>IF(ISNUMBER(R1846), R1846, 0)</f>
        <v/>
      </c>
    </row>
    <row r="1847">
      <c r="A1847" s="13" t="n"/>
      <c r="B1847" s="13" t="n"/>
      <c r="C1847" s="13" t="n"/>
      <c r="D1847" s="13" t="n"/>
      <c r="E1847" s="13" t="n"/>
      <c r="F1847" s="13" t="n"/>
      <c r="G1847" s="13" t="n"/>
      <c r="H1847" s="13" t="n"/>
      <c r="I1847" s="13" t="n"/>
      <c r="J1847" s="13" t="n"/>
      <c r="K1847" s="13" t="n"/>
      <c r="L1847" s="13" t="n"/>
      <c r="M1847" s="13" t="n"/>
      <c r="N1847" s="13" t="n"/>
      <c r="O1847" s="14" t="n"/>
      <c r="P1847" s="15" t="n"/>
      <c r="Q1847" s="16">
        <f>IF(N1847="", "", IF(ISNUMBER(N1847), N1847, IFERROR(DATEVALUE(LEFT(N1847,10))+TIMEVALUE(MID(N1847,12,8)), "texto")))</f>
        <v/>
      </c>
      <c r="R1847" s="17">
        <f>IF(ISNUMBER(Q1847), DATE(YEAR(Q1847),MONTH(Q1847),1), "")</f>
        <v/>
      </c>
      <c r="S1847" s="18">
        <f>IF(A1847="", 0, IF(AND(M1847=Ajustes!$B$8, E1847=Ajustes!$B$5, I1847=Ajustes!$B$4, OR(C1847=Ajustes!$B$6, C1847=Ajustes!$B$7), ISNUMBER(D1847), ISNUMBER(H1847)), 1, 0))</f>
        <v/>
      </c>
      <c r="T1847" s="19">
        <f>IF(S1847&lt;&gt;1, 0, IF(N(J1847)=0, 0, IF(K1847=Ajustes!$B$5, J1847, J1847*F1847)))</f>
        <v/>
      </c>
      <c r="U1847" s="20">
        <f>IF(S1847&lt;&gt;1, U1846, IF(C1847=Ajustes!$B$6, U1846+H1847, U1846-H1847))</f>
        <v/>
      </c>
      <c r="V1847" s="19">
        <f>IF(S1847&lt;&gt;1, V1846, IF(C1847=Ajustes!$B$6, V1846+D1847+N(O1847)+T1847, IF(U1847&lt;=0, 0, V1846-H1847*W1846)))</f>
        <v/>
      </c>
      <c r="W1847" s="21">
        <f>IF(U1847&gt;0, V1847/U1847, 0)</f>
        <v/>
      </c>
      <c r="X1847" s="19">
        <f>IF(AND(S1847=1, C1847=Ajustes!$B$7), D1847-N(O1847)-T1847-H1847*W1846, "")</f>
        <v/>
      </c>
      <c r="Y1847" s="18">
        <f>IF(A1847="", "", TRIM(IF(COUNTIFS($N$2:$N$3000,N1847,$C$2:$C$3000,C1847,$D$2:$D$3000,D1847,$H$2:$H$3000,H1847)&gt;1, "Orden repetida. ", "")&amp;IF(AND(S1847=1, C1847=Ajustes!$B$7, U1846+0.000001&lt;H1847), "Vendes más de lo registrado. ", "")&amp;IF(Q1847="texto", "Fecha en texto. ", "")&amp;IF(OR(NOT(ISNUMBER(D1847)), NOT(ISNUMBER(H1847))), "Número en texto. ", "")&amp;IF(AND(ISNUMBER(Q1847), ISNUMBER(Q1846), Q1847&lt;Q1846), "Fuera de orden de fecha. ", "")))</f>
        <v/>
      </c>
      <c r="Z1847" s="18">
        <f>IF(AND(S1847=1, ISNUMBER(R1847)), ROW(), 0)</f>
        <v/>
      </c>
      <c r="AA1847" s="18">
        <f>IF(ISNUMBER(R1847), R1847, 0)</f>
        <v/>
      </c>
    </row>
    <row r="1848">
      <c r="A1848" s="13" t="n"/>
      <c r="B1848" s="13" t="n"/>
      <c r="C1848" s="13" t="n"/>
      <c r="D1848" s="13" t="n"/>
      <c r="E1848" s="13" t="n"/>
      <c r="F1848" s="13" t="n"/>
      <c r="G1848" s="13" t="n"/>
      <c r="H1848" s="13" t="n"/>
      <c r="I1848" s="13" t="n"/>
      <c r="J1848" s="13" t="n"/>
      <c r="K1848" s="13" t="n"/>
      <c r="L1848" s="13" t="n"/>
      <c r="M1848" s="13" t="n"/>
      <c r="N1848" s="13" t="n"/>
      <c r="O1848" s="14" t="n"/>
      <c r="P1848" s="15" t="n"/>
      <c r="Q1848" s="16">
        <f>IF(N1848="", "", IF(ISNUMBER(N1848), N1848, IFERROR(DATEVALUE(LEFT(N1848,10))+TIMEVALUE(MID(N1848,12,8)), "texto")))</f>
        <v/>
      </c>
      <c r="R1848" s="17">
        <f>IF(ISNUMBER(Q1848), DATE(YEAR(Q1848),MONTH(Q1848),1), "")</f>
        <v/>
      </c>
      <c r="S1848" s="18">
        <f>IF(A1848="", 0, IF(AND(M1848=Ajustes!$B$8, E1848=Ajustes!$B$5, I1848=Ajustes!$B$4, OR(C1848=Ajustes!$B$6, C1848=Ajustes!$B$7), ISNUMBER(D1848), ISNUMBER(H1848)), 1, 0))</f>
        <v/>
      </c>
      <c r="T1848" s="19">
        <f>IF(S1848&lt;&gt;1, 0, IF(N(J1848)=0, 0, IF(K1848=Ajustes!$B$5, J1848, J1848*F1848)))</f>
        <v/>
      </c>
      <c r="U1848" s="20">
        <f>IF(S1848&lt;&gt;1, U1847, IF(C1848=Ajustes!$B$6, U1847+H1848, U1847-H1848))</f>
        <v/>
      </c>
      <c r="V1848" s="19">
        <f>IF(S1848&lt;&gt;1, V1847, IF(C1848=Ajustes!$B$6, V1847+D1848+N(O1848)+T1848, IF(U1848&lt;=0, 0, V1847-H1848*W1847)))</f>
        <v/>
      </c>
      <c r="W1848" s="21">
        <f>IF(U1848&gt;0, V1848/U1848, 0)</f>
        <v/>
      </c>
      <c r="X1848" s="19">
        <f>IF(AND(S1848=1, C1848=Ajustes!$B$7), D1848-N(O1848)-T1848-H1848*W1847, "")</f>
        <v/>
      </c>
      <c r="Y1848" s="18">
        <f>IF(A1848="", "", TRIM(IF(COUNTIFS($N$2:$N$3000,N1848,$C$2:$C$3000,C1848,$D$2:$D$3000,D1848,$H$2:$H$3000,H1848)&gt;1, "Orden repetida. ", "")&amp;IF(AND(S1848=1, C1848=Ajustes!$B$7, U1847+0.000001&lt;H1848), "Vendes más de lo registrado. ", "")&amp;IF(Q1848="texto", "Fecha en texto. ", "")&amp;IF(OR(NOT(ISNUMBER(D1848)), NOT(ISNUMBER(H1848))), "Número en texto. ", "")&amp;IF(AND(ISNUMBER(Q1848), ISNUMBER(Q1847), Q1848&lt;Q1847), "Fuera de orden de fecha. ", "")))</f>
        <v/>
      </c>
      <c r="Z1848" s="18">
        <f>IF(AND(S1848=1, ISNUMBER(R1848)), ROW(), 0)</f>
        <v/>
      </c>
      <c r="AA1848" s="18">
        <f>IF(ISNUMBER(R1848), R1848, 0)</f>
        <v/>
      </c>
    </row>
    <row r="1849">
      <c r="A1849" s="13" t="n"/>
      <c r="B1849" s="13" t="n"/>
      <c r="C1849" s="13" t="n"/>
      <c r="D1849" s="13" t="n"/>
      <c r="E1849" s="13" t="n"/>
      <c r="F1849" s="13" t="n"/>
      <c r="G1849" s="13" t="n"/>
      <c r="H1849" s="13" t="n"/>
      <c r="I1849" s="13" t="n"/>
      <c r="J1849" s="13" t="n"/>
      <c r="K1849" s="13" t="n"/>
      <c r="L1849" s="13" t="n"/>
      <c r="M1849" s="13" t="n"/>
      <c r="N1849" s="13" t="n"/>
      <c r="O1849" s="14" t="n"/>
      <c r="P1849" s="15" t="n"/>
      <c r="Q1849" s="16">
        <f>IF(N1849="", "", IF(ISNUMBER(N1849), N1849, IFERROR(DATEVALUE(LEFT(N1849,10))+TIMEVALUE(MID(N1849,12,8)), "texto")))</f>
        <v/>
      </c>
      <c r="R1849" s="17">
        <f>IF(ISNUMBER(Q1849), DATE(YEAR(Q1849),MONTH(Q1849),1), "")</f>
        <v/>
      </c>
      <c r="S1849" s="18">
        <f>IF(A1849="", 0, IF(AND(M1849=Ajustes!$B$8, E1849=Ajustes!$B$5, I1849=Ajustes!$B$4, OR(C1849=Ajustes!$B$6, C1849=Ajustes!$B$7), ISNUMBER(D1849), ISNUMBER(H1849)), 1, 0))</f>
        <v/>
      </c>
      <c r="T1849" s="19">
        <f>IF(S1849&lt;&gt;1, 0, IF(N(J1849)=0, 0, IF(K1849=Ajustes!$B$5, J1849, J1849*F1849)))</f>
        <v/>
      </c>
      <c r="U1849" s="20">
        <f>IF(S1849&lt;&gt;1, U1848, IF(C1849=Ajustes!$B$6, U1848+H1849, U1848-H1849))</f>
        <v/>
      </c>
      <c r="V1849" s="19">
        <f>IF(S1849&lt;&gt;1, V1848, IF(C1849=Ajustes!$B$6, V1848+D1849+N(O1849)+T1849, IF(U1849&lt;=0, 0, V1848-H1849*W1848)))</f>
        <v/>
      </c>
      <c r="W1849" s="21">
        <f>IF(U1849&gt;0, V1849/U1849, 0)</f>
        <v/>
      </c>
      <c r="X1849" s="19">
        <f>IF(AND(S1849=1, C1849=Ajustes!$B$7), D1849-N(O1849)-T1849-H1849*W1848, "")</f>
        <v/>
      </c>
      <c r="Y1849" s="18">
        <f>IF(A1849="", "", TRIM(IF(COUNTIFS($N$2:$N$3000,N1849,$C$2:$C$3000,C1849,$D$2:$D$3000,D1849,$H$2:$H$3000,H1849)&gt;1, "Orden repetida. ", "")&amp;IF(AND(S1849=1, C1849=Ajustes!$B$7, U1848+0.000001&lt;H1849), "Vendes más de lo registrado. ", "")&amp;IF(Q1849="texto", "Fecha en texto. ", "")&amp;IF(OR(NOT(ISNUMBER(D1849)), NOT(ISNUMBER(H1849))), "Número en texto. ", "")&amp;IF(AND(ISNUMBER(Q1849), ISNUMBER(Q1848), Q1849&lt;Q1848), "Fuera de orden de fecha. ", "")))</f>
        <v/>
      </c>
      <c r="Z1849" s="18">
        <f>IF(AND(S1849=1, ISNUMBER(R1849)), ROW(), 0)</f>
        <v/>
      </c>
      <c r="AA1849" s="18">
        <f>IF(ISNUMBER(R1849), R1849, 0)</f>
        <v/>
      </c>
    </row>
    <row r="1850">
      <c r="A1850" s="13" t="n"/>
      <c r="B1850" s="13" t="n"/>
      <c r="C1850" s="13" t="n"/>
      <c r="D1850" s="13" t="n"/>
      <c r="E1850" s="13" t="n"/>
      <c r="F1850" s="13" t="n"/>
      <c r="G1850" s="13" t="n"/>
      <c r="H1850" s="13" t="n"/>
      <c r="I1850" s="13" t="n"/>
      <c r="J1850" s="13" t="n"/>
      <c r="K1850" s="13" t="n"/>
      <c r="L1850" s="13" t="n"/>
      <c r="M1850" s="13" t="n"/>
      <c r="N1850" s="13" t="n"/>
      <c r="O1850" s="14" t="n"/>
      <c r="P1850" s="15" t="n"/>
      <c r="Q1850" s="16">
        <f>IF(N1850="", "", IF(ISNUMBER(N1850), N1850, IFERROR(DATEVALUE(LEFT(N1850,10))+TIMEVALUE(MID(N1850,12,8)), "texto")))</f>
        <v/>
      </c>
      <c r="R1850" s="17">
        <f>IF(ISNUMBER(Q1850), DATE(YEAR(Q1850),MONTH(Q1850),1), "")</f>
        <v/>
      </c>
      <c r="S1850" s="18">
        <f>IF(A1850="", 0, IF(AND(M1850=Ajustes!$B$8, E1850=Ajustes!$B$5, I1850=Ajustes!$B$4, OR(C1850=Ajustes!$B$6, C1850=Ajustes!$B$7), ISNUMBER(D1850), ISNUMBER(H1850)), 1, 0))</f>
        <v/>
      </c>
      <c r="T1850" s="19">
        <f>IF(S1850&lt;&gt;1, 0, IF(N(J1850)=0, 0, IF(K1850=Ajustes!$B$5, J1850, J1850*F1850)))</f>
        <v/>
      </c>
      <c r="U1850" s="20">
        <f>IF(S1850&lt;&gt;1, U1849, IF(C1850=Ajustes!$B$6, U1849+H1850, U1849-H1850))</f>
        <v/>
      </c>
      <c r="V1850" s="19">
        <f>IF(S1850&lt;&gt;1, V1849, IF(C1850=Ajustes!$B$6, V1849+D1850+N(O1850)+T1850, IF(U1850&lt;=0, 0, V1849-H1850*W1849)))</f>
        <v/>
      </c>
      <c r="W1850" s="21">
        <f>IF(U1850&gt;0, V1850/U1850, 0)</f>
        <v/>
      </c>
      <c r="X1850" s="19">
        <f>IF(AND(S1850=1, C1850=Ajustes!$B$7), D1850-N(O1850)-T1850-H1850*W1849, "")</f>
        <v/>
      </c>
      <c r="Y1850" s="18">
        <f>IF(A1850="", "", TRIM(IF(COUNTIFS($N$2:$N$3000,N1850,$C$2:$C$3000,C1850,$D$2:$D$3000,D1850,$H$2:$H$3000,H1850)&gt;1, "Orden repetida. ", "")&amp;IF(AND(S1850=1, C1850=Ajustes!$B$7, U1849+0.000001&lt;H1850), "Vendes más de lo registrado. ", "")&amp;IF(Q1850="texto", "Fecha en texto. ", "")&amp;IF(OR(NOT(ISNUMBER(D1850)), NOT(ISNUMBER(H1850))), "Número en texto. ", "")&amp;IF(AND(ISNUMBER(Q1850), ISNUMBER(Q1849), Q1850&lt;Q1849), "Fuera de orden de fecha. ", "")))</f>
        <v/>
      </c>
      <c r="Z1850" s="18">
        <f>IF(AND(S1850=1, ISNUMBER(R1850)), ROW(), 0)</f>
        <v/>
      </c>
      <c r="AA1850" s="18">
        <f>IF(ISNUMBER(R1850), R1850, 0)</f>
        <v/>
      </c>
    </row>
    <row r="1851">
      <c r="A1851" s="13" t="n"/>
      <c r="B1851" s="13" t="n"/>
      <c r="C1851" s="13" t="n"/>
      <c r="D1851" s="13" t="n"/>
      <c r="E1851" s="13" t="n"/>
      <c r="F1851" s="13" t="n"/>
      <c r="G1851" s="13" t="n"/>
      <c r="H1851" s="13" t="n"/>
      <c r="I1851" s="13" t="n"/>
      <c r="J1851" s="13" t="n"/>
      <c r="K1851" s="13" t="n"/>
      <c r="L1851" s="13" t="n"/>
      <c r="M1851" s="13" t="n"/>
      <c r="N1851" s="13" t="n"/>
      <c r="O1851" s="14" t="n"/>
      <c r="P1851" s="15" t="n"/>
      <c r="Q1851" s="16">
        <f>IF(N1851="", "", IF(ISNUMBER(N1851), N1851, IFERROR(DATEVALUE(LEFT(N1851,10))+TIMEVALUE(MID(N1851,12,8)), "texto")))</f>
        <v/>
      </c>
      <c r="R1851" s="17">
        <f>IF(ISNUMBER(Q1851), DATE(YEAR(Q1851),MONTH(Q1851),1), "")</f>
        <v/>
      </c>
      <c r="S1851" s="18">
        <f>IF(A1851="", 0, IF(AND(M1851=Ajustes!$B$8, E1851=Ajustes!$B$5, I1851=Ajustes!$B$4, OR(C1851=Ajustes!$B$6, C1851=Ajustes!$B$7), ISNUMBER(D1851), ISNUMBER(H1851)), 1, 0))</f>
        <v/>
      </c>
      <c r="T1851" s="19">
        <f>IF(S1851&lt;&gt;1, 0, IF(N(J1851)=0, 0, IF(K1851=Ajustes!$B$5, J1851, J1851*F1851)))</f>
        <v/>
      </c>
      <c r="U1851" s="20">
        <f>IF(S1851&lt;&gt;1, U1850, IF(C1851=Ajustes!$B$6, U1850+H1851, U1850-H1851))</f>
        <v/>
      </c>
      <c r="V1851" s="19">
        <f>IF(S1851&lt;&gt;1, V1850, IF(C1851=Ajustes!$B$6, V1850+D1851+N(O1851)+T1851, IF(U1851&lt;=0, 0, V1850-H1851*W1850)))</f>
        <v/>
      </c>
      <c r="W1851" s="21">
        <f>IF(U1851&gt;0, V1851/U1851, 0)</f>
        <v/>
      </c>
      <c r="X1851" s="19">
        <f>IF(AND(S1851=1, C1851=Ajustes!$B$7), D1851-N(O1851)-T1851-H1851*W1850, "")</f>
        <v/>
      </c>
      <c r="Y1851" s="18">
        <f>IF(A1851="", "", TRIM(IF(COUNTIFS($N$2:$N$3000,N1851,$C$2:$C$3000,C1851,$D$2:$D$3000,D1851,$H$2:$H$3000,H1851)&gt;1, "Orden repetida. ", "")&amp;IF(AND(S1851=1, C1851=Ajustes!$B$7, U1850+0.000001&lt;H1851), "Vendes más de lo registrado. ", "")&amp;IF(Q1851="texto", "Fecha en texto. ", "")&amp;IF(OR(NOT(ISNUMBER(D1851)), NOT(ISNUMBER(H1851))), "Número en texto. ", "")&amp;IF(AND(ISNUMBER(Q1851), ISNUMBER(Q1850), Q1851&lt;Q1850), "Fuera de orden de fecha. ", "")))</f>
        <v/>
      </c>
      <c r="Z1851" s="18">
        <f>IF(AND(S1851=1, ISNUMBER(R1851)), ROW(), 0)</f>
        <v/>
      </c>
      <c r="AA1851" s="18">
        <f>IF(ISNUMBER(R1851), R1851, 0)</f>
        <v/>
      </c>
    </row>
    <row r="1852">
      <c r="A1852" s="13" t="n"/>
      <c r="B1852" s="13" t="n"/>
      <c r="C1852" s="13" t="n"/>
      <c r="D1852" s="13" t="n"/>
      <c r="E1852" s="13" t="n"/>
      <c r="F1852" s="13" t="n"/>
      <c r="G1852" s="13" t="n"/>
      <c r="H1852" s="13" t="n"/>
      <c r="I1852" s="13" t="n"/>
      <c r="J1852" s="13" t="n"/>
      <c r="K1852" s="13" t="n"/>
      <c r="L1852" s="13" t="n"/>
      <c r="M1852" s="13" t="n"/>
      <c r="N1852" s="13" t="n"/>
      <c r="O1852" s="14" t="n"/>
      <c r="P1852" s="15" t="n"/>
      <c r="Q1852" s="16">
        <f>IF(N1852="", "", IF(ISNUMBER(N1852), N1852, IFERROR(DATEVALUE(LEFT(N1852,10))+TIMEVALUE(MID(N1852,12,8)), "texto")))</f>
        <v/>
      </c>
      <c r="R1852" s="17">
        <f>IF(ISNUMBER(Q1852), DATE(YEAR(Q1852),MONTH(Q1852),1), "")</f>
        <v/>
      </c>
      <c r="S1852" s="18">
        <f>IF(A1852="", 0, IF(AND(M1852=Ajustes!$B$8, E1852=Ajustes!$B$5, I1852=Ajustes!$B$4, OR(C1852=Ajustes!$B$6, C1852=Ajustes!$B$7), ISNUMBER(D1852), ISNUMBER(H1852)), 1, 0))</f>
        <v/>
      </c>
      <c r="T1852" s="19">
        <f>IF(S1852&lt;&gt;1, 0, IF(N(J1852)=0, 0, IF(K1852=Ajustes!$B$5, J1852, J1852*F1852)))</f>
        <v/>
      </c>
      <c r="U1852" s="20">
        <f>IF(S1852&lt;&gt;1, U1851, IF(C1852=Ajustes!$B$6, U1851+H1852, U1851-H1852))</f>
        <v/>
      </c>
      <c r="V1852" s="19">
        <f>IF(S1852&lt;&gt;1, V1851, IF(C1852=Ajustes!$B$6, V1851+D1852+N(O1852)+T1852, IF(U1852&lt;=0, 0, V1851-H1852*W1851)))</f>
        <v/>
      </c>
      <c r="W1852" s="21">
        <f>IF(U1852&gt;0, V1852/U1852, 0)</f>
        <v/>
      </c>
      <c r="X1852" s="19">
        <f>IF(AND(S1852=1, C1852=Ajustes!$B$7), D1852-N(O1852)-T1852-H1852*W1851, "")</f>
        <v/>
      </c>
      <c r="Y1852" s="18">
        <f>IF(A1852="", "", TRIM(IF(COUNTIFS($N$2:$N$3000,N1852,$C$2:$C$3000,C1852,$D$2:$D$3000,D1852,$H$2:$H$3000,H1852)&gt;1, "Orden repetida. ", "")&amp;IF(AND(S1852=1, C1852=Ajustes!$B$7, U1851+0.000001&lt;H1852), "Vendes más de lo registrado. ", "")&amp;IF(Q1852="texto", "Fecha en texto. ", "")&amp;IF(OR(NOT(ISNUMBER(D1852)), NOT(ISNUMBER(H1852))), "Número en texto. ", "")&amp;IF(AND(ISNUMBER(Q1852), ISNUMBER(Q1851), Q1852&lt;Q1851), "Fuera de orden de fecha. ", "")))</f>
        <v/>
      </c>
      <c r="Z1852" s="18">
        <f>IF(AND(S1852=1, ISNUMBER(R1852)), ROW(), 0)</f>
        <v/>
      </c>
      <c r="AA1852" s="18">
        <f>IF(ISNUMBER(R1852), R1852, 0)</f>
        <v/>
      </c>
    </row>
    <row r="1853">
      <c r="A1853" s="13" t="n"/>
      <c r="B1853" s="13" t="n"/>
      <c r="C1853" s="13" t="n"/>
      <c r="D1853" s="13" t="n"/>
      <c r="E1853" s="13" t="n"/>
      <c r="F1853" s="13" t="n"/>
      <c r="G1853" s="13" t="n"/>
      <c r="H1853" s="13" t="n"/>
      <c r="I1853" s="13" t="n"/>
      <c r="J1853" s="13" t="n"/>
      <c r="K1853" s="13" t="n"/>
      <c r="L1853" s="13" t="n"/>
      <c r="M1853" s="13" t="n"/>
      <c r="N1853" s="13" t="n"/>
      <c r="O1853" s="14" t="n"/>
      <c r="P1853" s="15" t="n"/>
      <c r="Q1853" s="16">
        <f>IF(N1853="", "", IF(ISNUMBER(N1853), N1853, IFERROR(DATEVALUE(LEFT(N1853,10))+TIMEVALUE(MID(N1853,12,8)), "texto")))</f>
        <v/>
      </c>
      <c r="R1853" s="17">
        <f>IF(ISNUMBER(Q1853), DATE(YEAR(Q1853),MONTH(Q1853),1), "")</f>
        <v/>
      </c>
      <c r="S1853" s="18">
        <f>IF(A1853="", 0, IF(AND(M1853=Ajustes!$B$8, E1853=Ajustes!$B$5, I1853=Ajustes!$B$4, OR(C1853=Ajustes!$B$6, C1853=Ajustes!$B$7), ISNUMBER(D1853), ISNUMBER(H1853)), 1, 0))</f>
        <v/>
      </c>
      <c r="T1853" s="19">
        <f>IF(S1853&lt;&gt;1, 0, IF(N(J1853)=0, 0, IF(K1853=Ajustes!$B$5, J1853, J1853*F1853)))</f>
        <v/>
      </c>
      <c r="U1853" s="20">
        <f>IF(S1853&lt;&gt;1, U1852, IF(C1853=Ajustes!$B$6, U1852+H1853, U1852-H1853))</f>
        <v/>
      </c>
      <c r="V1853" s="19">
        <f>IF(S1853&lt;&gt;1, V1852, IF(C1853=Ajustes!$B$6, V1852+D1853+N(O1853)+T1853, IF(U1853&lt;=0, 0, V1852-H1853*W1852)))</f>
        <v/>
      </c>
      <c r="W1853" s="21">
        <f>IF(U1853&gt;0, V1853/U1853, 0)</f>
        <v/>
      </c>
      <c r="X1853" s="19">
        <f>IF(AND(S1853=1, C1853=Ajustes!$B$7), D1853-N(O1853)-T1853-H1853*W1852, "")</f>
        <v/>
      </c>
      <c r="Y1853" s="18">
        <f>IF(A1853="", "", TRIM(IF(COUNTIFS($N$2:$N$3000,N1853,$C$2:$C$3000,C1853,$D$2:$D$3000,D1853,$H$2:$H$3000,H1853)&gt;1, "Orden repetida. ", "")&amp;IF(AND(S1853=1, C1853=Ajustes!$B$7, U1852+0.000001&lt;H1853), "Vendes más de lo registrado. ", "")&amp;IF(Q1853="texto", "Fecha en texto. ", "")&amp;IF(OR(NOT(ISNUMBER(D1853)), NOT(ISNUMBER(H1853))), "Número en texto. ", "")&amp;IF(AND(ISNUMBER(Q1853), ISNUMBER(Q1852), Q1853&lt;Q1852), "Fuera de orden de fecha. ", "")))</f>
        <v/>
      </c>
      <c r="Z1853" s="18">
        <f>IF(AND(S1853=1, ISNUMBER(R1853)), ROW(), 0)</f>
        <v/>
      </c>
      <c r="AA1853" s="18">
        <f>IF(ISNUMBER(R1853), R1853, 0)</f>
        <v/>
      </c>
    </row>
    <row r="1854">
      <c r="A1854" s="13" t="n"/>
      <c r="B1854" s="13" t="n"/>
      <c r="C1854" s="13" t="n"/>
      <c r="D1854" s="13" t="n"/>
      <c r="E1854" s="13" t="n"/>
      <c r="F1854" s="13" t="n"/>
      <c r="G1854" s="13" t="n"/>
      <c r="H1854" s="13" t="n"/>
      <c r="I1854" s="13" t="n"/>
      <c r="J1854" s="13" t="n"/>
      <c r="K1854" s="13" t="n"/>
      <c r="L1854" s="13" t="n"/>
      <c r="M1854" s="13" t="n"/>
      <c r="N1854" s="13" t="n"/>
      <c r="O1854" s="14" t="n"/>
      <c r="P1854" s="15" t="n"/>
      <c r="Q1854" s="16">
        <f>IF(N1854="", "", IF(ISNUMBER(N1854), N1854, IFERROR(DATEVALUE(LEFT(N1854,10))+TIMEVALUE(MID(N1854,12,8)), "texto")))</f>
        <v/>
      </c>
      <c r="R1854" s="17">
        <f>IF(ISNUMBER(Q1854), DATE(YEAR(Q1854),MONTH(Q1854),1), "")</f>
        <v/>
      </c>
      <c r="S1854" s="18">
        <f>IF(A1854="", 0, IF(AND(M1854=Ajustes!$B$8, E1854=Ajustes!$B$5, I1854=Ajustes!$B$4, OR(C1854=Ajustes!$B$6, C1854=Ajustes!$B$7), ISNUMBER(D1854), ISNUMBER(H1854)), 1, 0))</f>
        <v/>
      </c>
      <c r="T1854" s="19">
        <f>IF(S1854&lt;&gt;1, 0, IF(N(J1854)=0, 0, IF(K1854=Ajustes!$B$5, J1854, J1854*F1854)))</f>
        <v/>
      </c>
      <c r="U1854" s="20">
        <f>IF(S1854&lt;&gt;1, U1853, IF(C1854=Ajustes!$B$6, U1853+H1854, U1853-H1854))</f>
        <v/>
      </c>
      <c r="V1854" s="19">
        <f>IF(S1854&lt;&gt;1, V1853, IF(C1854=Ajustes!$B$6, V1853+D1854+N(O1854)+T1854, IF(U1854&lt;=0, 0, V1853-H1854*W1853)))</f>
        <v/>
      </c>
      <c r="W1854" s="21">
        <f>IF(U1854&gt;0, V1854/U1854, 0)</f>
        <v/>
      </c>
      <c r="X1854" s="19">
        <f>IF(AND(S1854=1, C1854=Ajustes!$B$7), D1854-N(O1854)-T1854-H1854*W1853, "")</f>
        <v/>
      </c>
      <c r="Y1854" s="18">
        <f>IF(A1854="", "", TRIM(IF(COUNTIFS($N$2:$N$3000,N1854,$C$2:$C$3000,C1854,$D$2:$D$3000,D1854,$H$2:$H$3000,H1854)&gt;1, "Orden repetida. ", "")&amp;IF(AND(S1854=1, C1854=Ajustes!$B$7, U1853+0.000001&lt;H1854), "Vendes más de lo registrado. ", "")&amp;IF(Q1854="texto", "Fecha en texto. ", "")&amp;IF(OR(NOT(ISNUMBER(D1854)), NOT(ISNUMBER(H1854))), "Número en texto. ", "")&amp;IF(AND(ISNUMBER(Q1854), ISNUMBER(Q1853), Q1854&lt;Q1853), "Fuera de orden de fecha. ", "")))</f>
        <v/>
      </c>
      <c r="Z1854" s="18">
        <f>IF(AND(S1854=1, ISNUMBER(R1854)), ROW(), 0)</f>
        <v/>
      </c>
      <c r="AA1854" s="18">
        <f>IF(ISNUMBER(R1854), R1854, 0)</f>
        <v/>
      </c>
    </row>
    <row r="1855">
      <c r="A1855" s="13" t="n"/>
      <c r="B1855" s="13" t="n"/>
      <c r="C1855" s="13" t="n"/>
      <c r="D1855" s="13" t="n"/>
      <c r="E1855" s="13" t="n"/>
      <c r="F1855" s="13" t="n"/>
      <c r="G1855" s="13" t="n"/>
      <c r="H1855" s="13" t="n"/>
      <c r="I1855" s="13" t="n"/>
      <c r="J1855" s="13" t="n"/>
      <c r="K1855" s="13" t="n"/>
      <c r="L1855" s="13" t="n"/>
      <c r="M1855" s="13" t="n"/>
      <c r="N1855" s="13" t="n"/>
      <c r="O1855" s="14" t="n"/>
      <c r="P1855" s="15" t="n"/>
      <c r="Q1855" s="16">
        <f>IF(N1855="", "", IF(ISNUMBER(N1855), N1855, IFERROR(DATEVALUE(LEFT(N1855,10))+TIMEVALUE(MID(N1855,12,8)), "texto")))</f>
        <v/>
      </c>
      <c r="R1855" s="17">
        <f>IF(ISNUMBER(Q1855), DATE(YEAR(Q1855),MONTH(Q1855),1), "")</f>
        <v/>
      </c>
      <c r="S1855" s="18">
        <f>IF(A1855="", 0, IF(AND(M1855=Ajustes!$B$8, E1855=Ajustes!$B$5, I1855=Ajustes!$B$4, OR(C1855=Ajustes!$B$6, C1855=Ajustes!$B$7), ISNUMBER(D1855), ISNUMBER(H1855)), 1, 0))</f>
        <v/>
      </c>
      <c r="T1855" s="19">
        <f>IF(S1855&lt;&gt;1, 0, IF(N(J1855)=0, 0, IF(K1855=Ajustes!$B$5, J1855, J1855*F1855)))</f>
        <v/>
      </c>
      <c r="U1855" s="20">
        <f>IF(S1855&lt;&gt;1, U1854, IF(C1855=Ajustes!$B$6, U1854+H1855, U1854-H1855))</f>
        <v/>
      </c>
      <c r="V1855" s="19">
        <f>IF(S1855&lt;&gt;1, V1854, IF(C1855=Ajustes!$B$6, V1854+D1855+N(O1855)+T1855, IF(U1855&lt;=0, 0, V1854-H1855*W1854)))</f>
        <v/>
      </c>
      <c r="W1855" s="21">
        <f>IF(U1855&gt;0, V1855/U1855, 0)</f>
        <v/>
      </c>
      <c r="X1855" s="19">
        <f>IF(AND(S1855=1, C1855=Ajustes!$B$7), D1855-N(O1855)-T1855-H1855*W1854, "")</f>
        <v/>
      </c>
      <c r="Y1855" s="18">
        <f>IF(A1855="", "", TRIM(IF(COUNTIFS($N$2:$N$3000,N1855,$C$2:$C$3000,C1855,$D$2:$D$3000,D1855,$H$2:$H$3000,H1855)&gt;1, "Orden repetida. ", "")&amp;IF(AND(S1855=1, C1855=Ajustes!$B$7, U1854+0.000001&lt;H1855), "Vendes más de lo registrado. ", "")&amp;IF(Q1855="texto", "Fecha en texto. ", "")&amp;IF(OR(NOT(ISNUMBER(D1855)), NOT(ISNUMBER(H1855))), "Número en texto. ", "")&amp;IF(AND(ISNUMBER(Q1855), ISNUMBER(Q1854), Q1855&lt;Q1854), "Fuera de orden de fecha. ", "")))</f>
        <v/>
      </c>
      <c r="Z1855" s="18">
        <f>IF(AND(S1855=1, ISNUMBER(R1855)), ROW(), 0)</f>
        <v/>
      </c>
      <c r="AA1855" s="18">
        <f>IF(ISNUMBER(R1855), R1855, 0)</f>
        <v/>
      </c>
    </row>
    <row r="1856">
      <c r="A1856" s="13" t="n"/>
      <c r="B1856" s="13" t="n"/>
      <c r="C1856" s="13" t="n"/>
      <c r="D1856" s="13" t="n"/>
      <c r="E1856" s="13" t="n"/>
      <c r="F1856" s="13" t="n"/>
      <c r="G1856" s="13" t="n"/>
      <c r="H1856" s="13" t="n"/>
      <c r="I1856" s="13" t="n"/>
      <c r="J1856" s="13" t="n"/>
      <c r="K1856" s="13" t="n"/>
      <c r="L1856" s="13" t="n"/>
      <c r="M1856" s="13" t="n"/>
      <c r="N1856" s="13" t="n"/>
      <c r="O1856" s="14" t="n"/>
      <c r="P1856" s="15" t="n"/>
      <c r="Q1856" s="16">
        <f>IF(N1856="", "", IF(ISNUMBER(N1856), N1856, IFERROR(DATEVALUE(LEFT(N1856,10))+TIMEVALUE(MID(N1856,12,8)), "texto")))</f>
        <v/>
      </c>
      <c r="R1856" s="17">
        <f>IF(ISNUMBER(Q1856), DATE(YEAR(Q1856),MONTH(Q1856),1), "")</f>
        <v/>
      </c>
      <c r="S1856" s="18">
        <f>IF(A1856="", 0, IF(AND(M1856=Ajustes!$B$8, E1856=Ajustes!$B$5, I1856=Ajustes!$B$4, OR(C1856=Ajustes!$B$6, C1856=Ajustes!$B$7), ISNUMBER(D1856), ISNUMBER(H1856)), 1, 0))</f>
        <v/>
      </c>
      <c r="T1856" s="19">
        <f>IF(S1856&lt;&gt;1, 0, IF(N(J1856)=0, 0, IF(K1856=Ajustes!$B$5, J1856, J1856*F1856)))</f>
        <v/>
      </c>
      <c r="U1856" s="20">
        <f>IF(S1856&lt;&gt;1, U1855, IF(C1856=Ajustes!$B$6, U1855+H1856, U1855-H1856))</f>
        <v/>
      </c>
      <c r="V1856" s="19">
        <f>IF(S1856&lt;&gt;1, V1855, IF(C1856=Ajustes!$B$6, V1855+D1856+N(O1856)+T1856, IF(U1856&lt;=0, 0, V1855-H1856*W1855)))</f>
        <v/>
      </c>
      <c r="W1856" s="21">
        <f>IF(U1856&gt;0, V1856/U1856, 0)</f>
        <v/>
      </c>
      <c r="X1856" s="19">
        <f>IF(AND(S1856=1, C1856=Ajustes!$B$7), D1856-N(O1856)-T1856-H1856*W1855, "")</f>
        <v/>
      </c>
      <c r="Y1856" s="18">
        <f>IF(A1856="", "", TRIM(IF(COUNTIFS($N$2:$N$3000,N1856,$C$2:$C$3000,C1856,$D$2:$D$3000,D1856,$H$2:$H$3000,H1856)&gt;1, "Orden repetida. ", "")&amp;IF(AND(S1856=1, C1856=Ajustes!$B$7, U1855+0.000001&lt;H1856), "Vendes más de lo registrado. ", "")&amp;IF(Q1856="texto", "Fecha en texto. ", "")&amp;IF(OR(NOT(ISNUMBER(D1856)), NOT(ISNUMBER(H1856))), "Número en texto. ", "")&amp;IF(AND(ISNUMBER(Q1856), ISNUMBER(Q1855), Q1856&lt;Q1855), "Fuera de orden de fecha. ", "")))</f>
        <v/>
      </c>
      <c r="Z1856" s="18">
        <f>IF(AND(S1856=1, ISNUMBER(R1856)), ROW(), 0)</f>
        <v/>
      </c>
      <c r="AA1856" s="18">
        <f>IF(ISNUMBER(R1856), R1856, 0)</f>
        <v/>
      </c>
    </row>
    <row r="1857">
      <c r="A1857" s="13" t="n"/>
      <c r="B1857" s="13" t="n"/>
      <c r="C1857" s="13" t="n"/>
      <c r="D1857" s="13" t="n"/>
      <c r="E1857" s="13" t="n"/>
      <c r="F1857" s="13" t="n"/>
      <c r="G1857" s="13" t="n"/>
      <c r="H1857" s="13" t="n"/>
      <c r="I1857" s="13" t="n"/>
      <c r="J1857" s="13" t="n"/>
      <c r="K1857" s="13" t="n"/>
      <c r="L1857" s="13" t="n"/>
      <c r="M1857" s="13" t="n"/>
      <c r="N1857" s="13" t="n"/>
      <c r="O1857" s="14" t="n"/>
      <c r="P1857" s="15" t="n"/>
      <c r="Q1857" s="16">
        <f>IF(N1857="", "", IF(ISNUMBER(N1857), N1857, IFERROR(DATEVALUE(LEFT(N1857,10))+TIMEVALUE(MID(N1857,12,8)), "texto")))</f>
        <v/>
      </c>
      <c r="R1857" s="17">
        <f>IF(ISNUMBER(Q1857), DATE(YEAR(Q1857),MONTH(Q1857),1), "")</f>
        <v/>
      </c>
      <c r="S1857" s="18">
        <f>IF(A1857="", 0, IF(AND(M1857=Ajustes!$B$8, E1857=Ajustes!$B$5, I1857=Ajustes!$B$4, OR(C1857=Ajustes!$B$6, C1857=Ajustes!$B$7), ISNUMBER(D1857), ISNUMBER(H1857)), 1, 0))</f>
        <v/>
      </c>
      <c r="T1857" s="19">
        <f>IF(S1857&lt;&gt;1, 0, IF(N(J1857)=0, 0, IF(K1857=Ajustes!$B$5, J1857, J1857*F1857)))</f>
        <v/>
      </c>
      <c r="U1857" s="20">
        <f>IF(S1857&lt;&gt;1, U1856, IF(C1857=Ajustes!$B$6, U1856+H1857, U1856-H1857))</f>
        <v/>
      </c>
      <c r="V1857" s="19">
        <f>IF(S1857&lt;&gt;1, V1856, IF(C1857=Ajustes!$B$6, V1856+D1857+N(O1857)+T1857, IF(U1857&lt;=0, 0, V1856-H1857*W1856)))</f>
        <v/>
      </c>
      <c r="W1857" s="21">
        <f>IF(U1857&gt;0, V1857/U1857, 0)</f>
        <v/>
      </c>
      <c r="X1857" s="19">
        <f>IF(AND(S1857=1, C1857=Ajustes!$B$7), D1857-N(O1857)-T1857-H1857*W1856, "")</f>
        <v/>
      </c>
      <c r="Y1857" s="18">
        <f>IF(A1857="", "", TRIM(IF(COUNTIFS($N$2:$N$3000,N1857,$C$2:$C$3000,C1857,$D$2:$D$3000,D1857,$H$2:$H$3000,H1857)&gt;1, "Orden repetida. ", "")&amp;IF(AND(S1857=1, C1857=Ajustes!$B$7, U1856+0.000001&lt;H1857), "Vendes más de lo registrado. ", "")&amp;IF(Q1857="texto", "Fecha en texto. ", "")&amp;IF(OR(NOT(ISNUMBER(D1857)), NOT(ISNUMBER(H1857))), "Número en texto. ", "")&amp;IF(AND(ISNUMBER(Q1857), ISNUMBER(Q1856), Q1857&lt;Q1856), "Fuera de orden de fecha. ", "")))</f>
        <v/>
      </c>
      <c r="Z1857" s="18">
        <f>IF(AND(S1857=1, ISNUMBER(R1857)), ROW(), 0)</f>
        <v/>
      </c>
      <c r="AA1857" s="18">
        <f>IF(ISNUMBER(R1857), R1857, 0)</f>
        <v/>
      </c>
    </row>
    <row r="1858">
      <c r="A1858" s="13" t="n"/>
      <c r="B1858" s="13" t="n"/>
      <c r="C1858" s="13" t="n"/>
      <c r="D1858" s="13" t="n"/>
      <c r="E1858" s="13" t="n"/>
      <c r="F1858" s="13" t="n"/>
      <c r="G1858" s="13" t="n"/>
      <c r="H1858" s="13" t="n"/>
      <c r="I1858" s="13" t="n"/>
      <c r="J1858" s="13" t="n"/>
      <c r="K1858" s="13" t="n"/>
      <c r="L1858" s="13" t="n"/>
      <c r="M1858" s="13" t="n"/>
      <c r="N1858" s="13" t="n"/>
      <c r="O1858" s="14" t="n"/>
      <c r="P1858" s="15" t="n"/>
      <c r="Q1858" s="16">
        <f>IF(N1858="", "", IF(ISNUMBER(N1858), N1858, IFERROR(DATEVALUE(LEFT(N1858,10))+TIMEVALUE(MID(N1858,12,8)), "texto")))</f>
        <v/>
      </c>
      <c r="R1858" s="17">
        <f>IF(ISNUMBER(Q1858), DATE(YEAR(Q1858),MONTH(Q1858),1), "")</f>
        <v/>
      </c>
      <c r="S1858" s="18">
        <f>IF(A1858="", 0, IF(AND(M1858=Ajustes!$B$8, E1858=Ajustes!$B$5, I1858=Ajustes!$B$4, OR(C1858=Ajustes!$B$6, C1858=Ajustes!$B$7), ISNUMBER(D1858), ISNUMBER(H1858)), 1, 0))</f>
        <v/>
      </c>
      <c r="T1858" s="19">
        <f>IF(S1858&lt;&gt;1, 0, IF(N(J1858)=0, 0, IF(K1858=Ajustes!$B$5, J1858, J1858*F1858)))</f>
        <v/>
      </c>
      <c r="U1858" s="20">
        <f>IF(S1858&lt;&gt;1, U1857, IF(C1858=Ajustes!$B$6, U1857+H1858, U1857-H1858))</f>
        <v/>
      </c>
      <c r="V1858" s="19">
        <f>IF(S1858&lt;&gt;1, V1857, IF(C1858=Ajustes!$B$6, V1857+D1858+N(O1858)+T1858, IF(U1858&lt;=0, 0, V1857-H1858*W1857)))</f>
        <v/>
      </c>
      <c r="W1858" s="21">
        <f>IF(U1858&gt;0, V1858/U1858, 0)</f>
        <v/>
      </c>
      <c r="X1858" s="19">
        <f>IF(AND(S1858=1, C1858=Ajustes!$B$7), D1858-N(O1858)-T1858-H1858*W1857, "")</f>
        <v/>
      </c>
      <c r="Y1858" s="18">
        <f>IF(A1858="", "", TRIM(IF(COUNTIFS($N$2:$N$3000,N1858,$C$2:$C$3000,C1858,$D$2:$D$3000,D1858,$H$2:$H$3000,H1858)&gt;1, "Orden repetida. ", "")&amp;IF(AND(S1858=1, C1858=Ajustes!$B$7, U1857+0.000001&lt;H1858), "Vendes más de lo registrado. ", "")&amp;IF(Q1858="texto", "Fecha en texto. ", "")&amp;IF(OR(NOT(ISNUMBER(D1858)), NOT(ISNUMBER(H1858))), "Número en texto. ", "")&amp;IF(AND(ISNUMBER(Q1858), ISNUMBER(Q1857), Q1858&lt;Q1857), "Fuera de orden de fecha. ", "")))</f>
        <v/>
      </c>
      <c r="Z1858" s="18">
        <f>IF(AND(S1858=1, ISNUMBER(R1858)), ROW(), 0)</f>
        <v/>
      </c>
      <c r="AA1858" s="18">
        <f>IF(ISNUMBER(R1858), R1858, 0)</f>
        <v/>
      </c>
    </row>
    <row r="1859">
      <c r="A1859" s="13" t="n"/>
      <c r="B1859" s="13" t="n"/>
      <c r="C1859" s="13" t="n"/>
      <c r="D1859" s="13" t="n"/>
      <c r="E1859" s="13" t="n"/>
      <c r="F1859" s="13" t="n"/>
      <c r="G1859" s="13" t="n"/>
      <c r="H1859" s="13" t="n"/>
      <c r="I1859" s="13" t="n"/>
      <c r="J1859" s="13" t="n"/>
      <c r="K1859" s="13" t="n"/>
      <c r="L1859" s="13" t="n"/>
      <c r="M1859" s="13" t="n"/>
      <c r="N1859" s="13" t="n"/>
      <c r="O1859" s="14" t="n"/>
      <c r="P1859" s="15" t="n"/>
      <c r="Q1859" s="16">
        <f>IF(N1859="", "", IF(ISNUMBER(N1859), N1859, IFERROR(DATEVALUE(LEFT(N1859,10))+TIMEVALUE(MID(N1859,12,8)), "texto")))</f>
        <v/>
      </c>
      <c r="R1859" s="17">
        <f>IF(ISNUMBER(Q1859), DATE(YEAR(Q1859),MONTH(Q1859),1), "")</f>
        <v/>
      </c>
      <c r="S1859" s="18">
        <f>IF(A1859="", 0, IF(AND(M1859=Ajustes!$B$8, E1859=Ajustes!$B$5, I1859=Ajustes!$B$4, OR(C1859=Ajustes!$B$6, C1859=Ajustes!$B$7), ISNUMBER(D1859), ISNUMBER(H1859)), 1, 0))</f>
        <v/>
      </c>
      <c r="T1859" s="19">
        <f>IF(S1859&lt;&gt;1, 0, IF(N(J1859)=0, 0, IF(K1859=Ajustes!$B$5, J1859, J1859*F1859)))</f>
        <v/>
      </c>
      <c r="U1859" s="20">
        <f>IF(S1859&lt;&gt;1, U1858, IF(C1859=Ajustes!$B$6, U1858+H1859, U1858-H1859))</f>
        <v/>
      </c>
      <c r="V1859" s="19">
        <f>IF(S1859&lt;&gt;1, V1858, IF(C1859=Ajustes!$B$6, V1858+D1859+N(O1859)+T1859, IF(U1859&lt;=0, 0, V1858-H1859*W1858)))</f>
        <v/>
      </c>
      <c r="W1859" s="21">
        <f>IF(U1859&gt;0, V1859/U1859, 0)</f>
        <v/>
      </c>
      <c r="X1859" s="19">
        <f>IF(AND(S1859=1, C1859=Ajustes!$B$7), D1859-N(O1859)-T1859-H1859*W1858, "")</f>
        <v/>
      </c>
      <c r="Y1859" s="18">
        <f>IF(A1859="", "", TRIM(IF(COUNTIFS($N$2:$N$3000,N1859,$C$2:$C$3000,C1859,$D$2:$D$3000,D1859,$H$2:$H$3000,H1859)&gt;1, "Orden repetida. ", "")&amp;IF(AND(S1859=1, C1859=Ajustes!$B$7, U1858+0.000001&lt;H1859), "Vendes más de lo registrado. ", "")&amp;IF(Q1859="texto", "Fecha en texto. ", "")&amp;IF(OR(NOT(ISNUMBER(D1859)), NOT(ISNUMBER(H1859))), "Número en texto. ", "")&amp;IF(AND(ISNUMBER(Q1859), ISNUMBER(Q1858), Q1859&lt;Q1858), "Fuera de orden de fecha. ", "")))</f>
        <v/>
      </c>
      <c r="Z1859" s="18">
        <f>IF(AND(S1859=1, ISNUMBER(R1859)), ROW(), 0)</f>
        <v/>
      </c>
      <c r="AA1859" s="18">
        <f>IF(ISNUMBER(R1859), R1859, 0)</f>
        <v/>
      </c>
    </row>
    <row r="1860">
      <c r="A1860" s="13" t="n"/>
      <c r="B1860" s="13" t="n"/>
      <c r="C1860" s="13" t="n"/>
      <c r="D1860" s="13" t="n"/>
      <c r="E1860" s="13" t="n"/>
      <c r="F1860" s="13" t="n"/>
      <c r="G1860" s="13" t="n"/>
      <c r="H1860" s="13" t="n"/>
      <c r="I1860" s="13" t="n"/>
      <c r="J1860" s="13" t="n"/>
      <c r="K1860" s="13" t="n"/>
      <c r="L1860" s="13" t="n"/>
      <c r="M1860" s="13" t="n"/>
      <c r="N1860" s="13" t="n"/>
      <c r="O1860" s="14" t="n"/>
      <c r="P1860" s="15" t="n"/>
      <c r="Q1860" s="16">
        <f>IF(N1860="", "", IF(ISNUMBER(N1860), N1860, IFERROR(DATEVALUE(LEFT(N1860,10))+TIMEVALUE(MID(N1860,12,8)), "texto")))</f>
        <v/>
      </c>
      <c r="R1860" s="17">
        <f>IF(ISNUMBER(Q1860), DATE(YEAR(Q1860),MONTH(Q1860),1), "")</f>
        <v/>
      </c>
      <c r="S1860" s="18">
        <f>IF(A1860="", 0, IF(AND(M1860=Ajustes!$B$8, E1860=Ajustes!$B$5, I1860=Ajustes!$B$4, OR(C1860=Ajustes!$B$6, C1860=Ajustes!$B$7), ISNUMBER(D1860), ISNUMBER(H1860)), 1, 0))</f>
        <v/>
      </c>
      <c r="T1860" s="19">
        <f>IF(S1860&lt;&gt;1, 0, IF(N(J1860)=0, 0, IF(K1860=Ajustes!$B$5, J1860, J1860*F1860)))</f>
        <v/>
      </c>
      <c r="U1860" s="20">
        <f>IF(S1860&lt;&gt;1, U1859, IF(C1860=Ajustes!$B$6, U1859+H1860, U1859-H1860))</f>
        <v/>
      </c>
      <c r="V1860" s="19">
        <f>IF(S1860&lt;&gt;1, V1859, IF(C1860=Ajustes!$B$6, V1859+D1860+N(O1860)+T1860, IF(U1860&lt;=0, 0, V1859-H1860*W1859)))</f>
        <v/>
      </c>
      <c r="W1860" s="21">
        <f>IF(U1860&gt;0, V1860/U1860, 0)</f>
        <v/>
      </c>
      <c r="X1860" s="19">
        <f>IF(AND(S1860=1, C1860=Ajustes!$B$7), D1860-N(O1860)-T1860-H1860*W1859, "")</f>
        <v/>
      </c>
      <c r="Y1860" s="18">
        <f>IF(A1860="", "", TRIM(IF(COUNTIFS($N$2:$N$3000,N1860,$C$2:$C$3000,C1860,$D$2:$D$3000,D1860,$H$2:$H$3000,H1860)&gt;1, "Orden repetida. ", "")&amp;IF(AND(S1860=1, C1860=Ajustes!$B$7, U1859+0.000001&lt;H1860), "Vendes más de lo registrado. ", "")&amp;IF(Q1860="texto", "Fecha en texto. ", "")&amp;IF(OR(NOT(ISNUMBER(D1860)), NOT(ISNUMBER(H1860))), "Número en texto. ", "")&amp;IF(AND(ISNUMBER(Q1860), ISNUMBER(Q1859), Q1860&lt;Q1859), "Fuera de orden de fecha. ", "")))</f>
        <v/>
      </c>
      <c r="Z1860" s="18">
        <f>IF(AND(S1860=1, ISNUMBER(R1860)), ROW(), 0)</f>
        <v/>
      </c>
      <c r="AA1860" s="18">
        <f>IF(ISNUMBER(R1860), R1860, 0)</f>
        <v/>
      </c>
    </row>
    <row r="1861">
      <c r="A1861" s="13" t="n"/>
      <c r="B1861" s="13" t="n"/>
      <c r="C1861" s="13" t="n"/>
      <c r="D1861" s="13" t="n"/>
      <c r="E1861" s="13" t="n"/>
      <c r="F1861" s="13" t="n"/>
      <c r="G1861" s="13" t="n"/>
      <c r="H1861" s="13" t="n"/>
      <c r="I1861" s="13" t="n"/>
      <c r="J1861" s="13" t="n"/>
      <c r="K1861" s="13" t="n"/>
      <c r="L1861" s="13" t="n"/>
      <c r="M1861" s="13" t="n"/>
      <c r="N1861" s="13" t="n"/>
      <c r="O1861" s="14" t="n"/>
      <c r="P1861" s="15" t="n"/>
      <c r="Q1861" s="16">
        <f>IF(N1861="", "", IF(ISNUMBER(N1861), N1861, IFERROR(DATEVALUE(LEFT(N1861,10))+TIMEVALUE(MID(N1861,12,8)), "texto")))</f>
        <v/>
      </c>
      <c r="R1861" s="17">
        <f>IF(ISNUMBER(Q1861), DATE(YEAR(Q1861),MONTH(Q1861),1), "")</f>
        <v/>
      </c>
      <c r="S1861" s="18">
        <f>IF(A1861="", 0, IF(AND(M1861=Ajustes!$B$8, E1861=Ajustes!$B$5, I1861=Ajustes!$B$4, OR(C1861=Ajustes!$B$6, C1861=Ajustes!$B$7), ISNUMBER(D1861), ISNUMBER(H1861)), 1, 0))</f>
        <v/>
      </c>
      <c r="T1861" s="19">
        <f>IF(S1861&lt;&gt;1, 0, IF(N(J1861)=0, 0, IF(K1861=Ajustes!$B$5, J1861, J1861*F1861)))</f>
        <v/>
      </c>
      <c r="U1861" s="20">
        <f>IF(S1861&lt;&gt;1, U1860, IF(C1861=Ajustes!$B$6, U1860+H1861, U1860-H1861))</f>
        <v/>
      </c>
      <c r="V1861" s="19">
        <f>IF(S1861&lt;&gt;1, V1860, IF(C1861=Ajustes!$B$6, V1860+D1861+N(O1861)+T1861, IF(U1861&lt;=0, 0, V1860-H1861*W1860)))</f>
        <v/>
      </c>
      <c r="W1861" s="21">
        <f>IF(U1861&gt;0, V1861/U1861, 0)</f>
        <v/>
      </c>
      <c r="X1861" s="19">
        <f>IF(AND(S1861=1, C1861=Ajustes!$B$7), D1861-N(O1861)-T1861-H1861*W1860, "")</f>
        <v/>
      </c>
      <c r="Y1861" s="18">
        <f>IF(A1861="", "", TRIM(IF(COUNTIFS($N$2:$N$3000,N1861,$C$2:$C$3000,C1861,$D$2:$D$3000,D1861,$H$2:$H$3000,H1861)&gt;1, "Orden repetida. ", "")&amp;IF(AND(S1861=1, C1861=Ajustes!$B$7, U1860+0.000001&lt;H1861), "Vendes más de lo registrado. ", "")&amp;IF(Q1861="texto", "Fecha en texto. ", "")&amp;IF(OR(NOT(ISNUMBER(D1861)), NOT(ISNUMBER(H1861))), "Número en texto. ", "")&amp;IF(AND(ISNUMBER(Q1861), ISNUMBER(Q1860), Q1861&lt;Q1860), "Fuera de orden de fecha. ", "")))</f>
        <v/>
      </c>
      <c r="Z1861" s="18">
        <f>IF(AND(S1861=1, ISNUMBER(R1861)), ROW(), 0)</f>
        <v/>
      </c>
      <c r="AA1861" s="18">
        <f>IF(ISNUMBER(R1861), R1861, 0)</f>
        <v/>
      </c>
    </row>
    <row r="1862">
      <c r="A1862" s="13" t="n"/>
      <c r="B1862" s="13" t="n"/>
      <c r="C1862" s="13" t="n"/>
      <c r="D1862" s="13" t="n"/>
      <c r="E1862" s="13" t="n"/>
      <c r="F1862" s="13" t="n"/>
      <c r="G1862" s="13" t="n"/>
      <c r="H1862" s="13" t="n"/>
      <c r="I1862" s="13" t="n"/>
      <c r="J1862" s="13" t="n"/>
      <c r="K1862" s="13" t="n"/>
      <c r="L1862" s="13" t="n"/>
      <c r="M1862" s="13" t="n"/>
      <c r="N1862" s="13" t="n"/>
      <c r="O1862" s="14" t="n"/>
      <c r="P1862" s="15" t="n"/>
      <c r="Q1862" s="16">
        <f>IF(N1862="", "", IF(ISNUMBER(N1862), N1862, IFERROR(DATEVALUE(LEFT(N1862,10))+TIMEVALUE(MID(N1862,12,8)), "texto")))</f>
        <v/>
      </c>
      <c r="R1862" s="17">
        <f>IF(ISNUMBER(Q1862), DATE(YEAR(Q1862),MONTH(Q1862),1), "")</f>
        <v/>
      </c>
      <c r="S1862" s="18">
        <f>IF(A1862="", 0, IF(AND(M1862=Ajustes!$B$8, E1862=Ajustes!$B$5, I1862=Ajustes!$B$4, OR(C1862=Ajustes!$B$6, C1862=Ajustes!$B$7), ISNUMBER(D1862), ISNUMBER(H1862)), 1, 0))</f>
        <v/>
      </c>
      <c r="T1862" s="19">
        <f>IF(S1862&lt;&gt;1, 0, IF(N(J1862)=0, 0, IF(K1862=Ajustes!$B$5, J1862, J1862*F1862)))</f>
        <v/>
      </c>
      <c r="U1862" s="20">
        <f>IF(S1862&lt;&gt;1, U1861, IF(C1862=Ajustes!$B$6, U1861+H1862, U1861-H1862))</f>
        <v/>
      </c>
      <c r="V1862" s="19">
        <f>IF(S1862&lt;&gt;1, V1861, IF(C1862=Ajustes!$B$6, V1861+D1862+N(O1862)+T1862, IF(U1862&lt;=0, 0, V1861-H1862*W1861)))</f>
        <v/>
      </c>
      <c r="W1862" s="21">
        <f>IF(U1862&gt;0, V1862/U1862, 0)</f>
        <v/>
      </c>
      <c r="X1862" s="19">
        <f>IF(AND(S1862=1, C1862=Ajustes!$B$7), D1862-N(O1862)-T1862-H1862*W1861, "")</f>
        <v/>
      </c>
      <c r="Y1862" s="18">
        <f>IF(A1862="", "", TRIM(IF(COUNTIFS($N$2:$N$3000,N1862,$C$2:$C$3000,C1862,$D$2:$D$3000,D1862,$H$2:$H$3000,H1862)&gt;1, "Orden repetida. ", "")&amp;IF(AND(S1862=1, C1862=Ajustes!$B$7, U1861+0.000001&lt;H1862), "Vendes más de lo registrado. ", "")&amp;IF(Q1862="texto", "Fecha en texto. ", "")&amp;IF(OR(NOT(ISNUMBER(D1862)), NOT(ISNUMBER(H1862))), "Número en texto. ", "")&amp;IF(AND(ISNUMBER(Q1862), ISNUMBER(Q1861), Q1862&lt;Q1861), "Fuera de orden de fecha. ", "")))</f>
        <v/>
      </c>
      <c r="Z1862" s="18">
        <f>IF(AND(S1862=1, ISNUMBER(R1862)), ROW(), 0)</f>
        <v/>
      </c>
      <c r="AA1862" s="18">
        <f>IF(ISNUMBER(R1862), R1862, 0)</f>
        <v/>
      </c>
    </row>
    <row r="1863">
      <c r="A1863" s="13" t="n"/>
      <c r="B1863" s="13" t="n"/>
      <c r="C1863" s="13" t="n"/>
      <c r="D1863" s="13" t="n"/>
      <c r="E1863" s="13" t="n"/>
      <c r="F1863" s="13" t="n"/>
      <c r="G1863" s="13" t="n"/>
      <c r="H1863" s="13" t="n"/>
      <c r="I1863" s="13" t="n"/>
      <c r="J1863" s="13" t="n"/>
      <c r="K1863" s="13" t="n"/>
      <c r="L1863" s="13" t="n"/>
      <c r="M1863" s="13" t="n"/>
      <c r="N1863" s="13" t="n"/>
      <c r="O1863" s="14" t="n"/>
      <c r="P1863" s="15" t="n"/>
      <c r="Q1863" s="16">
        <f>IF(N1863="", "", IF(ISNUMBER(N1863), N1863, IFERROR(DATEVALUE(LEFT(N1863,10))+TIMEVALUE(MID(N1863,12,8)), "texto")))</f>
        <v/>
      </c>
      <c r="R1863" s="17">
        <f>IF(ISNUMBER(Q1863), DATE(YEAR(Q1863),MONTH(Q1863),1), "")</f>
        <v/>
      </c>
      <c r="S1863" s="18">
        <f>IF(A1863="", 0, IF(AND(M1863=Ajustes!$B$8, E1863=Ajustes!$B$5, I1863=Ajustes!$B$4, OR(C1863=Ajustes!$B$6, C1863=Ajustes!$B$7), ISNUMBER(D1863), ISNUMBER(H1863)), 1, 0))</f>
        <v/>
      </c>
      <c r="T1863" s="19">
        <f>IF(S1863&lt;&gt;1, 0, IF(N(J1863)=0, 0, IF(K1863=Ajustes!$B$5, J1863, J1863*F1863)))</f>
        <v/>
      </c>
      <c r="U1863" s="20">
        <f>IF(S1863&lt;&gt;1, U1862, IF(C1863=Ajustes!$B$6, U1862+H1863, U1862-H1863))</f>
        <v/>
      </c>
      <c r="V1863" s="19">
        <f>IF(S1863&lt;&gt;1, V1862, IF(C1863=Ajustes!$B$6, V1862+D1863+N(O1863)+T1863, IF(U1863&lt;=0, 0, V1862-H1863*W1862)))</f>
        <v/>
      </c>
      <c r="W1863" s="21">
        <f>IF(U1863&gt;0, V1863/U1863, 0)</f>
        <v/>
      </c>
      <c r="X1863" s="19">
        <f>IF(AND(S1863=1, C1863=Ajustes!$B$7), D1863-N(O1863)-T1863-H1863*W1862, "")</f>
        <v/>
      </c>
      <c r="Y1863" s="18">
        <f>IF(A1863="", "", TRIM(IF(COUNTIFS($N$2:$N$3000,N1863,$C$2:$C$3000,C1863,$D$2:$D$3000,D1863,$H$2:$H$3000,H1863)&gt;1, "Orden repetida. ", "")&amp;IF(AND(S1863=1, C1863=Ajustes!$B$7, U1862+0.000001&lt;H1863), "Vendes más de lo registrado. ", "")&amp;IF(Q1863="texto", "Fecha en texto. ", "")&amp;IF(OR(NOT(ISNUMBER(D1863)), NOT(ISNUMBER(H1863))), "Número en texto. ", "")&amp;IF(AND(ISNUMBER(Q1863), ISNUMBER(Q1862), Q1863&lt;Q1862), "Fuera de orden de fecha. ", "")))</f>
        <v/>
      </c>
      <c r="Z1863" s="18">
        <f>IF(AND(S1863=1, ISNUMBER(R1863)), ROW(), 0)</f>
        <v/>
      </c>
      <c r="AA1863" s="18">
        <f>IF(ISNUMBER(R1863), R1863, 0)</f>
        <v/>
      </c>
    </row>
    <row r="1864">
      <c r="A1864" s="13" t="n"/>
      <c r="B1864" s="13" t="n"/>
      <c r="C1864" s="13" t="n"/>
      <c r="D1864" s="13" t="n"/>
      <c r="E1864" s="13" t="n"/>
      <c r="F1864" s="13" t="n"/>
      <c r="G1864" s="13" t="n"/>
      <c r="H1864" s="13" t="n"/>
      <c r="I1864" s="13" t="n"/>
      <c r="J1864" s="13" t="n"/>
      <c r="K1864" s="13" t="n"/>
      <c r="L1864" s="13" t="n"/>
      <c r="M1864" s="13" t="n"/>
      <c r="N1864" s="13" t="n"/>
      <c r="O1864" s="14" t="n"/>
      <c r="P1864" s="15" t="n"/>
      <c r="Q1864" s="16">
        <f>IF(N1864="", "", IF(ISNUMBER(N1864), N1864, IFERROR(DATEVALUE(LEFT(N1864,10))+TIMEVALUE(MID(N1864,12,8)), "texto")))</f>
        <v/>
      </c>
      <c r="R1864" s="17">
        <f>IF(ISNUMBER(Q1864), DATE(YEAR(Q1864),MONTH(Q1864),1), "")</f>
        <v/>
      </c>
      <c r="S1864" s="18">
        <f>IF(A1864="", 0, IF(AND(M1864=Ajustes!$B$8, E1864=Ajustes!$B$5, I1864=Ajustes!$B$4, OR(C1864=Ajustes!$B$6, C1864=Ajustes!$B$7), ISNUMBER(D1864), ISNUMBER(H1864)), 1, 0))</f>
        <v/>
      </c>
      <c r="T1864" s="19">
        <f>IF(S1864&lt;&gt;1, 0, IF(N(J1864)=0, 0, IF(K1864=Ajustes!$B$5, J1864, J1864*F1864)))</f>
        <v/>
      </c>
      <c r="U1864" s="20">
        <f>IF(S1864&lt;&gt;1, U1863, IF(C1864=Ajustes!$B$6, U1863+H1864, U1863-H1864))</f>
        <v/>
      </c>
      <c r="V1864" s="19">
        <f>IF(S1864&lt;&gt;1, V1863, IF(C1864=Ajustes!$B$6, V1863+D1864+N(O1864)+T1864, IF(U1864&lt;=0, 0, V1863-H1864*W1863)))</f>
        <v/>
      </c>
      <c r="W1864" s="21">
        <f>IF(U1864&gt;0, V1864/U1864, 0)</f>
        <v/>
      </c>
      <c r="X1864" s="19">
        <f>IF(AND(S1864=1, C1864=Ajustes!$B$7), D1864-N(O1864)-T1864-H1864*W1863, "")</f>
        <v/>
      </c>
      <c r="Y1864" s="18">
        <f>IF(A1864="", "", TRIM(IF(COUNTIFS($N$2:$N$3000,N1864,$C$2:$C$3000,C1864,$D$2:$D$3000,D1864,$H$2:$H$3000,H1864)&gt;1, "Orden repetida. ", "")&amp;IF(AND(S1864=1, C1864=Ajustes!$B$7, U1863+0.000001&lt;H1864), "Vendes más de lo registrado. ", "")&amp;IF(Q1864="texto", "Fecha en texto. ", "")&amp;IF(OR(NOT(ISNUMBER(D1864)), NOT(ISNUMBER(H1864))), "Número en texto. ", "")&amp;IF(AND(ISNUMBER(Q1864), ISNUMBER(Q1863), Q1864&lt;Q1863), "Fuera de orden de fecha. ", "")))</f>
        <v/>
      </c>
      <c r="Z1864" s="18">
        <f>IF(AND(S1864=1, ISNUMBER(R1864)), ROW(), 0)</f>
        <v/>
      </c>
      <c r="AA1864" s="18">
        <f>IF(ISNUMBER(R1864), R1864, 0)</f>
        <v/>
      </c>
    </row>
    <row r="1865">
      <c r="A1865" s="13" t="n"/>
      <c r="B1865" s="13" t="n"/>
      <c r="C1865" s="13" t="n"/>
      <c r="D1865" s="13" t="n"/>
      <c r="E1865" s="13" t="n"/>
      <c r="F1865" s="13" t="n"/>
      <c r="G1865" s="13" t="n"/>
      <c r="H1865" s="13" t="n"/>
      <c r="I1865" s="13" t="n"/>
      <c r="J1865" s="13" t="n"/>
      <c r="K1865" s="13" t="n"/>
      <c r="L1865" s="13" t="n"/>
      <c r="M1865" s="13" t="n"/>
      <c r="N1865" s="13" t="n"/>
      <c r="O1865" s="14" t="n"/>
      <c r="P1865" s="15" t="n"/>
      <c r="Q1865" s="16">
        <f>IF(N1865="", "", IF(ISNUMBER(N1865), N1865, IFERROR(DATEVALUE(LEFT(N1865,10))+TIMEVALUE(MID(N1865,12,8)), "texto")))</f>
        <v/>
      </c>
      <c r="R1865" s="17">
        <f>IF(ISNUMBER(Q1865), DATE(YEAR(Q1865),MONTH(Q1865),1), "")</f>
        <v/>
      </c>
      <c r="S1865" s="18">
        <f>IF(A1865="", 0, IF(AND(M1865=Ajustes!$B$8, E1865=Ajustes!$B$5, I1865=Ajustes!$B$4, OR(C1865=Ajustes!$B$6, C1865=Ajustes!$B$7), ISNUMBER(D1865), ISNUMBER(H1865)), 1, 0))</f>
        <v/>
      </c>
      <c r="T1865" s="19">
        <f>IF(S1865&lt;&gt;1, 0, IF(N(J1865)=0, 0, IF(K1865=Ajustes!$B$5, J1865, J1865*F1865)))</f>
        <v/>
      </c>
      <c r="U1865" s="20">
        <f>IF(S1865&lt;&gt;1, U1864, IF(C1865=Ajustes!$B$6, U1864+H1865, U1864-H1865))</f>
        <v/>
      </c>
      <c r="V1865" s="19">
        <f>IF(S1865&lt;&gt;1, V1864, IF(C1865=Ajustes!$B$6, V1864+D1865+N(O1865)+T1865, IF(U1865&lt;=0, 0, V1864-H1865*W1864)))</f>
        <v/>
      </c>
      <c r="W1865" s="21">
        <f>IF(U1865&gt;0, V1865/U1865, 0)</f>
        <v/>
      </c>
      <c r="X1865" s="19">
        <f>IF(AND(S1865=1, C1865=Ajustes!$B$7), D1865-N(O1865)-T1865-H1865*W1864, "")</f>
        <v/>
      </c>
      <c r="Y1865" s="18">
        <f>IF(A1865="", "", TRIM(IF(COUNTIFS($N$2:$N$3000,N1865,$C$2:$C$3000,C1865,$D$2:$D$3000,D1865,$H$2:$H$3000,H1865)&gt;1, "Orden repetida. ", "")&amp;IF(AND(S1865=1, C1865=Ajustes!$B$7, U1864+0.000001&lt;H1865), "Vendes más de lo registrado. ", "")&amp;IF(Q1865="texto", "Fecha en texto. ", "")&amp;IF(OR(NOT(ISNUMBER(D1865)), NOT(ISNUMBER(H1865))), "Número en texto. ", "")&amp;IF(AND(ISNUMBER(Q1865), ISNUMBER(Q1864), Q1865&lt;Q1864), "Fuera de orden de fecha. ", "")))</f>
        <v/>
      </c>
      <c r="Z1865" s="18">
        <f>IF(AND(S1865=1, ISNUMBER(R1865)), ROW(), 0)</f>
        <v/>
      </c>
      <c r="AA1865" s="18">
        <f>IF(ISNUMBER(R1865), R1865, 0)</f>
        <v/>
      </c>
    </row>
    <row r="1866">
      <c r="A1866" s="13" t="n"/>
      <c r="B1866" s="13" t="n"/>
      <c r="C1866" s="13" t="n"/>
      <c r="D1866" s="13" t="n"/>
      <c r="E1866" s="13" t="n"/>
      <c r="F1866" s="13" t="n"/>
      <c r="G1866" s="13" t="n"/>
      <c r="H1866" s="13" t="n"/>
      <c r="I1866" s="13" t="n"/>
      <c r="J1866" s="13" t="n"/>
      <c r="K1866" s="13" t="n"/>
      <c r="L1866" s="13" t="n"/>
      <c r="M1866" s="13" t="n"/>
      <c r="N1866" s="13" t="n"/>
      <c r="O1866" s="14" t="n"/>
      <c r="P1866" s="15" t="n"/>
      <c r="Q1866" s="16">
        <f>IF(N1866="", "", IF(ISNUMBER(N1866), N1866, IFERROR(DATEVALUE(LEFT(N1866,10))+TIMEVALUE(MID(N1866,12,8)), "texto")))</f>
        <v/>
      </c>
      <c r="R1866" s="17">
        <f>IF(ISNUMBER(Q1866), DATE(YEAR(Q1866),MONTH(Q1866),1), "")</f>
        <v/>
      </c>
      <c r="S1866" s="18">
        <f>IF(A1866="", 0, IF(AND(M1866=Ajustes!$B$8, E1866=Ajustes!$B$5, I1866=Ajustes!$B$4, OR(C1866=Ajustes!$B$6, C1866=Ajustes!$B$7), ISNUMBER(D1866), ISNUMBER(H1866)), 1, 0))</f>
        <v/>
      </c>
      <c r="T1866" s="19">
        <f>IF(S1866&lt;&gt;1, 0, IF(N(J1866)=0, 0, IF(K1866=Ajustes!$B$5, J1866, J1866*F1866)))</f>
        <v/>
      </c>
      <c r="U1866" s="20">
        <f>IF(S1866&lt;&gt;1, U1865, IF(C1866=Ajustes!$B$6, U1865+H1866, U1865-H1866))</f>
        <v/>
      </c>
      <c r="V1866" s="19">
        <f>IF(S1866&lt;&gt;1, V1865, IF(C1866=Ajustes!$B$6, V1865+D1866+N(O1866)+T1866, IF(U1866&lt;=0, 0, V1865-H1866*W1865)))</f>
        <v/>
      </c>
      <c r="W1866" s="21">
        <f>IF(U1866&gt;0, V1866/U1866, 0)</f>
        <v/>
      </c>
      <c r="X1866" s="19">
        <f>IF(AND(S1866=1, C1866=Ajustes!$B$7), D1866-N(O1866)-T1866-H1866*W1865, "")</f>
        <v/>
      </c>
      <c r="Y1866" s="18">
        <f>IF(A1866="", "", TRIM(IF(COUNTIFS($N$2:$N$3000,N1866,$C$2:$C$3000,C1866,$D$2:$D$3000,D1866,$H$2:$H$3000,H1866)&gt;1, "Orden repetida. ", "")&amp;IF(AND(S1866=1, C1866=Ajustes!$B$7, U1865+0.000001&lt;H1866), "Vendes más de lo registrado. ", "")&amp;IF(Q1866="texto", "Fecha en texto. ", "")&amp;IF(OR(NOT(ISNUMBER(D1866)), NOT(ISNUMBER(H1866))), "Número en texto. ", "")&amp;IF(AND(ISNUMBER(Q1866), ISNUMBER(Q1865), Q1866&lt;Q1865), "Fuera de orden de fecha. ", "")))</f>
        <v/>
      </c>
      <c r="Z1866" s="18">
        <f>IF(AND(S1866=1, ISNUMBER(R1866)), ROW(), 0)</f>
        <v/>
      </c>
      <c r="AA1866" s="18">
        <f>IF(ISNUMBER(R1866), R1866, 0)</f>
        <v/>
      </c>
    </row>
    <row r="1867">
      <c r="A1867" s="13" t="n"/>
      <c r="B1867" s="13" t="n"/>
      <c r="C1867" s="13" t="n"/>
      <c r="D1867" s="13" t="n"/>
      <c r="E1867" s="13" t="n"/>
      <c r="F1867" s="13" t="n"/>
      <c r="G1867" s="13" t="n"/>
      <c r="H1867" s="13" t="n"/>
      <c r="I1867" s="13" t="n"/>
      <c r="J1867" s="13" t="n"/>
      <c r="K1867" s="13" t="n"/>
      <c r="L1867" s="13" t="n"/>
      <c r="M1867" s="13" t="n"/>
      <c r="N1867" s="13" t="n"/>
      <c r="O1867" s="14" t="n"/>
      <c r="P1867" s="15" t="n"/>
      <c r="Q1867" s="16">
        <f>IF(N1867="", "", IF(ISNUMBER(N1867), N1867, IFERROR(DATEVALUE(LEFT(N1867,10))+TIMEVALUE(MID(N1867,12,8)), "texto")))</f>
        <v/>
      </c>
      <c r="R1867" s="17">
        <f>IF(ISNUMBER(Q1867), DATE(YEAR(Q1867),MONTH(Q1867),1), "")</f>
        <v/>
      </c>
      <c r="S1867" s="18">
        <f>IF(A1867="", 0, IF(AND(M1867=Ajustes!$B$8, E1867=Ajustes!$B$5, I1867=Ajustes!$B$4, OR(C1867=Ajustes!$B$6, C1867=Ajustes!$B$7), ISNUMBER(D1867), ISNUMBER(H1867)), 1, 0))</f>
        <v/>
      </c>
      <c r="T1867" s="19">
        <f>IF(S1867&lt;&gt;1, 0, IF(N(J1867)=0, 0, IF(K1867=Ajustes!$B$5, J1867, J1867*F1867)))</f>
        <v/>
      </c>
      <c r="U1867" s="20">
        <f>IF(S1867&lt;&gt;1, U1866, IF(C1867=Ajustes!$B$6, U1866+H1867, U1866-H1867))</f>
        <v/>
      </c>
      <c r="V1867" s="19">
        <f>IF(S1867&lt;&gt;1, V1866, IF(C1867=Ajustes!$B$6, V1866+D1867+N(O1867)+T1867, IF(U1867&lt;=0, 0, V1866-H1867*W1866)))</f>
        <v/>
      </c>
      <c r="W1867" s="21">
        <f>IF(U1867&gt;0, V1867/U1867, 0)</f>
        <v/>
      </c>
      <c r="X1867" s="19">
        <f>IF(AND(S1867=1, C1867=Ajustes!$B$7), D1867-N(O1867)-T1867-H1867*W1866, "")</f>
        <v/>
      </c>
      <c r="Y1867" s="18">
        <f>IF(A1867="", "", TRIM(IF(COUNTIFS($N$2:$N$3000,N1867,$C$2:$C$3000,C1867,$D$2:$D$3000,D1867,$H$2:$H$3000,H1867)&gt;1, "Orden repetida. ", "")&amp;IF(AND(S1867=1, C1867=Ajustes!$B$7, U1866+0.000001&lt;H1867), "Vendes más de lo registrado. ", "")&amp;IF(Q1867="texto", "Fecha en texto. ", "")&amp;IF(OR(NOT(ISNUMBER(D1867)), NOT(ISNUMBER(H1867))), "Número en texto. ", "")&amp;IF(AND(ISNUMBER(Q1867), ISNUMBER(Q1866), Q1867&lt;Q1866), "Fuera de orden de fecha. ", "")))</f>
        <v/>
      </c>
      <c r="Z1867" s="18">
        <f>IF(AND(S1867=1, ISNUMBER(R1867)), ROW(), 0)</f>
        <v/>
      </c>
      <c r="AA1867" s="18">
        <f>IF(ISNUMBER(R1867), R1867, 0)</f>
        <v/>
      </c>
    </row>
    <row r="1868">
      <c r="A1868" s="13" t="n"/>
      <c r="B1868" s="13" t="n"/>
      <c r="C1868" s="13" t="n"/>
      <c r="D1868" s="13" t="n"/>
      <c r="E1868" s="13" t="n"/>
      <c r="F1868" s="13" t="n"/>
      <c r="G1868" s="13" t="n"/>
      <c r="H1868" s="13" t="n"/>
      <c r="I1868" s="13" t="n"/>
      <c r="J1868" s="13" t="n"/>
      <c r="K1868" s="13" t="n"/>
      <c r="L1868" s="13" t="n"/>
      <c r="M1868" s="13" t="n"/>
      <c r="N1868" s="13" t="n"/>
      <c r="O1868" s="14" t="n"/>
      <c r="P1868" s="15" t="n"/>
      <c r="Q1868" s="16">
        <f>IF(N1868="", "", IF(ISNUMBER(N1868), N1868, IFERROR(DATEVALUE(LEFT(N1868,10))+TIMEVALUE(MID(N1868,12,8)), "texto")))</f>
        <v/>
      </c>
      <c r="R1868" s="17">
        <f>IF(ISNUMBER(Q1868), DATE(YEAR(Q1868),MONTH(Q1868),1), "")</f>
        <v/>
      </c>
      <c r="S1868" s="18">
        <f>IF(A1868="", 0, IF(AND(M1868=Ajustes!$B$8, E1868=Ajustes!$B$5, I1868=Ajustes!$B$4, OR(C1868=Ajustes!$B$6, C1868=Ajustes!$B$7), ISNUMBER(D1868), ISNUMBER(H1868)), 1, 0))</f>
        <v/>
      </c>
      <c r="T1868" s="19">
        <f>IF(S1868&lt;&gt;1, 0, IF(N(J1868)=0, 0, IF(K1868=Ajustes!$B$5, J1868, J1868*F1868)))</f>
        <v/>
      </c>
      <c r="U1868" s="20">
        <f>IF(S1868&lt;&gt;1, U1867, IF(C1868=Ajustes!$B$6, U1867+H1868, U1867-H1868))</f>
        <v/>
      </c>
      <c r="V1868" s="19">
        <f>IF(S1868&lt;&gt;1, V1867, IF(C1868=Ajustes!$B$6, V1867+D1868+N(O1868)+T1868, IF(U1868&lt;=0, 0, V1867-H1868*W1867)))</f>
        <v/>
      </c>
      <c r="W1868" s="21">
        <f>IF(U1868&gt;0, V1868/U1868, 0)</f>
        <v/>
      </c>
      <c r="X1868" s="19">
        <f>IF(AND(S1868=1, C1868=Ajustes!$B$7), D1868-N(O1868)-T1868-H1868*W1867, "")</f>
        <v/>
      </c>
      <c r="Y1868" s="18">
        <f>IF(A1868="", "", TRIM(IF(COUNTIFS($N$2:$N$3000,N1868,$C$2:$C$3000,C1868,$D$2:$D$3000,D1868,$H$2:$H$3000,H1868)&gt;1, "Orden repetida. ", "")&amp;IF(AND(S1868=1, C1868=Ajustes!$B$7, U1867+0.000001&lt;H1868), "Vendes más de lo registrado. ", "")&amp;IF(Q1868="texto", "Fecha en texto. ", "")&amp;IF(OR(NOT(ISNUMBER(D1868)), NOT(ISNUMBER(H1868))), "Número en texto. ", "")&amp;IF(AND(ISNUMBER(Q1868), ISNUMBER(Q1867), Q1868&lt;Q1867), "Fuera de orden de fecha. ", "")))</f>
        <v/>
      </c>
      <c r="Z1868" s="18">
        <f>IF(AND(S1868=1, ISNUMBER(R1868)), ROW(), 0)</f>
        <v/>
      </c>
      <c r="AA1868" s="18">
        <f>IF(ISNUMBER(R1868), R1868, 0)</f>
        <v/>
      </c>
    </row>
    <row r="1869">
      <c r="A1869" s="13" t="n"/>
      <c r="B1869" s="13" t="n"/>
      <c r="C1869" s="13" t="n"/>
      <c r="D1869" s="13" t="n"/>
      <c r="E1869" s="13" t="n"/>
      <c r="F1869" s="13" t="n"/>
      <c r="G1869" s="13" t="n"/>
      <c r="H1869" s="13" t="n"/>
      <c r="I1869" s="13" t="n"/>
      <c r="J1869" s="13" t="n"/>
      <c r="K1869" s="13" t="n"/>
      <c r="L1869" s="13" t="n"/>
      <c r="M1869" s="13" t="n"/>
      <c r="N1869" s="13" t="n"/>
      <c r="O1869" s="14" t="n"/>
      <c r="P1869" s="15" t="n"/>
      <c r="Q1869" s="16">
        <f>IF(N1869="", "", IF(ISNUMBER(N1869), N1869, IFERROR(DATEVALUE(LEFT(N1869,10))+TIMEVALUE(MID(N1869,12,8)), "texto")))</f>
        <v/>
      </c>
      <c r="R1869" s="17">
        <f>IF(ISNUMBER(Q1869), DATE(YEAR(Q1869),MONTH(Q1869),1), "")</f>
        <v/>
      </c>
      <c r="S1869" s="18">
        <f>IF(A1869="", 0, IF(AND(M1869=Ajustes!$B$8, E1869=Ajustes!$B$5, I1869=Ajustes!$B$4, OR(C1869=Ajustes!$B$6, C1869=Ajustes!$B$7), ISNUMBER(D1869), ISNUMBER(H1869)), 1, 0))</f>
        <v/>
      </c>
      <c r="T1869" s="19">
        <f>IF(S1869&lt;&gt;1, 0, IF(N(J1869)=0, 0, IF(K1869=Ajustes!$B$5, J1869, J1869*F1869)))</f>
        <v/>
      </c>
      <c r="U1869" s="20">
        <f>IF(S1869&lt;&gt;1, U1868, IF(C1869=Ajustes!$B$6, U1868+H1869, U1868-H1869))</f>
        <v/>
      </c>
      <c r="V1869" s="19">
        <f>IF(S1869&lt;&gt;1, V1868, IF(C1869=Ajustes!$B$6, V1868+D1869+N(O1869)+T1869, IF(U1869&lt;=0, 0, V1868-H1869*W1868)))</f>
        <v/>
      </c>
      <c r="W1869" s="21">
        <f>IF(U1869&gt;0, V1869/U1869, 0)</f>
        <v/>
      </c>
      <c r="X1869" s="19">
        <f>IF(AND(S1869=1, C1869=Ajustes!$B$7), D1869-N(O1869)-T1869-H1869*W1868, "")</f>
        <v/>
      </c>
      <c r="Y1869" s="18">
        <f>IF(A1869="", "", TRIM(IF(COUNTIFS($N$2:$N$3000,N1869,$C$2:$C$3000,C1869,$D$2:$D$3000,D1869,$H$2:$H$3000,H1869)&gt;1, "Orden repetida. ", "")&amp;IF(AND(S1869=1, C1869=Ajustes!$B$7, U1868+0.000001&lt;H1869), "Vendes más de lo registrado. ", "")&amp;IF(Q1869="texto", "Fecha en texto. ", "")&amp;IF(OR(NOT(ISNUMBER(D1869)), NOT(ISNUMBER(H1869))), "Número en texto. ", "")&amp;IF(AND(ISNUMBER(Q1869), ISNUMBER(Q1868), Q1869&lt;Q1868), "Fuera de orden de fecha. ", "")))</f>
        <v/>
      </c>
      <c r="Z1869" s="18">
        <f>IF(AND(S1869=1, ISNUMBER(R1869)), ROW(), 0)</f>
        <v/>
      </c>
      <c r="AA1869" s="18">
        <f>IF(ISNUMBER(R1869), R1869, 0)</f>
        <v/>
      </c>
    </row>
    <row r="1870">
      <c r="A1870" s="13" t="n"/>
      <c r="B1870" s="13" t="n"/>
      <c r="C1870" s="13" t="n"/>
      <c r="D1870" s="13" t="n"/>
      <c r="E1870" s="13" t="n"/>
      <c r="F1870" s="13" t="n"/>
      <c r="G1870" s="13" t="n"/>
      <c r="H1870" s="13" t="n"/>
      <c r="I1870" s="13" t="n"/>
      <c r="J1870" s="13" t="n"/>
      <c r="K1870" s="13" t="n"/>
      <c r="L1870" s="13" t="n"/>
      <c r="M1870" s="13" t="n"/>
      <c r="N1870" s="13" t="n"/>
      <c r="O1870" s="14" t="n"/>
      <c r="P1870" s="15" t="n"/>
      <c r="Q1870" s="16">
        <f>IF(N1870="", "", IF(ISNUMBER(N1870), N1870, IFERROR(DATEVALUE(LEFT(N1870,10))+TIMEVALUE(MID(N1870,12,8)), "texto")))</f>
        <v/>
      </c>
      <c r="R1870" s="17">
        <f>IF(ISNUMBER(Q1870), DATE(YEAR(Q1870),MONTH(Q1870),1), "")</f>
        <v/>
      </c>
      <c r="S1870" s="18">
        <f>IF(A1870="", 0, IF(AND(M1870=Ajustes!$B$8, E1870=Ajustes!$B$5, I1870=Ajustes!$B$4, OR(C1870=Ajustes!$B$6, C1870=Ajustes!$B$7), ISNUMBER(D1870), ISNUMBER(H1870)), 1, 0))</f>
        <v/>
      </c>
      <c r="T1870" s="19">
        <f>IF(S1870&lt;&gt;1, 0, IF(N(J1870)=0, 0, IF(K1870=Ajustes!$B$5, J1870, J1870*F1870)))</f>
        <v/>
      </c>
      <c r="U1870" s="20">
        <f>IF(S1870&lt;&gt;1, U1869, IF(C1870=Ajustes!$B$6, U1869+H1870, U1869-H1870))</f>
        <v/>
      </c>
      <c r="V1870" s="19">
        <f>IF(S1870&lt;&gt;1, V1869, IF(C1870=Ajustes!$B$6, V1869+D1870+N(O1870)+T1870, IF(U1870&lt;=0, 0, V1869-H1870*W1869)))</f>
        <v/>
      </c>
      <c r="W1870" s="21">
        <f>IF(U1870&gt;0, V1870/U1870, 0)</f>
        <v/>
      </c>
      <c r="X1870" s="19">
        <f>IF(AND(S1870=1, C1870=Ajustes!$B$7), D1870-N(O1870)-T1870-H1870*W1869, "")</f>
        <v/>
      </c>
      <c r="Y1870" s="18">
        <f>IF(A1870="", "", TRIM(IF(COUNTIFS($N$2:$N$3000,N1870,$C$2:$C$3000,C1870,$D$2:$D$3000,D1870,$H$2:$H$3000,H1870)&gt;1, "Orden repetida. ", "")&amp;IF(AND(S1870=1, C1870=Ajustes!$B$7, U1869+0.000001&lt;H1870), "Vendes más de lo registrado. ", "")&amp;IF(Q1870="texto", "Fecha en texto. ", "")&amp;IF(OR(NOT(ISNUMBER(D1870)), NOT(ISNUMBER(H1870))), "Número en texto. ", "")&amp;IF(AND(ISNUMBER(Q1870), ISNUMBER(Q1869), Q1870&lt;Q1869), "Fuera de orden de fecha. ", "")))</f>
        <v/>
      </c>
      <c r="Z1870" s="18">
        <f>IF(AND(S1870=1, ISNUMBER(R1870)), ROW(), 0)</f>
        <v/>
      </c>
      <c r="AA1870" s="18">
        <f>IF(ISNUMBER(R1870), R1870, 0)</f>
        <v/>
      </c>
    </row>
    <row r="1871">
      <c r="A1871" s="13" t="n"/>
      <c r="B1871" s="13" t="n"/>
      <c r="C1871" s="13" t="n"/>
      <c r="D1871" s="13" t="n"/>
      <c r="E1871" s="13" t="n"/>
      <c r="F1871" s="13" t="n"/>
      <c r="G1871" s="13" t="n"/>
      <c r="H1871" s="13" t="n"/>
      <c r="I1871" s="13" t="n"/>
      <c r="J1871" s="13" t="n"/>
      <c r="K1871" s="13" t="n"/>
      <c r="L1871" s="13" t="n"/>
      <c r="M1871" s="13" t="n"/>
      <c r="N1871" s="13" t="n"/>
      <c r="O1871" s="14" t="n"/>
      <c r="P1871" s="15" t="n"/>
      <c r="Q1871" s="16">
        <f>IF(N1871="", "", IF(ISNUMBER(N1871), N1871, IFERROR(DATEVALUE(LEFT(N1871,10))+TIMEVALUE(MID(N1871,12,8)), "texto")))</f>
        <v/>
      </c>
      <c r="R1871" s="17">
        <f>IF(ISNUMBER(Q1871), DATE(YEAR(Q1871),MONTH(Q1871),1), "")</f>
        <v/>
      </c>
      <c r="S1871" s="18">
        <f>IF(A1871="", 0, IF(AND(M1871=Ajustes!$B$8, E1871=Ajustes!$B$5, I1871=Ajustes!$B$4, OR(C1871=Ajustes!$B$6, C1871=Ajustes!$B$7), ISNUMBER(D1871), ISNUMBER(H1871)), 1, 0))</f>
        <v/>
      </c>
      <c r="T1871" s="19">
        <f>IF(S1871&lt;&gt;1, 0, IF(N(J1871)=0, 0, IF(K1871=Ajustes!$B$5, J1871, J1871*F1871)))</f>
        <v/>
      </c>
      <c r="U1871" s="20">
        <f>IF(S1871&lt;&gt;1, U1870, IF(C1871=Ajustes!$B$6, U1870+H1871, U1870-H1871))</f>
        <v/>
      </c>
      <c r="V1871" s="19">
        <f>IF(S1871&lt;&gt;1, V1870, IF(C1871=Ajustes!$B$6, V1870+D1871+N(O1871)+T1871, IF(U1871&lt;=0, 0, V1870-H1871*W1870)))</f>
        <v/>
      </c>
      <c r="W1871" s="21">
        <f>IF(U1871&gt;0, V1871/U1871, 0)</f>
        <v/>
      </c>
      <c r="X1871" s="19">
        <f>IF(AND(S1871=1, C1871=Ajustes!$B$7), D1871-N(O1871)-T1871-H1871*W1870, "")</f>
        <v/>
      </c>
      <c r="Y1871" s="18">
        <f>IF(A1871="", "", TRIM(IF(COUNTIFS($N$2:$N$3000,N1871,$C$2:$C$3000,C1871,$D$2:$D$3000,D1871,$H$2:$H$3000,H1871)&gt;1, "Orden repetida. ", "")&amp;IF(AND(S1871=1, C1871=Ajustes!$B$7, U1870+0.000001&lt;H1871), "Vendes más de lo registrado. ", "")&amp;IF(Q1871="texto", "Fecha en texto. ", "")&amp;IF(OR(NOT(ISNUMBER(D1871)), NOT(ISNUMBER(H1871))), "Número en texto. ", "")&amp;IF(AND(ISNUMBER(Q1871), ISNUMBER(Q1870), Q1871&lt;Q1870), "Fuera de orden de fecha. ", "")))</f>
        <v/>
      </c>
      <c r="Z1871" s="18">
        <f>IF(AND(S1871=1, ISNUMBER(R1871)), ROW(), 0)</f>
        <v/>
      </c>
      <c r="AA1871" s="18">
        <f>IF(ISNUMBER(R1871), R1871, 0)</f>
        <v/>
      </c>
    </row>
    <row r="1872">
      <c r="A1872" s="13" t="n"/>
      <c r="B1872" s="13" t="n"/>
      <c r="C1872" s="13" t="n"/>
      <c r="D1872" s="13" t="n"/>
      <c r="E1872" s="13" t="n"/>
      <c r="F1872" s="13" t="n"/>
      <c r="G1872" s="13" t="n"/>
      <c r="H1872" s="13" t="n"/>
      <c r="I1872" s="13" t="n"/>
      <c r="J1872" s="13" t="n"/>
      <c r="K1872" s="13" t="n"/>
      <c r="L1872" s="13" t="n"/>
      <c r="M1872" s="13" t="n"/>
      <c r="N1872" s="13" t="n"/>
      <c r="O1872" s="14" t="n"/>
      <c r="P1872" s="15" t="n"/>
      <c r="Q1872" s="16">
        <f>IF(N1872="", "", IF(ISNUMBER(N1872), N1872, IFERROR(DATEVALUE(LEFT(N1872,10))+TIMEVALUE(MID(N1872,12,8)), "texto")))</f>
        <v/>
      </c>
      <c r="R1872" s="17">
        <f>IF(ISNUMBER(Q1872), DATE(YEAR(Q1872),MONTH(Q1872),1), "")</f>
        <v/>
      </c>
      <c r="S1872" s="18">
        <f>IF(A1872="", 0, IF(AND(M1872=Ajustes!$B$8, E1872=Ajustes!$B$5, I1872=Ajustes!$B$4, OR(C1872=Ajustes!$B$6, C1872=Ajustes!$B$7), ISNUMBER(D1872), ISNUMBER(H1872)), 1, 0))</f>
        <v/>
      </c>
      <c r="T1872" s="19">
        <f>IF(S1872&lt;&gt;1, 0, IF(N(J1872)=0, 0, IF(K1872=Ajustes!$B$5, J1872, J1872*F1872)))</f>
        <v/>
      </c>
      <c r="U1872" s="20">
        <f>IF(S1872&lt;&gt;1, U1871, IF(C1872=Ajustes!$B$6, U1871+H1872, U1871-H1872))</f>
        <v/>
      </c>
      <c r="V1872" s="19">
        <f>IF(S1872&lt;&gt;1, V1871, IF(C1872=Ajustes!$B$6, V1871+D1872+N(O1872)+T1872, IF(U1872&lt;=0, 0, V1871-H1872*W1871)))</f>
        <v/>
      </c>
      <c r="W1872" s="21">
        <f>IF(U1872&gt;0, V1872/U1872, 0)</f>
        <v/>
      </c>
      <c r="X1872" s="19">
        <f>IF(AND(S1872=1, C1872=Ajustes!$B$7), D1872-N(O1872)-T1872-H1872*W1871, "")</f>
        <v/>
      </c>
      <c r="Y1872" s="18">
        <f>IF(A1872="", "", TRIM(IF(COUNTIFS($N$2:$N$3000,N1872,$C$2:$C$3000,C1872,$D$2:$D$3000,D1872,$H$2:$H$3000,H1872)&gt;1, "Orden repetida. ", "")&amp;IF(AND(S1872=1, C1872=Ajustes!$B$7, U1871+0.000001&lt;H1872), "Vendes más de lo registrado. ", "")&amp;IF(Q1872="texto", "Fecha en texto. ", "")&amp;IF(OR(NOT(ISNUMBER(D1872)), NOT(ISNUMBER(H1872))), "Número en texto. ", "")&amp;IF(AND(ISNUMBER(Q1872), ISNUMBER(Q1871), Q1872&lt;Q1871), "Fuera de orden de fecha. ", "")))</f>
        <v/>
      </c>
      <c r="Z1872" s="18">
        <f>IF(AND(S1872=1, ISNUMBER(R1872)), ROW(), 0)</f>
        <v/>
      </c>
      <c r="AA1872" s="18">
        <f>IF(ISNUMBER(R1872), R1872, 0)</f>
        <v/>
      </c>
    </row>
    <row r="1873">
      <c r="A1873" s="13" t="n"/>
      <c r="B1873" s="13" t="n"/>
      <c r="C1873" s="13" t="n"/>
      <c r="D1873" s="13" t="n"/>
      <c r="E1873" s="13" t="n"/>
      <c r="F1873" s="13" t="n"/>
      <c r="G1873" s="13" t="n"/>
      <c r="H1873" s="13" t="n"/>
      <c r="I1873" s="13" t="n"/>
      <c r="J1873" s="13" t="n"/>
      <c r="K1873" s="13" t="n"/>
      <c r="L1873" s="13" t="n"/>
      <c r="M1873" s="13" t="n"/>
      <c r="N1873" s="13" t="n"/>
      <c r="O1873" s="14" t="n"/>
      <c r="P1873" s="15" t="n"/>
      <c r="Q1873" s="16">
        <f>IF(N1873="", "", IF(ISNUMBER(N1873), N1873, IFERROR(DATEVALUE(LEFT(N1873,10))+TIMEVALUE(MID(N1873,12,8)), "texto")))</f>
        <v/>
      </c>
      <c r="R1873" s="17">
        <f>IF(ISNUMBER(Q1873), DATE(YEAR(Q1873),MONTH(Q1873),1), "")</f>
        <v/>
      </c>
      <c r="S1873" s="18">
        <f>IF(A1873="", 0, IF(AND(M1873=Ajustes!$B$8, E1873=Ajustes!$B$5, I1873=Ajustes!$B$4, OR(C1873=Ajustes!$B$6, C1873=Ajustes!$B$7), ISNUMBER(D1873), ISNUMBER(H1873)), 1, 0))</f>
        <v/>
      </c>
      <c r="T1873" s="19">
        <f>IF(S1873&lt;&gt;1, 0, IF(N(J1873)=0, 0, IF(K1873=Ajustes!$B$5, J1873, J1873*F1873)))</f>
        <v/>
      </c>
      <c r="U1873" s="20">
        <f>IF(S1873&lt;&gt;1, U1872, IF(C1873=Ajustes!$B$6, U1872+H1873, U1872-H1873))</f>
        <v/>
      </c>
      <c r="V1873" s="19">
        <f>IF(S1873&lt;&gt;1, V1872, IF(C1873=Ajustes!$B$6, V1872+D1873+N(O1873)+T1873, IF(U1873&lt;=0, 0, V1872-H1873*W1872)))</f>
        <v/>
      </c>
      <c r="W1873" s="21">
        <f>IF(U1873&gt;0, V1873/U1873, 0)</f>
        <v/>
      </c>
      <c r="X1873" s="19">
        <f>IF(AND(S1873=1, C1873=Ajustes!$B$7), D1873-N(O1873)-T1873-H1873*W1872, "")</f>
        <v/>
      </c>
      <c r="Y1873" s="18">
        <f>IF(A1873="", "", TRIM(IF(COUNTIFS($N$2:$N$3000,N1873,$C$2:$C$3000,C1873,$D$2:$D$3000,D1873,$H$2:$H$3000,H1873)&gt;1, "Orden repetida. ", "")&amp;IF(AND(S1873=1, C1873=Ajustes!$B$7, U1872+0.000001&lt;H1873), "Vendes más de lo registrado. ", "")&amp;IF(Q1873="texto", "Fecha en texto. ", "")&amp;IF(OR(NOT(ISNUMBER(D1873)), NOT(ISNUMBER(H1873))), "Número en texto. ", "")&amp;IF(AND(ISNUMBER(Q1873), ISNUMBER(Q1872), Q1873&lt;Q1872), "Fuera de orden de fecha. ", "")))</f>
        <v/>
      </c>
      <c r="Z1873" s="18">
        <f>IF(AND(S1873=1, ISNUMBER(R1873)), ROW(), 0)</f>
        <v/>
      </c>
      <c r="AA1873" s="18">
        <f>IF(ISNUMBER(R1873), R1873, 0)</f>
        <v/>
      </c>
    </row>
    <row r="1874">
      <c r="A1874" s="13" t="n"/>
      <c r="B1874" s="13" t="n"/>
      <c r="C1874" s="13" t="n"/>
      <c r="D1874" s="13" t="n"/>
      <c r="E1874" s="13" t="n"/>
      <c r="F1874" s="13" t="n"/>
      <c r="G1874" s="13" t="n"/>
      <c r="H1874" s="13" t="n"/>
      <c r="I1874" s="13" t="n"/>
      <c r="J1874" s="13" t="n"/>
      <c r="K1874" s="13" t="n"/>
      <c r="L1874" s="13" t="n"/>
      <c r="M1874" s="13" t="n"/>
      <c r="N1874" s="13" t="n"/>
      <c r="O1874" s="14" t="n"/>
      <c r="P1874" s="15" t="n"/>
      <c r="Q1874" s="16">
        <f>IF(N1874="", "", IF(ISNUMBER(N1874), N1874, IFERROR(DATEVALUE(LEFT(N1874,10))+TIMEVALUE(MID(N1874,12,8)), "texto")))</f>
        <v/>
      </c>
      <c r="R1874" s="17">
        <f>IF(ISNUMBER(Q1874), DATE(YEAR(Q1874),MONTH(Q1874),1), "")</f>
        <v/>
      </c>
      <c r="S1874" s="18">
        <f>IF(A1874="", 0, IF(AND(M1874=Ajustes!$B$8, E1874=Ajustes!$B$5, I1874=Ajustes!$B$4, OR(C1874=Ajustes!$B$6, C1874=Ajustes!$B$7), ISNUMBER(D1874), ISNUMBER(H1874)), 1, 0))</f>
        <v/>
      </c>
      <c r="T1874" s="19">
        <f>IF(S1874&lt;&gt;1, 0, IF(N(J1874)=0, 0, IF(K1874=Ajustes!$B$5, J1874, J1874*F1874)))</f>
        <v/>
      </c>
      <c r="U1874" s="20">
        <f>IF(S1874&lt;&gt;1, U1873, IF(C1874=Ajustes!$B$6, U1873+H1874, U1873-H1874))</f>
        <v/>
      </c>
      <c r="V1874" s="19">
        <f>IF(S1874&lt;&gt;1, V1873, IF(C1874=Ajustes!$B$6, V1873+D1874+N(O1874)+T1874, IF(U1874&lt;=0, 0, V1873-H1874*W1873)))</f>
        <v/>
      </c>
      <c r="W1874" s="21">
        <f>IF(U1874&gt;0, V1874/U1874, 0)</f>
        <v/>
      </c>
      <c r="X1874" s="19">
        <f>IF(AND(S1874=1, C1874=Ajustes!$B$7), D1874-N(O1874)-T1874-H1874*W1873, "")</f>
        <v/>
      </c>
      <c r="Y1874" s="18">
        <f>IF(A1874="", "", TRIM(IF(COUNTIFS($N$2:$N$3000,N1874,$C$2:$C$3000,C1874,$D$2:$D$3000,D1874,$H$2:$H$3000,H1874)&gt;1, "Orden repetida. ", "")&amp;IF(AND(S1874=1, C1874=Ajustes!$B$7, U1873+0.000001&lt;H1874), "Vendes más de lo registrado. ", "")&amp;IF(Q1874="texto", "Fecha en texto. ", "")&amp;IF(OR(NOT(ISNUMBER(D1874)), NOT(ISNUMBER(H1874))), "Número en texto. ", "")&amp;IF(AND(ISNUMBER(Q1874), ISNUMBER(Q1873), Q1874&lt;Q1873), "Fuera de orden de fecha. ", "")))</f>
        <v/>
      </c>
      <c r="Z1874" s="18">
        <f>IF(AND(S1874=1, ISNUMBER(R1874)), ROW(), 0)</f>
        <v/>
      </c>
      <c r="AA1874" s="18">
        <f>IF(ISNUMBER(R1874), R1874, 0)</f>
        <v/>
      </c>
    </row>
    <row r="1875">
      <c r="A1875" s="13" t="n"/>
      <c r="B1875" s="13" t="n"/>
      <c r="C1875" s="13" t="n"/>
      <c r="D1875" s="13" t="n"/>
      <c r="E1875" s="13" t="n"/>
      <c r="F1875" s="13" t="n"/>
      <c r="G1875" s="13" t="n"/>
      <c r="H1875" s="13" t="n"/>
      <c r="I1875" s="13" t="n"/>
      <c r="J1875" s="13" t="n"/>
      <c r="K1875" s="13" t="n"/>
      <c r="L1875" s="13" t="n"/>
      <c r="M1875" s="13" t="n"/>
      <c r="N1875" s="13" t="n"/>
      <c r="O1875" s="14" t="n"/>
      <c r="P1875" s="15" t="n"/>
      <c r="Q1875" s="16">
        <f>IF(N1875="", "", IF(ISNUMBER(N1875), N1875, IFERROR(DATEVALUE(LEFT(N1875,10))+TIMEVALUE(MID(N1875,12,8)), "texto")))</f>
        <v/>
      </c>
      <c r="R1875" s="17">
        <f>IF(ISNUMBER(Q1875), DATE(YEAR(Q1875),MONTH(Q1875),1), "")</f>
        <v/>
      </c>
      <c r="S1875" s="18">
        <f>IF(A1875="", 0, IF(AND(M1875=Ajustes!$B$8, E1875=Ajustes!$B$5, I1875=Ajustes!$B$4, OR(C1875=Ajustes!$B$6, C1875=Ajustes!$B$7), ISNUMBER(D1875), ISNUMBER(H1875)), 1, 0))</f>
        <v/>
      </c>
      <c r="T1875" s="19">
        <f>IF(S1875&lt;&gt;1, 0, IF(N(J1875)=0, 0, IF(K1875=Ajustes!$B$5, J1875, J1875*F1875)))</f>
        <v/>
      </c>
      <c r="U1875" s="20">
        <f>IF(S1875&lt;&gt;1, U1874, IF(C1875=Ajustes!$B$6, U1874+H1875, U1874-H1875))</f>
        <v/>
      </c>
      <c r="V1875" s="19">
        <f>IF(S1875&lt;&gt;1, V1874, IF(C1875=Ajustes!$B$6, V1874+D1875+N(O1875)+T1875, IF(U1875&lt;=0, 0, V1874-H1875*W1874)))</f>
        <v/>
      </c>
      <c r="W1875" s="21">
        <f>IF(U1875&gt;0, V1875/U1875, 0)</f>
        <v/>
      </c>
      <c r="X1875" s="19">
        <f>IF(AND(S1875=1, C1875=Ajustes!$B$7), D1875-N(O1875)-T1875-H1875*W1874, "")</f>
        <v/>
      </c>
      <c r="Y1875" s="18">
        <f>IF(A1875="", "", TRIM(IF(COUNTIFS($N$2:$N$3000,N1875,$C$2:$C$3000,C1875,$D$2:$D$3000,D1875,$H$2:$H$3000,H1875)&gt;1, "Orden repetida. ", "")&amp;IF(AND(S1875=1, C1875=Ajustes!$B$7, U1874+0.000001&lt;H1875), "Vendes más de lo registrado. ", "")&amp;IF(Q1875="texto", "Fecha en texto. ", "")&amp;IF(OR(NOT(ISNUMBER(D1875)), NOT(ISNUMBER(H1875))), "Número en texto. ", "")&amp;IF(AND(ISNUMBER(Q1875), ISNUMBER(Q1874), Q1875&lt;Q1874), "Fuera de orden de fecha. ", "")))</f>
        <v/>
      </c>
      <c r="Z1875" s="18">
        <f>IF(AND(S1875=1, ISNUMBER(R1875)), ROW(), 0)</f>
        <v/>
      </c>
      <c r="AA1875" s="18">
        <f>IF(ISNUMBER(R1875), R1875, 0)</f>
        <v/>
      </c>
    </row>
    <row r="1876">
      <c r="A1876" s="13" t="n"/>
      <c r="B1876" s="13" t="n"/>
      <c r="C1876" s="13" t="n"/>
      <c r="D1876" s="13" t="n"/>
      <c r="E1876" s="13" t="n"/>
      <c r="F1876" s="13" t="n"/>
      <c r="G1876" s="13" t="n"/>
      <c r="H1876" s="13" t="n"/>
      <c r="I1876" s="13" t="n"/>
      <c r="J1876" s="13" t="n"/>
      <c r="K1876" s="13" t="n"/>
      <c r="L1876" s="13" t="n"/>
      <c r="M1876" s="13" t="n"/>
      <c r="N1876" s="13" t="n"/>
      <c r="O1876" s="14" t="n"/>
      <c r="P1876" s="15" t="n"/>
      <c r="Q1876" s="16">
        <f>IF(N1876="", "", IF(ISNUMBER(N1876), N1876, IFERROR(DATEVALUE(LEFT(N1876,10))+TIMEVALUE(MID(N1876,12,8)), "texto")))</f>
        <v/>
      </c>
      <c r="R1876" s="17">
        <f>IF(ISNUMBER(Q1876), DATE(YEAR(Q1876),MONTH(Q1876),1), "")</f>
        <v/>
      </c>
      <c r="S1876" s="18">
        <f>IF(A1876="", 0, IF(AND(M1876=Ajustes!$B$8, E1876=Ajustes!$B$5, I1876=Ajustes!$B$4, OR(C1876=Ajustes!$B$6, C1876=Ajustes!$B$7), ISNUMBER(D1876), ISNUMBER(H1876)), 1, 0))</f>
        <v/>
      </c>
      <c r="T1876" s="19">
        <f>IF(S1876&lt;&gt;1, 0, IF(N(J1876)=0, 0, IF(K1876=Ajustes!$B$5, J1876, J1876*F1876)))</f>
        <v/>
      </c>
      <c r="U1876" s="20">
        <f>IF(S1876&lt;&gt;1, U1875, IF(C1876=Ajustes!$B$6, U1875+H1876, U1875-H1876))</f>
        <v/>
      </c>
      <c r="V1876" s="19">
        <f>IF(S1876&lt;&gt;1, V1875, IF(C1876=Ajustes!$B$6, V1875+D1876+N(O1876)+T1876, IF(U1876&lt;=0, 0, V1875-H1876*W1875)))</f>
        <v/>
      </c>
      <c r="W1876" s="21">
        <f>IF(U1876&gt;0, V1876/U1876, 0)</f>
        <v/>
      </c>
      <c r="X1876" s="19">
        <f>IF(AND(S1876=1, C1876=Ajustes!$B$7), D1876-N(O1876)-T1876-H1876*W1875, "")</f>
        <v/>
      </c>
      <c r="Y1876" s="18">
        <f>IF(A1876="", "", TRIM(IF(COUNTIFS($N$2:$N$3000,N1876,$C$2:$C$3000,C1876,$D$2:$D$3000,D1876,$H$2:$H$3000,H1876)&gt;1, "Orden repetida. ", "")&amp;IF(AND(S1876=1, C1876=Ajustes!$B$7, U1875+0.000001&lt;H1876), "Vendes más de lo registrado. ", "")&amp;IF(Q1876="texto", "Fecha en texto. ", "")&amp;IF(OR(NOT(ISNUMBER(D1876)), NOT(ISNUMBER(H1876))), "Número en texto. ", "")&amp;IF(AND(ISNUMBER(Q1876), ISNUMBER(Q1875), Q1876&lt;Q1875), "Fuera de orden de fecha. ", "")))</f>
        <v/>
      </c>
      <c r="Z1876" s="18">
        <f>IF(AND(S1876=1, ISNUMBER(R1876)), ROW(), 0)</f>
        <v/>
      </c>
      <c r="AA1876" s="18">
        <f>IF(ISNUMBER(R1876), R1876, 0)</f>
        <v/>
      </c>
    </row>
    <row r="1877">
      <c r="A1877" s="13" t="n"/>
      <c r="B1877" s="13" t="n"/>
      <c r="C1877" s="13" t="n"/>
      <c r="D1877" s="13" t="n"/>
      <c r="E1877" s="13" t="n"/>
      <c r="F1877" s="13" t="n"/>
      <c r="G1877" s="13" t="n"/>
      <c r="H1877" s="13" t="n"/>
      <c r="I1877" s="13" t="n"/>
      <c r="J1877" s="13" t="n"/>
      <c r="K1877" s="13" t="n"/>
      <c r="L1877" s="13" t="n"/>
      <c r="M1877" s="13" t="n"/>
      <c r="N1877" s="13" t="n"/>
      <c r="O1877" s="14" t="n"/>
      <c r="P1877" s="15" t="n"/>
      <c r="Q1877" s="16">
        <f>IF(N1877="", "", IF(ISNUMBER(N1877), N1877, IFERROR(DATEVALUE(LEFT(N1877,10))+TIMEVALUE(MID(N1877,12,8)), "texto")))</f>
        <v/>
      </c>
      <c r="R1877" s="17">
        <f>IF(ISNUMBER(Q1877), DATE(YEAR(Q1877),MONTH(Q1877),1), "")</f>
        <v/>
      </c>
      <c r="S1877" s="18">
        <f>IF(A1877="", 0, IF(AND(M1877=Ajustes!$B$8, E1877=Ajustes!$B$5, I1877=Ajustes!$B$4, OR(C1877=Ajustes!$B$6, C1877=Ajustes!$B$7), ISNUMBER(D1877), ISNUMBER(H1877)), 1, 0))</f>
        <v/>
      </c>
      <c r="T1877" s="19">
        <f>IF(S1877&lt;&gt;1, 0, IF(N(J1877)=0, 0, IF(K1877=Ajustes!$B$5, J1877, J1877*F1877)))</f>
        <v/>
      </c>
      <c r="U1877" s="20">
        <f>IF(S1877&lt;&gt;1, U1876, IF(C1877=Ajustes!$B$6, U1876+H1877, U1876-H1877))</f>
        <v/>
      </c>
      <c r="V1877" s="19">
        <f>IF(S1877&lt;&gt;1, V1876, IF(C1877=Ajustes!$B$6, V1876+D1877+N(O1877)+T1877, IF(U1877&lt;=0, 0, V1876-H1877*W1876)))</f>
        <v/>
      </c>
      <c r="W1877" s="21">
        <f>IF(U1877&gt;0, V1877/U1877, 0)</f>
        <v/>
      </c>
      <c r="X1877" s="19">
        <f>IF(AND(S1877=1, C1877=Ajustes!$B$7), D1877-N(O1877)-T1877-H1877*W1876, "")</f>
        <v/>
      </c>
      <c r="Y1877" s="18">
        <f>IF(A1877="", "", TRIM(IF(COUNTIFS($N$2:$N$3000,N1877,$C$2:$C$3000,C1877,$D$2:$D$3000,D1877,$H$2:$H$3000,H1877)&gt;1, "Orden repetida. ", "")&amp;IF(AND(S1877=1, C1877=Ajustes!$B$7, U1876+0.000001&lt;H1877), "Vendes más de lo registrado. ", "")&amp;IF(Q1877="texto", "Fecha en texto. ", "")&amp;IF(OR(NOT(ISNUMBER(D1877)), NOT(ISNUMBER(H1877))), "Número en texto. ", "")&amp;IF(AND(ISNUMBER(Q1877), ISNUMBER(Q1876), Q1877&lt;Q1876), "Fuera de orden de fecha. ", "")))</f>
        <v/>
      </c>
      <c r="Z1877" s="18">
        <f>IF(AND(S1877=1, ISNUMBER(R1877)), ROW(), 0)</f>
        <v/>
      </c>
      <c r="AA1877" s="18">
        <f>IF(ISNUMBER(R1877), R1877, 0)</f>
        <v/>
      </c>
    </row>
    <row r="1878">
      <c r="A1878" s="13" t="n"/>
      <c r="B1878" s="13" t="n"/>
      <c r="C1878" s="13" t="n"/>
      <c r="D1878" s="13" t="n"/>
      <c r="E1878" s="13" t="n"/>
      <c r="F1878" s="13" t="n"/>
      <c r="G1878" s="13" t="n"/>
      <c r="H1878" s="13" t="n"/>
      <c r="I1878" s="13" t="n"/>
      <c r="J1878" s="13" t="n"/>
      <c r="K1878" s="13" t="n"/>
      <c r="L1878" s="13" t="n"/>
      <c r="M1878" s="13" t="n"/>
      <c r="N1878" s="13" t="n"/>
      <c r="O1878" s="14" t="n"/>
      <c r="P1878" s="15" t="n"/>
      <c r="Q1878" s="16">
        <f>IF(N1878="", "", IF(ISNUMBER(N1878), N1878, IFERROR(DATEVALUE(LEFT(N1878,10))+TIMEVALUE(MID(N1878,12,8)), "texto")))</f>
        <v/>
      </c>
      <c r="R1878" s="17">
        <f>IF(ISNUMBER(Q1878), DATE(YEAR(Q1878),MONTH(Q1878),1), "")</f>
        <v/>
      </c>
      <c r="S1878" s="18">
        <f>IF(A1878="", 0, IF(AND(M1878=Ajustes!$B$8, E1878=Ajustes!$B$5, I1878=Ajustes!$B$4, OR(C1878=Ajustes!$B$6, C1878=Ajustes!$B$7), ISNUMBER(D1878), ISNUMBER(H1878)), 1, 0))</f>
        <v/>
      </c>
      <c r="T1878" s="19">
        <f>IF(S1878&lt;&gt;1, 0, IF(N(J1878)=0, 0, IF(K1878=Ajustes!$B$5, J1878, J1878*F1878)))</f>
        <v/>
      </c>
      <c r="U1878" s="20">
        <f>IF(S1878&lt;&gt;1, U1877, IF(C1878=Ajustes!$B$6, U1877+H1878, U1877-H1878))</f>
        <v/>
      </c>
      <c r="V1878" s="19">
        <f>IF(S1878&lt;&gt;1, V1877, IF(C1878=Ajustes!$B$6, V1877+D1878+N(O1878)+T1878, IF(U1878&lt;=0, 0, V1877-H1878*W1877)))</f>
        <v/>
      </c>
      <c r="W1878" s="21">
        <f>IF(U1878&gt;0, V1878/U1878, 0)</f>
        <v/>
      </c>
      <c r="X1878" s="19">
        <f>IF(AND(S1878=1, C1878=Ajustes!$B$7), D1878-N(O1878)-T1878-H1878*W1877, "")</f>
        <v/>
      </c>
      <c r="Y1878" s="18">
        <f>IF(A1878="", "", TRIM(IF(COUNTIFS($N$2:$N$3000,N1878,$C$2:$C$3000,C1878,$D$2:$D$3000,D1878,$H$2:$H$3000,H1878)&gt;1, "Orden repetida. ", "")&amp;IF(AND(S1878=1, C1878=Ajustes!$B$7, U1877+0.000001&lt;H1878), "Vendes más de lo registrado. ", "")&amp;IF(Q1878="texto", "Fecha en texto. ", "")&amp;IF(OR(NOT(ISNUMBER(D1878)), NOT(ISNUMBER(H1878))), "Número en texto. ", "")&amp;IF(AND(ISNUMBER(Q1878), ISNUMBER(Q1877), Q1878&lt;Q1877), "Fuera de orden de fecha. ", "")))</f>
        <v/>
      </c>
      <c r="Z1878" s="18">
        <f>IF(AND(S1878=1, ISNUMBER(R1878)), ROW(), 0)</f>
        <v/>
      </c>
      <c r="AA1878" s="18">
        <f>IF(ISNUMBER(R1878), R1878, 0)</f>
        <v/>
      </c>
    </row>
    <row r="1879">
      <c r="A1879" s="13" t="n"/>
      <c r="B1879" s="13" t="n"/>
      <c r="C1879" s="13" t="n"/>
      <c r="D1879" s="13" t="n"/>
      <c r="E1879" s="13" t="n"/>
      <c r="F1879" s="13" t="n"/>
      <c r="G1879" s="13" t="n"/>
      <c r="H1879" s="13" t="n"/>
      <c r="I1879" s="13" t="n"/>
      <c r="J1879" s="13" t="n"/>
      <c r="K1879" s="13" t="n"/>
      <c r="L1879" s="13" t="n"/>
      <c r="M1879" s="13" t="n"/>
      <c r="N1879" s="13" t="n"/>
      <c r="O1879" s="14" t="n"/>
      <c r="P1879" s="15" t="n"/>
      <c r="Q1879" s="16">
        <f>IF(N1879="", "", IF(ISNUMBER(N1879), N1879, IFERROR(DATEVALUE(LEFT(N1879,10))+TIMEVALUE(MID(N1879,12,8)), "texto")))</f>
        <v/>
      </c>
      <c r="R1879" s="17">
        <f>IF(ISNUMBER(Q1879), DATE(YEAR(Q1879),MONTH(Q1879),1), "")</f>
        <v/>
      </c>
      <c r="S1879" s="18">
        <f>IF(A1879="", 0, IF(AND(M1879=Ajustes!$B$8, E1879=Ajustes!$B$5, I1879=Ajustes!$B$4, OR(C1879=Ajustes!$B$6, C1879=Ajustes!$B$7), ISNUMBER(D1879), ISNUMBER(H1879)), 1, 0))</f>
        <v/>
      </c>
      <c r="T1879" s="19">
        <f>IF(S1879&lt;&gt;1, 0, IF(N(J1879)=0, 0, IF(K1879=Ajustes!$B$5, J1879, J1879*F1879)))</f>
        <v/>
      </c>
      <c r="U1879" s="20">
        <f>IF(S1879&lt;&gt;1, U1878, IF(C1879=Ajustes!$B$6, U1878+H1879, U1878-H1879))</f>
        <v/>
      </c>
      <c r="V1879" s="19">
        <f>IF(S1879&lt;&gt;1, V1878, IF(C1879=Ajustes!$B$6, V1878+D1879+N(O1879)+T1879, IF(U1879&lt;=0, 0, V1878-H1879*W1878)))</f>
        <v/>
      </c>
      <c r="W1879" s="21">
        <f>IF(U1879&gt;0, V1879/U1879, 0)</f>
        <v/>
      </c>
      <c r="X1879" s="19">
        <f>IF(AND(S1879=1, C1879=Ajustes!$B$7), D1879-N(O1879)-T1879-H1879*W1878, "")</f>
        <v/>
      </c>
      <c r="Y1879" s="18">
        <f>IF(A1879="", "", TRIM(IF(COUNTIFS($N$2:$N$3000,N1879,$C$2:$C$3000,C1879,$D$2:$D$3000,D1879,$H$2:$H$3000,H1879)&gt;1, "Orden repetida. ", "")&amp;IF(AND(S1879=1, C1879=Ajustes!$B$7, U1878+0.000001&lt;H1879), "Vendes más de lo registrado. ", "")&amp;IF(Q1879="texto", "Fecha en texto. ", "")&amp;IF(OR(NOT(ISNUMBER(D1879)), NOT(ISNUMBER(H1879))), "Número en texto. ", "")&amp;IF(AND(ISNUMBER(Q1879), ISNUMBER(Q1878), Q1879&lt;Q1878), "Fuera de orden de fecha. ", "")))</f>
        <v/>
      </c>
      <c r="Z1879" s="18">
        <f>IF(AND(S1879=1, ISNUMBER(R1879)), ROW(), 0)</f>
        <v/>
      </c>
      <c r="AA1879" s="18">
        <f>IF(ISNUMBER(R1879), R1879, 0)</f>
        <v/>
      </c>
    </row>
    <row r="1880">
      <c r="A1880" s="13" t="n"/>
      <c r="B1880" s="13" t="n"/>
      <c r="C1880" s="13" t="n"/>
      <c r="D1880" s="13" t="n"/>
      <c r="E1880" s="13" t="n"/>
      <c r="F1880" s="13" t="n"/>
      <c r="G1880" s="13" t="n"/>
      <c r="H1880" s="13" t="n"/>
      <c r="I1880" s="13" t="n"/>
      <c r="J1880" s="13" t="n"/>
      <c r="K1880" s="13" t="n"/>
      <c r="L1880" s="13" t="n"/>
      <c r="M1880" s="13" t="n"/>
      <c r="N1880" s="13" t="n"/>
      <c r="O1880" s="14" t="n"/>
      <c r="P1880" s="15" t="n"/>
      <c r="Q1880" s="16">
        <f>IF(N1880="", "", IF(ISNUMBER(N1880), N1880, IFERROR(DATEVALUE(LEFT(N1880,10))+TIMEVALUE(MID(N1880,12,8)), "texto")))</f>
        <v/>
      </c>
      <c r="R1880" s="17">
        <f>IF(ISNUMBER(Q1880), DATE(YEAR(Q1880),MONTH(Q1880),1), "")</f>
        <v/>
      </c>
      <c r="S1880" s="18">
        <f>IF(A1880="", 0, IF(AND(M1880=Ajustes!$B$8, E1880=Ajustes!$B$5, I1880=Ajustes!$B$4, OR(C1880=Ajustes!$B$6, C1880=Ajustes!$B$7), ISNUMBER(D1880), ISNUMBER(H1880)), 1, 0))</f>
        <v/>
      </c>
      <c r="T1880" s="19">
        <f>IF(S1880&lt;&gt;1, 0, IF(N(J1880)=0, 0, IF(K1880=Ajustes!$B$5, J1880, J1880*F1880)))</f>
        <v/>
      </c>
      <c r="U1880" s="20">
        <f>IF(S1880&lt;&gt;1, U1879, IF(C1880=Ajustes!$B$6, U1879+H1880, U1879-H1880))</f>
        <v/>
      </c>
      <c r="V1880" s="19">
        <f>IF(S1880&lt;&gt;1, V1879, IF(C1880=Ajustes!$B$6, V1879+D1880+N(O1880)+T1880, IF(U1880&lt;=0, 0, V1879-H1880*W1879)))</f>
        <v/>
      </c>
      <c r="W1880" s="21">
        <f>IF(U1880&gt;0, V1880/U1880, 0)</f>
        <v/>
      </c>
      <c r="X1880" s="19">
        <f>IF(AND(S1880=1, C1880=Ajustes!$B$7), D1880-N(O1880)-T1880-H1880*W1879, "")</f>
        <v/>
      </c>
      <c r="Y1880" s="18">
        <f>IF(A1880="", "", TRIM(IF(COUNTIFS($N$2:$N$3000,N1880,$C$2:$C$3000,C1880,$D$2:$D$3000,D1880,$H$2:$H$3000,H1880)&gt;1, "Orden repetida. ", "")&amp;IF(AND(S1880=1, C1880=Ajustes!$B$7, U1879+0.000001&lt;H1880), "Vendes más de lo registrado. ", "")&amp;IF(Q1880="texto", "Fecha en texto. ", "")&amp;IF(OR(NOT(ISNUMBER(D1880)), NOT(ISNUMBER(H1880))), "Número en texto. ", "")&amp;IF(AND(ISNUMBER(Q1880), ISNUMBER(Q1879), Q1880&lt;Q1879), "Fuera de orden de fecha. ", "")))</f>
        <v/>
      </c>
      <c r="Z1880" s="18">
        <f>IF(AND(S1880=1, ISNUMBER(R1880)), ROW(), 0)</f>
        <v/>
      </c>
      <c r="AA1880" s="18">
        <f>IF(ISNUMBER(R1880), R1880, 0)</f>
        <v/>
      </c>
    </row>
    <row r="1881">
      <c r="A1881" s="13" t="n"/>
      <c r="B1881" s="13" t="n"/>
      <c r="C1881" s="13" t="n"/>
      <c r="D1881" s="13" t="n"/>
      <c r="E1881" s="13" t="n"/>
      <c r="F1881" s="13" t="n"/>
      <c r="G1881" s="13" t="n"/>
      <c r="H1881" s="13" t="n"/>
      <c r="I1881" s="13" t="n"/>
      <c r="J1881" s="13" t="n"/>
      <c r="K1881" s="13" t="n"/>
      <c r="L1881" s="13" t="n"/>
      <c r="M1881" s="13" t="n"/>
      <c r="N1881" s="13" t="n"/>
      <c r="O1881" s="14" t="n"/>
      <c r="P1881" s="15" t="n"/>
      <c r="Q1881" s="16">
        <f>IF(N1881="", "", IF(ISNUMBER(N1881), N1881, IFERROR(DATEVALUE(LEFT(N1881,10))+TIMEVALUE(MID(N1881,12,8)), "texto")))</f>
        <v/>
      </c>
      <c r="R1881" s="17">
        <f>IF(ISNUMBER(Q1881), DATE(YEAR(Q1881),MONTH(Q1881),1), "")</f>
        <v/>
      </c>
      <c r="S1881" s="18">
        <f>IF(A1881="", 0, IF(AND(M1881=Ajustes!$B$8, E1881=Ajustes!$B$5, I1881=Ajustes!$B$4, OR(C1881=Ajustes!$B$6, C1881=Ajustes!$B$7), ISNUMBER(D1881), ISNUMBER(H1881)), 1, 0))</f>
        <v/>
      </c>
      <c r="T1881" s="19">
        <f>IF(S1881&lt;&gt;1, 0, IF(N(J1881)=0, 0, IF(K1881=Ajustes!$B$5, J1881, J1881*F1881)))</f>
        <v/>
      </c>
      <c r="U1881" s="20">
        <f>IF(S1881&lt;&gt;1, U1880, IF(C1881=Ajustes!$B$6, U1880+H1881, U1880-H1881))</f>
        <v/>
      </c>
      <c r="V1881" s="19">
        <f>IF(S1881&lt;&gt;1, V1880, IF(C1881=Ajustes!$B$6, V1880+D1881+N(O1881)+T1881, IF(U1881&lt;=0, 0, V1880-H1881*W1880)))</f>
        <v/>
      </c>
      <c r="W1881" s="21">
        <f>IF(U1881&gt;0, V1881/U1881, 0)</f>
        <v/>
      </c>
      <c r="X1881" s="19">
        <f>IF(AND(S1881=1, C1881=Ajustes!$B$7), D1881-N(O1881)-T1881-H1881*W1880, "")</f>
        <v/>
      </c>
      <c r="Y1881" s="18">
        <f>IF(A1881="", "", TRIM(IF(COUNTIFS($N$2:$N$3000,N1881,$C$2:$C$3000,C1881,$D$2:$D$3000,D1881,$H$2:$H$3000,H1881)&gt;1, "Orden repetida. ", "")&amp;IF(AND(S1881=1, C1881=Ajustes!$B$7, U1880+0.000001&lt;H1881), "Vendes más de lo registrado. ", "")&amp;IF(Q1881="texto", "Fecha en texto. ", "")&amp;IF(OR(NOT(ISNUMBER(D1881)), NOT(ISNUMBER(H1881))), "Número en texto. ", "")&amp;IF(AND(ISNUMBER(Q1881), ISNUMBER(Q1880), Q1881&lt;Q1880), "Fuera de orden de fecha. ", "")))</f>
        <v/>
      </c>
      <c r="Z1881" s="18">
        <f>IF(AND(S1881=1, ISNUMBER(R1881)), ROW(), 0)</f>
        <v/>
      </c>
      <c r="AA1881" s="18">
        <f>IF(ISNUMBER(R1881), R1881, 0)</f>
        <v/>
      </c>
    </row>
    <row r="1882">
      <c r="A1882" s="13" t="n"/>
      <c r="B1882" s="13" t="n"/>
      <c r="C1882" s="13" t="n"/>
      <c r="D1882" s="13" t="n"/>
      <c r="E1882" s="13" t="n"/>
      <c r="F1882" s="13" t="n"/>
      <c r="G1882" s="13" t="n"/>
      <c r="H1882" s="13" t="n"/>
      <c r="I1882" s="13" t="n"/>
      <c r="J1882" s="13" t="n"/>
      <c r="K1882" s="13" t="n"/>
      <c r="L1882" s="13" t="n"/>
      <c r="M1882" s="13" t="n"/>
      <c r="N1882" s="13" t="n"/>
      <c r="O1882" s="14" t="n"/>
      <c r="P1882" s="15" t="n"/>
      <c r="Q1882" s="16">
        <f>IF(N1882="", "", IF(ISNUMBER(N1882), N1882, IFERROR(DATEVALUE(LEFT(N1882,10))+TIMEVALUE(MID(N1882,12,8)), "texto")))</f>
        <v/>
      </c>
      <c r="R1882" s="17">
        <f>IF(ISNUMBER(Q1882), DATE(YEAR(Q1882),MONTH(Q1882),1), "")</f>
        <v/>
      </c>
      <c r="S1882" s="18">
        <f>IF(A1882="", 0, IF(AND(M1882=Ajustes!$B$8, E1882=Ajustes!$B$5, I1882=Ajustes!$B$4, OR(C1882=Ajustes!$B$6, C1882=Ajustes!$B$7), ISNUMBER(D1882), ISNUMBER(H1882)), 1, 0))</f>
        <v/>
      </c>
      <c r="T1882" s="19">
        <f>IF(S1882&lt;&gt;1, 0, IF(N(J1882)=0, 0, IF(K1882=Ajustes!$B$5, J1882, J1882*F1882)))</f>
        <v/>
      </c>
      <c r="U1882" s="20">
        <f>IF(S1882&lt;&gt;1, U1881, IF(C1882=Ajustes!$B$6, U1881+H1882, U1881-H1882))</f>
        <v/>
      </c>
      <c r="V1882" s="19">
        <f>IF(S1882&lt;&gt;1, V1881, IF(C1882=Ajustes!$B$6, V1881+D1882+N(O1882)+T1882, IF(U1882&lt;=0, 0, V1881-H1882*W1881)))</f>
        <v/>
      </c>
      <c r="W1882" s="21">
        <f>IF(U1882&gt;0, V1882/U1882, 0)</f>
        <v/>
      </c>
      <c r="X1882" s="19">
        <f>IF(AND(S1882=1, C1882=Ajustes!$B$7), D1882-N(O1882)-T1882-H1882*W1881, "")</f>
        <v/>
      </c>
      <c r="Y1882" s="18">
        <f>IF(A1882="", "", TRIM(IF(COUNTIFS($N$2:$N$3000,N1882,$C$2:$C$3000,C1882,$D$2:$D$3000,D1882,$H$2:$H$3000,H1882)&gt;1, "Orden repetida. ", "")&amp;IF(AND(S1882=1, C1882=Ajustes!$B$7, U1881+0.000001&lt;H1882), "Vendes más de lo registrado. ", "")&amp;IF(Q1882="texto", "Fecha en texto. ", "")&amp;IF(OR(NOT(ISNUMBER(D1882)), NOT(ISNUMBER(H1882))), "Número en texto. ", "")&amp;IF(AND(ISNUMBER(Q1882), ISNUMBER(Q1881), Q1882&lt;Q1881), "Fuera de orden de fecha. ", "")))</f>
        <v/>
      </c>
      <c r="Z1882" s="18">
        <f>IF(AND(S1882=1, ISNUMBER(R1882)), ROW(), 0)</f>
        <v/>
      </c>
      <c r="AA1882" s="18">
        <f>IF(ISNUMBER(R1882), R1882, 0)</f>
        <v/>
      </c>
    </row>
    <row r="1883">
      <c r="A1883" s="13" t="n"/>
      <c r="B1883" s="13" t="n"/>
      <c r="C1883" s="13" t="n"/>
      <c r="D1883" s="13" t="n"/>
      <c r="E1883" s="13" t="n"/>
      <c r="F1883" s="13" t="n"/>
      <c r="G1883" s="13" t="n"/>
      <c r="H1883" s="13" t="n"/>
      <c r="I1883" s="13" t="n"/>
      <c r="J1883" s="13" t="n"/>
      <c r="K1883" s="13" t="n"/>
      <c r="L1883" s="13" t="n"/>
      <c r="M1883" s="13" t="n"/>
      <c r="N1883" s="13" t="n"/>
      <c r="O1883" s="14" t="n"/>
      <c r="P1883" s="15" t="n"/>
      <c r="Q1883" s="16">
        <f>IF(N1883="", "", IF(ISNUMBER(N1883), N1883, IFERROR(DATEVALUE(LEFT(N1883,10))+TIMEVALUE(MID(N1883,12,8)), "texto")))</f>
        <v/>
      </c>
      <c r="R1883" s="17">
        <f>IF(ISNUMBER(Q1883), DATE(YEAR(Q1883),MONTH(Q1883),1), "")</f>
        <v/>
      </c>
      <c r="S1883" s="18">
        <f>IF(A1883="", 0, IF(AND(M1883=Ajustes!$B$8, E1883=Ajustes!$B$5, I1883=Ajustes!$B$4, OR(C1883=Ajustes!$B$6, C1883=Ajustes!$B$7), ISNUMBER(D1883), ISNUMBER(H1883)), 1, 0))</f>
        <v/>
      </c>
      <c r="T1883" s="19">
        <f>IF(S1883&lt;&gt;1, 0, IF(N(J1883)=0, 0, IF(K1883=Ajustes!$B$5, J1883, J1883*F1883)))</f>
        <v/>
      </c>
      <c r="U1883" s="20">
        <f>IF(S1883&lt;&gt;1, U1882, IF(C1883=Ajustes!$B$6, U1882+H1883, U1882-H1883))</f>
        <v/>
      </c>
      <c r="V1883" s="19">
        <f>IF(S1883&lt;&gt;1, V1882, IF(C1883=Ajustes!$B$6, V1882+D1883+N(O1883)+T1883, IF(U1883&lt;=0, 0, V1882-H1883*W1882)))</f>
        <v/>
      </c>
      <c r="W1883" s="21">
        <f>IF(U1883&gt;0, V1883/U1883, 0)</f>
        <v/>
      </c>
      <c r="X1883" s="19">
        <f>IF(AND(S1883=1, C1883=Ajustes!$B$7), D1883-N(O1883)-T1883-H1883*W1882, "")</f>
        <v/>
      </c>
      <c r="Y1883" s="18">
        <f>IF(A1883="", "", TRIM(IF(COUNTIFS($N$2:$N$3000,N1883,$C$2:$C$3000,C1883,$D$2:$D$3000,D1883,$H$2:$H$3000,H1883)&gt;1, "Orden repetida. ", "")&amp;IF(AND(S1883=1, C1883=Ajustes!$B$7, U1882+0.000001&lt;H1883), "Vendes más de lo registrado. ", "")&amp;IF(Q1883="texto", "Fecha en texto. ", "")&amp;IF(OR(NOT(ISNUMBER(D1883)), NOT(ISNUMBER(H1883))), "Número en texto. ", "")&amp;IF(AND(ISNUMBER(Q1883), ISNUMBER(Q1882), Q1883&lt;Q1882), "Fuera de orden de fecha. ", "")))</f>
        <v/>
      </c>
      <c r="Z1883" s="18">
        <f>IF(AND(S1883=1, ISNUMBER(R1883)), ROW(), 0)</f>
        <v/>
      </c>
      <c r="AA1883" s="18">
        <f>IF(ISNUMBER(R1883), R1883, 0)</f>
        <v/>
      </c>
    </row>
    <row r="1884">
      <c r="A1884" s="13" t="n"/>
      <c r="B1884" s="13" t="n"/>
      <c r="C1884" s="13" t="n"/>
      <c r="D1884" s="13" t="n"/>
      <c r="E1884" s="13" t="n"/>
      <c r="F1884" s="13" t="n"/>
      <c r="G1884" s="13" t="n"/>
      <c r="H1884" s="13" t="n"/>
      <c r="I1884" s="13" t="n"/>
      <c r="J1884" s="13" t="n"/>
      <c r="K1884" s="13" t="n"/>
      <c r="L1884" s="13" t="n"/>
      <c r="M1884" s="13" t="n"/>
      <c r="N1884" s="13" t="n"/>
      <c r="O1884" s="14" t="n"/>
      <c r="P1884" s="15" t="n"/>
      <c r="Q1884" s="16">
        <f>IF(N1884="", "", IF(ISNUMBER(N1884), N1884, IFERROR(DATEVALUE(LEFT(N1884,10))+TIMEVALUE(MID(N1884,12,8)), "texto")))</f>
        <v/>
      </c>
      <c r="R1884" s="17">
        <f>IF(ISNUMBER(Q1884), DATE(YEAR(Q1884),MONTH(Q1884),1), "")</f>
        <v/>
      </c>
      <c r="S1884" s="18">
        <f>IF(A1884="", 0, IF(AND(M1884=Ajustes!$B$8, E1884=Ajustes!$B$5, I1884=Ajustes!$B$4, OR(C1884=Ajustes!$B$6, C1884=Ajustes!$B$7), ISNUMBER(D1884), ISNUMBER(H1884)), 1, 0))</f>
        <v/>
      </c>
      <c r="T1884" s="19">
        <f>IF(S1884&lt;&gt;1, 0, IF(N(J1884)=0, 0, IF(K1884=Ajustes!$B$5, J1884, J1884*F1884)))</f>
        <v/>
      </c>
      <c r="U1884" s="20">
        <f>IF(S1884&lt;&gt;1, U1883, IF(C1884=Ajustes!$B$6, U1883+H1884, U1883-H1884))</f>
        <v/>
      </c>
      <c r="V1884" s="19">
        <f>IF(S1884&lt;&gt;1, V1883, IF(C1884=Ajustes!$B$6, V1883+D1884+N(O1884)+T1884, IF(U1884&lt;=0, 0, V1883-H1884*W1883)))</f>
        <v/>
      </c>
      <c r="W1884" s="21">
        <f>IF(U1884&gt;0, V1884/U1884, 0)</f>
        <v/>
      </c>
      <c r="X1884" s="19">
        <f>IF(AND(S1884=1, C1884=Ajustes!$B$7), D1884-N(O1884)-T1884-H1884*W1883, "")</f>
        <v/>
      </c>
      <c r="Y1884" s="18">
        <f>IF(A1884="", "", TRIM(IF(COUNTIFS($N$2:$N$3000,N1884,$C$2:$C$3000,C1884,$D$2:$D$3000,D1884,$H$2:$H$3000,H1884)&gt;1, "Orden repetida. ", "")&amp;IF(AND(S1884=1, C1884=Ajustes!$B$7, U1883+0.000001&lt;H1884), "Vendes más de lo registrado. ", "")&amp;IF(Q1884="texto", "Fecha en texto. ", "")&amp;IF(OR(NOT(ISNUMBER(D1884)), NOT(ISNUMBER(H1884))), "Número en texto. ", "")&amp;IF(AND(ISNUMBER(Q1884), ISNUMBER(Q1883), Q1884&lt;Q1883), "Fuera de orden de fecha. ", "")))</f>
        <v/>
      </c>
      <c r="Z1884" s="18">
        <f>IF(AND(S1884=1, ISNUMBER(R1884)), ROW(), 0)</f>
        <v/>
      </c>
      <c r="AA1884" s="18">
        <f>IF(ISNUMBER(R1884), R1884, 0)</f>
        <v/>
      </c>
    </row>
    <row r="1885">
      <c r="A1885" s="13" t="n"/>
      <c r="B1885" s="13" t="n"/>
      <c r="C1885" s="13" t="n"/>
      <c r="D1885" s="13" t="n"/>
      <c r="E1885" s="13" t="n"/>
      <c r="F1885" s="13" t="n"/>
      <c r="G1885" s="13" t="n"/>
      <c r="H1885" s="13" t="n"/>
      <c r="I1885" s="13" t="n"/>
      <c r="J1885" s="13" t="n"/>
      <c r="K1885" s="13" t="n"/>
      <c r="L1885" s="13" t="n"/>
      <c r="M1885" s="13" t="n"/>
      <c r="N1885" s="13" t="n"/>
      <c r="O1885" s="14" t="n"/>
      <c r="P1885" s="15" t="n"/>
      <c r="Q1885" s="16">
        <f>IF(N1885="", "", IF(ISNUMBER(N1885), N1885, IFERROR(DATEVALUE(LEFT(N1885,10))+TIMEVALUE(MID(N1885,12,8)), "texto")))</f>
        <v/>
      </c>
      <c r="R1885" s="17">
        <f>IF(ISNUMBER(Q1885), DATE(YEAR(Q1885),MONTH(Q1885),1), "")</f>
        <v/>
      </c>
      <c r="S1885" s="18">
        <f>IF(A1885="", 0, IF(AND(M1885=Ajustes!$B$8, E1885=Ajustes!$B$5, I1885=Ajustes!$B$4, OR(C1885=Ajustes!$B$6, C1885=Ajustes!$B$7), ISNUMBER(D1885), ISNUMBER(H1885)), 1, 0))</f>
        <v/>
      </c>
      <c r="T1885" s="19">
        <f>IF(S1885&lt;&gt;1, 0, IF(N(J1885)=0, 0, IF(K1885=Ajustes!$B$5, J1885, J1885*F1885)))</f>
        <v/>
      </c>
      <c r="U1885" s="20">
        <f>IF(S1885&lt;&gt;1, U1884, IF(C1885=Ajustes!$B$6, U1884+H1885, U1884-H1885))</f>
        <v/>
      </c>
      <c r="V1885" s="19">
        <f>IF(S1885&lt;&gt;1, V1884, IF(C1885=Ajustes!$B$6, V1884+D1885+N(O1885)+T1885, IF(U1885&lt;=0, 0, V1884-H1885*W1884)))</f>
        <v/>
      </c>
      <c r="W1885" s="21">
        <f>IF(U1885&gt;0, V1885/U1885, 0)</f>
        <v/>
      </c>
      <c r="X1885" s="19">
        <f>IF(AND(S1885=1, C1885=Ajustes!$B$7), D1885-N(O1885)-T1885-H1885*W1884, "")</f>
        <v/>
      </c>
      <c r="Y1885" s="18">
        <f>IF(A1885="", "", TRIM(IF(COUNTIFS($N$2:$N$3000,N1885,$C$2:$C$3000,C1885,$D$2:$D$3000,D1885,$H$2:$H$3000,H1885)&gt;1, "Orden repetida. ", "")&amp;IF(AND(S1885=1, C1885=Ajustes!$B$7, U1884+0.000001&lt;H1885), "Vendes más de lo registrado. ", "")&amp;IF(Q1885="texto", "Fecha en texto. ", "")&amp;IF(OR(NOT(ISNUMBER(D1885)), NOT(ISNUMBER(H1885))), "Número en texto. ", "")&amp;IF(AND(ISNUMBER(Q1885), ISNUMBER(Q1884), Q1885&lt;Q1884), "Fuera de orden de fecha. ", "")))</f>
        <v/>
      </c>
      <c r="Z1885" s="18">
        <f>IF(AND(S1885=1, ISNUMBER(R1885)), ROW(), 0)</f>
        <v/>
      </c>
      <c r="AA1885" s="18">
        <f>IF(ISNUMBER(R1885), R1885, 0)</f>
        <v/>
      </c>
    </row>
    <row r="1886">
      <c r="A1886" s="13" t="n"/>
      <c r="B1886" s="13" t="n"/>
      <c r="C1886" s="13" t="n"/>
      <c r="D1886" s="13" t="n"/>
      <c r="E1886" s="13" t="n"/>
      <c r="F1886" s="13" t="n"/>
      <c r="G1886" s="13" t="n"/>
      <c r="H1886" s="13" t="n"/>
      <c r="I1886" s="13" t="n"/>
      <c r="J1886" s="13" t="n"/>
      <c r="K1886" s="13" t="n"/>
      <c r="L1886" s="13" t="n"/>
      <c r="M1886" s="13" t="n"/>
      <c r="N1886" s="13" t="n"/>
      <c r="O1886" s="14" t="n"/>
      <c r="P1886" s="15" t="n"/>
      <c r="Q1886" s="16">
        <f>IF(N1886="", "", IF(ISNUMBER(N1886), N1886, IFERROR(DATEVALUE(LEFT(N1886,10))+TIMEVALUE(MID(N1886,12,8)), "texto")))</f>
        <v/>
      </c>
      <c r="R1886" s="17">
        <f>IF(ISNUMBER(Q1886), DATE(YEAR(Q1886),MONTH(Q1886),1), "")</f>
        <v/>
      </c>
      <c r="S1886" s="18">
        <f>IF(A1886="", 0, IF(AND(M1886=Ajustes!$B$8, E1886=Ajustes!$B$5, I1886=Ajustes!$B$4, OR(C1886=Ajustes!$B$6, C1886=Ajustes!$B$7), ISNUMBER(D1886), ISNUMBER(H1886)), 1, 0))</f>
        <v/>
      </c>
      <c r="T1886" s="19">
        <f>IF(S1886&lt;&gt;1, 0, IF(N(J1886)=0, 0, IF(K1886=Ajustes!$B$5, J1886, J1886*F1886)))</f>
        <v/>
      </c>
      <c r="U1886" s="20">
        <f>IF(S1886&lt;&gt;1, U1885, IF(C1886=Ajustes!$B$6, U1885+H1886, U1885-H1886))</f>
        <v/>
      </c>
      <c r="V1886" s="19">
        <f>IF(S1886&lt;&gt;1, V1885, IF(C1886=Ajustes!$B$6, V1885+D1886+N(O1886)+T1886, IF(U1886&lt;=0, 0, V1885-H1886*W1885)))</f>
        <v/>
      </c>
      <c r="W1886" s="21">
        <f>IF(U1886&gt;0, V1886/U1886, 0)</f>
        <v/>
      </c>
      <c r="X1886" s="19">
        <f>IF(AND(S1886=1, C1886=Ajustes!$B$7), D1886-N(O1886)-T1886-H1886*W1885, "")</f>
        <v/>
      </c>
      <c r="Y1886" s="18">
        <f>IF(A1886="", "", TRIM(IF(COUNTIFS($N$2:$N$3000,N1886,$C$2:$C$3000,C1886,$D$2:$D$3000,D1886,$H$2:$H$3000,H1886)&gt;1, "Orden repetida. ", "")&amp;IF(AND(S1886=1, C1886=Ajustes!$B$7, U1885+0.000001&lt;H1886), "Vendes más de lo registrado. ", "")&amp;IF(Q1886="texto", "Fecha en texto. ", "")&amp;IF(OR(NOT(ISNUMBER(D1886)), NOT(ISNUMBER(H1886))), "Número en texto. ", "")&amp;IF(AND(ISNUMBER(Q1886), ISNUMBER(Q1885), Q1886&lt;Q1885), "Fuera de orden de fecha. ", "")))</f>
        <v/>
      </c>
      <c r="Z1886" s="18">
        <f>IF(AND(S1886=1, ISNUMBER(R1886)), ROW(), 0)</f>
        <v/>
      </c>
      <c r="AA1886" s="18">
        <f>IF(ISNUMBER(R1886), R1886, 0)</f>
        <v/>
      </c>
    </row>
    <row r="1887">
      <c r="A1887" s="13" t="n"/>
      <c r="B1887" s="13" t="n"/>
      <c r="C1887" s="13" t="n"/>
      <c r="D1887" s="13" t="n"/>
      <c r="E1887" s="13" t="n"/>
      <c r="F1887" s="13" t="n"/>
      <c r="G1887" s="13" t="n"/>
      <c r="H1887" s="13" t="n"/>
      <c r="I1887" s="13" t="n"/>
      <c r="J1887" s="13" t="n"/>
      <c r="K1887" s="13" t="n"/>
      <c r="L1887" s="13" t="n"/>
      <c r="M1887" s="13" t="n"/>
      <c r="N1887" s="13" t="n"/>
      <c r="O1887" s="14" t="n"/>
      <c r="P1887" s="15" t="n"/>
      <c r="Q1887" s="16">
        <f>IF(N1887="", "", IF(ISNUMBER(N1887), N1887, IFERROR(DATEVALUE(LEFT(N1887,10))+TIMEVALUE(MID(N1887,12,8)), "texto")))</f>
        <v/>
      </c>
      <c r="R1887" s="17">
        <f>IF(ISNUMBER(Q1887), DATE(YEAR(Q1887),MONTH(Q1887),1), "")</f>
        <v/>
      </c>
      <c r="S1887" s="18">
        <f>IF(A1887="", 0, IF(AND(M1887=Ajustes!$B$8, E1887=Ajustes!$B$5, I1887=Ajustes!$B$4, OR(C1887=Ajustes!$B$6, C1887=Ajustes!$B$7), ISNUMBER(D1887), ISNUMBER(H1887)), 1, 0))</f>
        <v/>
      </c>
      <c r="T1887" s="19">
        <f>IF(S1887&lt;&gt;1, 0, IF(N(J1887)=0, 0, IF(K1887=Ajustes!$B$5, J1887, J1887*F1887)))</f>
        <v/>
      </c>
      <c r="U1887" s="20">
        <f>IF(S1887&lt;&gt;1, U1886, IF(C1887=Ajustes!$B$6, U1886+H1887, U1886-H1887))</f>
        <v/>
      </c>
      <c r="V1887" s="19">
        <f>IF(S1887&lt;&gt;1, V1886, IF(C1887=Ajustes!$B$6, V1886+D1887+N(O1887)+T1887, IF(U1887&lt;=0, 0, V1886-H1887*W1886)))</f>
        <v/>
      </c>
      <c r="W1887" s="21">
        <f>IF(U1887&gt;0, V1887/U1887, 0)</f>
        <v/>
      </c>
      <c r="X1887" s="19">
        <f>IF(AND(S1887=1, C1887=Ajustes!$B$7), D1887-N(O1887)-T1887-H1887*W1886, "")</f>
        <v/>
      </c>
      <c r="Y1887" s="18">
        <f>IF(A1887="", "", TRIM(IF(COUNTIFS($N$2:$N$3000,N1887,$C$2:$C$3000,C1887,$D$2:$D$3000,D1887,$H$2:$H$3000,H1887)&gt;1, "Orden repetida. ", "")&amp;IF(AND(S1887=1, C1887=Ajustes!$B$7, U1886+0.000001&lt;H1887), "Vendes más de lo registrado. ", "")&amp;IF(Q1887="texto", "Fecha en texto. ", "")&amp;IF(OR(NOT(ISNUMBER(D1887)), NOT(ISNUMBER(H1887))), "Número en texto. ", "")&amp;IF(AND(ISNUMBER(Q1887), ISNUMBER(Q1886), Q1887&lt;Q1886), "Fuera de orden de fecha. ", "")))</f>
        <v/>
      </c>
      <c r="Z1887" s="18">
        <f>IF(AND(S1887=1, ISNUMBER(R1887)), ROW(), 0)</f>
        <v/>
      </c>
      <c r="AA1887" s="18">
        <f>IF(ISNUMBER(R1887), R1887, 0)</f>
        <v/>
      </c>
    </row>
    <row r="1888">
      <c r="A1888" s="13" t="n"/>
      <c r="B1888" s="13" t="n"/>
      <c r="C1888" s="13" t="n"/>
      <c r="D1888" s="13" t="n"/>
      <c r="E1888" s="13" t="n"/>
      <c r="F1888" s="13" t="n"/>
      <c r="G1888" s="13" t="n"/>
      <c r="H1888" s="13" t="n"/>
      <c r="I1888" s="13" t="n"/>
      <c r="J1888" s="13" t="n"/>
      <c r="K1888" s="13" t="n"/>
      <c r="L1888" s="13" t="n"/>
      <c r="M1888" s="13" t="n"/>
      <c r="N1888" s="13" t="n"/>
      <c r="O1888" s="14" t="n"/>
      <c r="P1888" s="15" t="n"/>
      <c r="Q1888" s="16">
        <f>IF(N1888="", "", IF(ISNUMBER(N1888), N1888, IFERROR(DATEVALUE(LEFT(N1888,10))+TIMEVALUE(MID(N1888,12,8)), "texto")))</f>
        <v/>
      </c>
      <c r="R1888" s="17">
        <f>IF(ISNUMBER(Q1888), DATE(YEAR(Q1888),MONTH(Q1888),1), "")</f>
        <v/>
      </c>
      <c r="S1888" s="18">
        <f>IF(A1888="", 0, IF(AND(M1888=Ajustes!$B$8, E1888=Ajustes!$B$5, I1888=Ajustes!$B$4, OR(C1888=Ajustes!$B$6, C1888=Ajustes!$B$7), ISNUMBER(D1888), ISNUMBER(H1888)), 1, 0))</f>
        <v/>
      </c>
      <c r="T1888" s="19">
        <f>IF(S1888&lt;&gt;1, 0, IF(N(J1888)=0, 0, IF(K1888=Ajustes!$B$5, J1888, J1888*F1888)))</f>
        <v/>
      </c>
      <c r="U1888" s="20">
        <f>IF(S1888&lt;&gt;1, U1887, IF(C1888=Ajustes!$B$6, U1887+H1888, U1887-H1888))</f>
        <v/>
      </c>
      <c r="V1888" s="19">
        <f>IF(S1888&lt;&gt;1, V1887, IF(C1888=Ajustes!$B$6, V1887+D1888+N(O1888)+T1888, IF(U1888&lt;=0, 0, V1887-H1888*W1887)))</f>
        <v/>
      </c>
      <c r="W1888" s="21">
        <f>IF(U1888&gt;0, V1888/U1888, 0)</f>
        <v/>
      </c>
      <c r="X1888" s="19">
        <f>IF(AND(S1888=1, C1888=Ajustes!$B$7), D1888-N(O1888)-T1888-H1888*W1887, "")</f>
        <v/>
      </c>
      <c r="Y1888" s="18">
        <f>IF(A1888="", "", TRIM(IF(COUNTIFS($N$2:$N$3000,N1888,$C$2:$C$3000,C1888,$D$2:$D$3000,D1888,$H$2:$H$3000,H1888)&gt;1, "Orden repetida. ", "")&amp;IF(AND(S1888=1, C1888=Ajustes!$B$7, U1887+0.000001&lt;H1888), "Vendes más de lo registrado. ", "")&amp;IF(Q1888="texto", "Fecha en texto. ", "")&amp;IF(OR(NOT(ISNUMBER(D1888)), NOT(ISNUMBER(H1888))), "Número en texto. ", "")&amp;IF(AND(ISNUMBER(Q1888), ISNUMBER(Q1887), Q1888&lt;Q1887), "Fuera de orden de fecha. ", "")))</f>
        <v/>
      </c>
      <c r="Z1888" s="18">
        <f>IF(AND(S1888=1, ISNUMBER(R1888)), ROW(), 0)</f>
        <v/>
      </c>
      <c r="AA1888" s="18">
        <f>IF(ISNUMBER(R1888), R1888, 0)</f>
        <v/>
      </c>
    </row>
    <row r="1889">
      <c r="A1889" s="13" t="n"/>
      <c r="B1889" s="13" t="n"/>
      <c r="C1889" s="13" t="n"/>
      <c r="D1889" s="13" t="n"/>
      <c r="E1889" s="13" t="n"/>
      <c r="F1889" s="13" t="n"/>
      <c r="G1889" s="13" t="n"/>
      <c r="H1889" s="13" t="n"/>
      <c r="I1889" s="13" t="n"/>
      <c r="J1889" s="13" t="n"/>
      <c r="K1889" s="13" t="n"/>
      <c r="L1889" s="13" t="n"/>
      <c r="M1889" s="13" t="n"/>
      <c r="N1889" s="13" t="n"/>
      <c r="O1889" s="14" t="n"/>
      <c r="P1889" s="15" t="n"/>
      <c r="Q1889" s="16">
        <f>IF(N1889="", "", IF(ISNUMBER(N1889), N1889, IFERROR(DATEVALUE(LEFT(N1889,10))+TIMEVALUE(MID(N1889,12,8)), "texto")))</f>
        <v/>
      </c>
      <c r="R1889" s="17">
        <f>IF(ISNUMBER(Q1889), DATE(YEAR(Q1889),MONTH(Q1889),1), "")</f>
        <v/>
      </c>
      <c r="S1889" s="18">
        <f>IF(A1889="", 0, IF(AND(M1889=Ajustes!$B$8, E1889=Ajustes!$B$5, I1889=Ajustes!$B$4, OR(C1889=Ajustes!$B$6, C1889=Ajustes!$B$7), ISNUMBER(D1889), ISNUMBER(H1889)), 1, 0))</f>
        <v/>
      </c>
      <c r="T1889" s="19">
        <f>IF(S1889&lt;&gt;1, 0, IF(N(J1889)=0, 0, IF(K1889=Ajustes!$B$5, J1889, J1889*F1889)))</f>
        <v/>
      </c>
      <c r="U1889" s="20">
        <f>IF(S1889&lt;&gt;1, U1888, IF(C1889=Ajustes!$B$6, U1888+H1889, U1888-H1889))</f>
        <v/>
      </c>
      <c r="V1889" s="19">
        <f>IF(S1889&lt;&gt;1, V1888, IF(C1889=Ajustes!$B$6, V1888+D1889+N(O1889)+T1889, IF(U1889&lt;=0, 0, V1888-H1889*W1888)))</f>
        <v/>
      </c>
      <c r="W1889" s="21">
        <f>IF(U1889&gt;0, V1889/U1889, 0)</f>
        <v/>
      </c>
      <c r="X1889" s="19">
        <f>IF(AND(S1889=1, C1889=Ajustes!$B$7), D1889-N(O1889)-T1889-H1889*W1888, "")</f>
        <v/>
      </c>
      <c r="Y1889" s="18">
        <f>IF(A1889="", "", TRIM(IF(COUNTIFS($N$2:$N$3000,N1889,$C$2:$C$3000,C1889,$D$2:$D$3000,D1889,$H$2:$H$3000,H1889)&gt;1, "Orden repetida. ", "")&amp;IF(AND(S1889=1, C1889=Ajustes!$B$7, U1888+0.000001&lt;H1889), "Vendes más de lo registrado. ", "")&amp;IF(Q1889="texto", "Fecha en texto. ", "")&amp;IF(OR(NOT(ISNUMBER(D1889)), NOT(ISNUMBER(H1889))), "Número en texto. ", "")&amp;IF(AND(ISNUMBER(Q1889), ISNUMBER(Q1888), Q1889&lt;Q1888), "Fuera de orden de fecha. ", "")))</f>
        <v/>
      </c>
      <c r="Z1889" s="18">
        <f>IF(AND(S1889=1, ISNUMBER(R1889)), ROW(), 0)</f>
        <v/>
      </c>
      <c r="AA1889" s="18">
        <f>IF(ISNUMBER(R1889), R1889, 0)</f>
        <v/>
      </c>
    </row>
    <row r="1890">
      <c r="A1890" s="13" t="n"/>
      <c r="B1890" s="13" t="n"/>
      <c r="C1890" s="13" t="n"/>
      <c r="D1890" s="13" t="n"/>
      <c r="E1890" s="13" t="n"/>
      <c r="F1890" s="13" t="n"/>
      <c r="G1890" s="13" t="n"/>
      <c r="H1890" s="13" t="n"/>
      <c r="I1890" s="13" t="n"/>
      <c r="J1890" s="13" t="n"/>
      <c r="K1890" s="13" t="n"/>
      <c r="L1890" s="13" t="n"/>
      <c r="M1890" s="13" t="n"/>
      <c r="N1890" s="13" t="n"/>
      <c r="O1890" s="14" t="n"/>
      <c r="P1890" s="15" t="n"/>
      <c r="Q1890" s="16">
        <f>IF(N1890="", "", IF(ISNUMBER(N1890), N1890, IFERROR(DATEVALUE(LEFT(N1890,10))+TIMEVALUE(MID(N1890,12,8)), "texto")))</f>
        <v/>
      </c>
      <c r="R1890" s="17">
        <f>IF(ISNUMBER(Q1890), DATE(YEAR(Q1890),MONTH(Q1890),1), "")</f>
        <v/>
      </c>
      <c r="S1890" s="18">
        <f>IF(A1890="", 0, IF(AND(M1890=Ajustes!$B$8, E1890=Ajustes!$B$5, I1890=Ajustes!$B$4, OR(C1890=Ajustes!$B$6, C1890=Ajustes!$B$7), ISNUMBER(D1890), ISNUMBER(H1890)), 1, 0))</f>
        <v/>
      </c>
      <c r="T1890" s="19">
        <f>IF(S1890&lt;&gt;1, 0, IF(N(J1890)=0, 0, IF(K1890=Ajustes!$B$5, J1890, J1890*F1890)))</f>
        <v/>
      </c>
      <c r="U1890" s="20">
        <f>IF(S1890&lt;&gt;1, U1889, IF(C1890=Ajustes!$B$6, U1889+H1890, U1889-H1890))</f>
        <v/>
      </c>
      <c r="V1890" s="19">
        <f>IF(S1890&lt;&gt;1, V1889, IF(C1890=Ajustes!$B$6, V1889+D1890+N(O1890)+T1890, IF(U1890&lt;=0, 0, V1889-H1890*W1889)))</f>
        <v/>
      </c>
      <c r="W1890" s="21">
        <f>IF(U1890&gt;0, V1890/U1890, 0)</f>
        <v/>
      </c>
      <c r="X1890" s="19">
        <f>IF(AND(S1890=1, C1890=Ajustes!$B$7), D1890-N(O1890)-T1890-H1890*W1889, "")</f>
        <v/>
      </c>
      <c r="Y1890" s="18">
        <f>IF(A1890="", "", TRIM(IF(COUNTIFS($N$2:$N$3000,N1890,$C$2:$C$3000,C1890,$D$2:$D$3000,D1890,$H$2:$H$3000,H1890)&gt;1, "Orden repetida. ", "")&amp;IF(AND(S1890=1, C1890=Ajustes!$B$7, U1889+0.000001&lt;H1890), "Vendes más de lo registrado. ", "")&amp;IF(Q1890="texto", "Fecha en texto. ", "")&amp;IF(OR(NOT(ISNUMBER(D1890)), NOT(ISNUMBER(H1890))), "Número en texto. ", "")&amp;IF(AND(ISNUMBER(Q1890), ISNUMBER(Q1889), Q1890&lt;Q1889), "Fuera de orden de fecha. ", "")))</f>
        <v/>
      </c>
      <c r="Z1890" s="18">
        <f>IF(AND(S1890=1, ISNUMBER(R1890)), ROW(), 0)</f>
        <v/>
      </c>
      <c r="AA1890" s="18">
        <f>IF(ISNUMBER(R1890), R1890, 0)</f>
        <v/>
      </c>
    </row>
    <row r="1891">
      <c r="A1891" s="13" t="n"/>
      <c r="B1891" s="13" t="n"/>
      <c r="C1891" s="13" t="n"/>
      <c r="D1891" s="13" t="n"/>
      <c r="E1891" s="13" t="n"/>
      <c r="F1891" s="13" t="n"/>
      <c r="G1891" s="13" t="n"/>
      <c r="H1891" s="13" t="n"/>
      <c r="I1891" s="13" t="n"/>
      <c r="J1891" s="13" t="n"/>
      <c r="K1891" s="13" t="n"/>
      <c r="L1891" s="13" t="n"/>
      <c r="M1891" s="13" t="n"/>
      <c r="N1891" s="13" t="n"/>
      <c r="O1891" s="14" t="n"/>
      <c r="P1891" s="15" t="n"/>
      <c r="Q1891" s="16">
        <f>IF(N1891="", "", IF(ISNUMBER(N1891), N1891, IFERROR(DATEVALUE(LEFT(N1891,10))+TIMEVALUE(MID(N1891,12,8)), "texto")))</f>
        <v/>
      </c>
      <c r="R1891" s="17">
        <f>IF(ISNUMBER(Q1891), DATE(YEAR(Q1891),MONTH(Q1891),1), "")</f>
        <v/>
      </c>
      <c r="S1891" s="18">
        <f>IF(A1891="", 0, IF(AND(M1891=Ajustes!$B$8, E1891=Ajustes!$B$5, I1891=Ajustes!$B$4, OR(C1891=Ajustes!$B$6, C1891=Ajustes!$B$7), ISNUMBER(D1891), ISNUMBER(H1891)), 1, 0))</f>
        <v/>
      </c>
      <c r="T1891" s="19">
        <f>IF(S1891&lt;&gt;1, 0, IF(N(J1891)=0, 0, IF(K1891=Ajustes!$B$5, J1891, J1891*F1891)))</f>
        <v/>
      </c>
      <c r="U1891" s="20">
        <f>IF(S1891&lt;&gt;1, U1890, IF(C1891=Ajustes!$B$6, U1890+H1891, U1890-H1891))</f>
        <v/>
      </c>
      <c r="V1891" s="19">
        <f>IF(S1891&lt;&gt;1, V1890, IF(C1891=Ajustes!$B$6, V1890+D1891+N(O1891)+T1891, IF(U1891&lt;=0, 0, V1890-H1891*W1890)))</f>
        <v/>
      </c>
      <c r="W1891" s="21">
        <f>IF(U1891&gt;0, V1891/U1891, 0)</f>
        <v/>
      </c>
      <c r="X1891" s="19">
        <f>IF(AND(S1891=1, C1891=Ajustes!$B$7), D1891-N(O1891)-T1891-H1891*W1890, "")</f>
        <v/>
      </c>
      <c r="Y1891" s="18">
        <f>IF(A1891="", "", TRIM(IF(COUNTIFS($N$2:$N$3000,N1891,$C$2:$C$3000,C1891,$D$2:$D$3000,D1891,$H$2:$H$3000,H1891)&gt;1, "Orden repetida. ", "")&amp;IF(AND(S1891=1, C1891=Ajustes!$B$7, U1890+0.000001&lt;H1891), "Vendes más de lo registrado. ", "")&amp;IF(Q1891="texto", "Fecha en texto. ", "")&amp;IF(OR(NOT(ISNUMBER(D1891)), NOT(ISNUMBER(H1891))), "Número en texto. ", "")&amp;IF(AND(ISNUMBER(Q1891), ISNUMBER(Q1890), Q1891&lt;Q1890), "Fuera de orden de fecha. ", "")))</f>
        <v/>
      </c>
      <c r="Z1891" s="18">
        <f>IF(AND(S1891=1, ISNUMBER(R1891)), ROW(), 0)</f>
        <v/>
      </c>
      <c r="AA1891" s="18">
        <f>IF(ISNUMBER(R1891), R1891, 0)</f>
        <v/>
      </c>
    </row>
    <row r="1892">
      <c r="A1892" s="13" t="n"/>
      <c r="B1892" s="13" t="n"/>
      <c r="C1892" s="13" t="n"/>
      <c r="D1892" s="13" t="n"/>
      <c r="E1892" s="13" t="n"/>
      <c r="F1892" s="13" t="n"/>
      <c r="G1892" s="13" t="n"/>
      <c r="H1892" s="13" t="n"/>
      <c r="I1892" s="13" t="n"/>
      <c r="J1892" s="13" t="n"/>
      <c r="K1892" s="13" t="n"/>
      <c r="L1892" s="13" t="n"/>
      <c r="M1892" s="13" t="n"/>
      <c r="N1892" s="13" t="n"/>
      <c r="O1892" s="14" t="n"/>
      <c r="P1892" s="15" t="n"/>
      <c r="Q1892" s="16">
        <f>IF(N1892="", "", IF(ISNUMBER(N1892), N1892, IFERROR(DATEVALUE(LEFT(N1892,10))+TIMEVALUE(MID(N1892,12,8)), "texto")))</f>
        <v/>
      </c>
      <c r="R1892" s="17">
        <f>IF(ISNUMBER(Q1892), DATE(YEAR(Q1892),MONTH(Q1892),1), "")</f>
        <v/>
      </c>
      <c r="S1892" s="18">
        <f>IF(A1892="", 0, IF(AND(M1892=Ajustes!$B$8, E1892=Ajustes!$B$5, I1892=Ajustes!$B$4, OR(C1892=Ajustes!$B$6, C1892=Ajustes!$B$7), ISNUMBER(D1892), ISNUMBER(H1892)), 1, 0))</f>
        <v/>
      </c>
      <c r="T1892" s="19">
        <f>IF(S1892&lt;&gt;1, 0, IF(N(J1892)=0, 0, IF(K1892=Ajustes!$B$5, J1892, J1892*F1892)))</f>
        <v/>
      </c>
      <c r="U1892" s="20">
        <f>IF(S1892&lt;&gt;1, U1891, IF(C1892=Ajustes!$B$6, U1891+H1892, U1891-H1892))</f>
        <v/>
      </c>
      <c r="V1892" s="19">
        <f>IF(S1892&lt;&gt;1, V1891, IF(C1892=Ajustes!$B$6, V1891+D1892+N(O1892)+T1892, IF(U1892&lt;=0, 0, V1891-H1892*W1891)))</f>
        <v/>
      </c>
      <c r="W1892" s="21">
        <f>IF(U1892&gt;0, V1892/U1892, 0)</f>
        <v/>
      </c>
      <c r="X1892" s="19">
        <f>IF(AND(S1892=1, C1892=Ajustes!$B$7), D1892-N(O1892)-T1892-H1892*W1891, "")</f>
        <v/>
      </c>
      <c r="Y1892" s="18">
        <f>IF(A1892="", "", TRIM(IF(COUNTIFS($N$2:$N$3000,N1892,$C$2:$C$3000,C1892,$D$2:$D$3000,D1892,$H$2:$H$3000,H1892)&gt;1, "Orden repetida. ", "")&amp;IF(AND(S1892=1, C1892=Ajustes!$B$7, U1891+0.000001&lt;H1892), "Vendes más de lo registrado. ", "")&amp;IF(Q1892="texto", "Fecha en texto. ", "")&amp;IF(OR(NOT(ISNUMBER(D1892)), NOT(ISNUMBER(H1892))), "Número en texto. ", "")&amp;IF(AND(ISNUMBER(Q1892), ISNUMBER(Q1891), Q1892&lt;Q1891), "Fuera de orden de fecha. ", "")))</f>
        <v/>
      </c>
      <c r="Z1892" s="18">
        <f>IF(AND(S1892=1, ISNUMBER(R1892)), ROW(), 0)</f>
        <v/>
      </c>
      <c r="AA1892" s="18">
        <f>IF(ISNUMBER(R1892), R1892, 0)</f>
        <v/>
      </c>
    </row>
    <row r="1893">
      <c r="A1893" s="13" t="n"/>
      <c r="B1893" s="13" t="n"/>
      <c r="C1893" s="13" t="n"/>
      <c r="D1893" s="13" t="n"/>
      <c r="E1893" s="13" t="n"/>
      <c r="F1893" s="13" t="n"/>
      <c r="G1893" s="13" t="n"/>
      <c r="H1893" s="13" t="n"/>
      <c r="I1893" s="13" t="n"/>
      <c r="J1893" s="13" t="n"/>
      <c r="K1893" s="13" t="n"/>
      <c r="L1893" s="13" t="n"/>
      <c r="M1893" s="13" t="n"/>
      <c r="N1893" s="13" t="n"/>
      <c r="O1893" s="14" t="n"/>
      <c r="P1893" s="15" t="n"/>
      <c r="Q1893" s="16">
        <f>IF(N1893="", "", IF(ISNUMBER(N1893), N1893, IFERROR(DATEVALUE(LEFT(N1893,10))+TIMEVALUE(MID(N1893,12,8)), "texto")))</f>
        <v/>
      </c>
      <c r="R1893" s="17">
        <f>IF(ISNUMBER(Q1893), DATE(YEAR(Q1893),MONTH(Q1893),1), "")</f>
        <v/>
      </c>
      <c r="S1893" s="18">
        <f>IF(A1893="", 0, IF(AND(M1893=Ajustes!$B$8, E1893=Ajustes!$B$5, I1893=Ajustes!$B$4, OR(C1893=Ajustes!$B$6, C1893=Ajustes!$B$7), ISNUMBER(D1893), ISNUMBER(H1893)), 1, 0))</f>
        <v/>
      </c>
      <c r="T1893" s="19">
        <f>IF(S1893&lt;&gt;1, 0, IF(N(J1893)=0, 0, IF(K1893=Ajustes!$B$5, J1893, J1893*F1893)))</f>
        <v/>
      </c>
      <c r="U1893" s="20">
        <f>IF(S1893&lt;&gt;1, U1892, IF(C1893=Ajustes!$B$6, U1892+H1893, U1892-H1893))</f>
        <v/>
      </c>
      <c r="V1893" s="19">
        <f>IF(S1893&lt;&gt;1, V1892, IF(C1893=Ajustes!$B$6, V1892+D1893+N(O1893)+T1893, IF(U1893&lt;=0, 0, V1892-H1893*W1892)))</f>
        <v/>
      </c>
      <c r="W1893" s="21">
        <f>IF(U1893&gt;0, V1893/U1893, 0)</f>
        <v/>
      </c>
      <c r="X1893" s="19">
        <f>IF(AND(S1893=1, C1893=Ajustes!$B$7), D1893-N(O1893)-T1893-H1893*W1892, "")</f>
        <v/>
      </c>
      <c r="Y1893" s="18">
        <f>IF(A1893="", "", TRIM(IF(COUNTIFS($N$2:$N$3000,N1893,$C$2:$C$3000,C1893,$D$2:$D$3000,D1893,$H$2:$H$3000,H1893)&gt;1, "Orden repetida. ", "")&amp;IF(AND(S1893=1, C1893=Ajustes!$B$7, U1892+0.000001&lt;H1893), "Vendes más de lo registrado. ", "")&amp;IF(Q1893="texto", "Fecha en texto. ", "")&amp;IF(OR(NOT(ISNUMBER(D1893)), NOT(ISNUMBER(H1893))), "Número en texto. ", "")&amp;IF(AND(ISNUMBER(Q1893), ISNUMBER(Q1892), Q1893&lt;Q1892), "Fuera de orden de fecha. ", "")))</f>
        <v/>
      </c>
      <c r="Z1893" s="18">
        <f>IF(AND(S1893=1, ISNUMBER(R1893)), ROW(), 0)</f>
        <v/>
      </c>
      <c r="AA1893" s="18">
        <f>IF(ISNUMBER(R1893), R1893, 0)</f>
        <v/>
      </c>
    </row>
    <row r="1894">
      <c r="A1894" s="13" t="n"/>
      <c r="B1894" s="13" t="n"/>
      <c r="C1894" s="13" t="n"/>
      <c r="D1894" s="13" t="n"/>
      <c r="E1894" s="13" t="n"/>
      <c r="F1894" s="13" t="n"/>
      <c r="G1894" s="13" t="n"/>
      <c r="H1894" s="13" t="n"/>
      <c r="I1894" s="13" t="n"/>
      <c r="J1894" s="13" t="n"/>
      <c r="K1894" s="13" t="n"/>
      <c r="L1894" s="13" t="n"/>
      <c r="M1894" s="13" t="n"/>
      <c r="N1894" s="13" t="n"/>
      <c r="O1894" s="14" t="n"/>
      <c r="P1894" s="15" t="n"/>
      <c r="Q1894" s="16">
        <f>IF(N1894="", "", IF(ISNUMBER(N1894), N1894, IFERROR(DATEVALUE(LEFT(N1894,10))+TIMEVALUE(MID(N1894,12,8)), "texto")))</f>
        <v/>
      </c>
      <c r="R1894" s="17">
        <f>IF(ISNUMBER(Q1894), DATE(YEAR(Q1894),MONTH(Q1894),1), "")</f>
        <v/>
      </c>
      <c r="S1894" s="18">
        <f>IF(A1894="", 0, IF(AND(M1894=Ajustes!$B$8, E1894=Ajustes!$B$5, I1894=Ajustes!$B$4, OR(C1894=Ajustes!$B$6, C1894=Ajustes!$B$7), ISNUMBER(D1894), ISNUMBER(H1894)), 1, 0))</f>
        <v/>
      </c>
      <c r="T1894" s="19">
        <f>IF(S1894&lt;&gt;1, 0, IF(N(J1894)=0, 0, IF(K1894=Ajustes!$B$5, J1894, J1894*F1894)))</f>
        <v/>
      </c>
      <c r="U1894" s="20">
        <f>IF(S1894&lt;&gt;1, U1893, IF(C1894=Ajustes!$B$6, U1893+H1894, U1893-H1894))</f>
        <v/>
      </c>
      <c r="V1894" s="19">
        <f>IF(S1894&lt;&gt;1, V1893, IF(C1894=Ajustes!$B$6, V1893+D1894+N(O1894)+T1894, IF(U1894&lt;=0, 0, V1893-H1894*W1893)))</f>
        <v/>
      </c>
      <c r="W1894" s="21">
        <f>IF(U1894&gt;0, V1894/U1894, 0)</f>
        <v/>
      </c>
      <c r="X1894" s="19">
        <f>IF(AND(S1894=1, C1894=Ajustes!$B$7), D1894-N(O1894)-T1894-H1894*W1893, "")</f>
        <v/>
      </c>
      <c r="Y1894" s="18">
        <f>IF(A1894="", "", TRIM(IF(COUNTIFS($N$2:$N$3000,N1894,$C$2:$C$3000,C1894,$D$2:$D$3000,D1894,$H$2:$H$3000,H1894)&gt;1, "Orden repetida. ", "")&amp;IF(AND(S1894=1, C1894=Ajustes!$B$7, U1893+0.000001&lt;H1894), "Vendes más de lo registrado. ", "")&amp;IF(Q1894="texto", "Fecha en texto. ", "")&amp;IF(OR(NOT(ISNUMBER(D1894)), NOT(ISNUMBER(H1894))), "Número en texto. ", "")&amp;IF(AND(ISNUMBER(Q1894), ISNUMBER(Q1893), Q1894&lt;Q1893), "Fuera de orden de fecha. ", "")))</f>
        <v/>
      </c>
      <c r="Z1894" s="18">
        <f>IF(AND(S1894=1, ISNUMBER(R1894)), ROW(), 0)</f>
        <v/>
      </c>
      <c r="AA1894" s="18">
        <f>IF(ISNUMBER(R1894), R1894, 0)</f>
        <v/>
      </c>
    </row>
    <row r="1895">
      <c r="A1895" s="13" t="n"/>
      <c r="B1895" s="13" t="n"/>
      <c r="C1895" s="13" t="n"/>
      <c r="D1895" s="13" t="n"/>
      <c r="E1895" s="13" t="n"/>
      <c r="F1895" s="13" t="n"/>
      <c r="G1895" s="13" t="n"/>
      <c r="H1895" s="13" t="n"/>
      <c r="I1895" s="13" t="n"/>
      <c r="J1895" s="13" t="n"/>
      <c r="K1895" s="13" t="n"/>
      <c r="L1895" s="13" t="n"/>
      <c r="M1895" s="13" t="n"/>
      <c r="N1895" s="13" t="n"/>
      <c r="O1895" s="14" t="n"/>
      <c r="P1895" s="15" t="n"/>
      <c r="Q1895" s="16">
        <f>IF(N1895="", "", IF(ISNUMBER(N1895), N1895, IFERROR(DATEVALUE(LEFT(N1895,10))+TIMEVALUE(MID(N1895,12,8)), "texto")))</f>
        <v/>
      </c>
      <c r="R1895" s="17">
        <f>IF(ISNUMBER(Q1895), DATE(YEAR(Q1895),MONTH(Q1895),1), "")</f>
        <v/>
      </c>
      <c r="S1895" s="18">
        <f>IF(A1895="", 0, IF(AND(M1895=Ajustes!$B$8, E1895=Ajustes!$B$5, I1895=Ajustes!$B$4, OR(C1895=Ajustes!$B$6, C1895=Ajustes!$B$7), ISNUMBER(D1895), ISNUMBER(H1895)), 1, 0))</f>
        <v/>
      </c>
      <c r="T1895" s="19">
        <f>IF(S1895&lt;&gt;1, 0, IF(N(J1895)=0, 0, IF(K1895=Ajustes!$B$5, J1895, J1895*F1895)))</f>
        <v/>
      </c>
      <c r="U1895" s="20">
        <f>IF(S1895&lt;&gt;1, U1894, IF(C1895=Ajustes!$B$6, U1894+H1895, U1894-H1895))</f>
        <v/>
      </c>
      <c r="V1895" s="19">
        <f>IF(S1895&lt;&gt;1, V1894, IF(C1895=Ajustes!$B$6, V1894+D1895+N(O1895)+T1895, IF(U1895&lt;=0, 0, V1894-H1895*W1894)))</f>
        <v/>
      </c>
      <c r="W1895" s="21">
        <f>IF(U1895&gt;0, V1895/U1895, 0)</f>
        <v/>
      </c>
      <c r="X1895" s="19">
        <f>IF(AND(S1895=1, C1895=Ajustes!$B$7), D1895-N(O1895)-T1895-H1895*W1894, "")</f>
        <v/>
      </c>
      <c r="Y1895" s="18">
        <f>IF(A1895="", "", TRIM(IF(COUNTIFS($N$2:$N$3000,N1895,$C$2:$C$3000,C1895,$D$2:$D$3000,D1895,$H$2:$H$3000,H1895)&gt;1, "Orden repetida. ", "")&amp;IF(AND(S1895=1, C1895=Ajustes!$B$7, U1894+0.000001&lt;H1895), "Vendes más de lo registrado. ", "")&amp;IF(Q1895="texto", "Fecha en texto. ", "")&amp;IF(OR(NOT(ISNUMBER(D1895)), NOT(ISNUMBER(H1895))), "Número en texto. ", "")&amp;IF(AND(ISNUMBER(Q1895), ISNUMBER(Q1894), Q1895&lt;Q1894), "Fuera de orden de fecha. ", "")))</f>
        <v/>
      </c>
      <c r="Z1895" s="18">
        <f>IF(AND(S1895=1, ISNUMBER(R1895)), ROW(), 0)</f>
        <v/>
      </c>
      <c r="AA1895" s="18">
        <f>IF(ISNUMBER(R1895), R1895, 0)</f>
        <v/>
      </c>
    </row>
    <row r="1896">
      <c r="A1896" s="13" t="n"/>
      <c r="B1896" s="13" t="n"/>
      <c r="C1896" s="13" t="n"/>
      <c r="D1896" s="13" t="n"/>
      <c r="E1896" s="13" t="n"/>
      <c r="F1896" s="13" t="n"/>
      <c r="G1896" s="13" t="n"/>
      <c r="H1896" s="13" t="n"/>
      <c r="I1896" s="13" t="n"/>
      <c r="J1896" s="13" t="n"/>
      <c r="K1896" s="13" t="n"/>
      <c r="L1896" s="13" t="n"/>
      <c r="M1896" s="13" t="n"/>
      <c r="N1896" s="13" t="n"/>
      <c r="O1896" s="14" t="n"/>
      <c r="P1896" s="15" t="n"/>
      <c r="Q1896" s="16">
        <f>IF(N1896="", "", IF(ISNUMBER(N1896), N1896, IFERROR(DATEVALUE(LEFT(N1896,10))+TIMEVALUE(MID(N1896,12,8)), "texto")))</f>
        <v/>
      </c>
      <c r="R1896" s="17">
        <f>IF(ISNUMBER(Q1896), DATE(YEAR(Q1896),MONTH(Q1896),1), "")</f>
        <v/>
      </c>
      <c r="S1896" s="18">
        <f>IF(A1896="", 0, IF(AND(M1896=Ajustes!$B$8, E1896=Ajustes!$B$5, I1896=Ajustes!$B$4, OR(C1896=Ajustes!$B$6, C1896=Ajustes!$B$7), ISNUMBER(D1896), ISNUMBER(H1896)), 1, 0))</f>
        <v/>
      </c>
      <c r="T1896" s="19">
        <f>IF(S1896&lt;&gt;1, 0, IF(N(J1896)=0, 0, IF(K1896=Ajustes!$B$5, J1896, J1896*F1896)))</f>
        <v/>
      </c>
      <c r="U1896" s="20">
        <f>IF(S1896&lt;&gt;1, U1895, IF(C1896=Ajustes!$B$6, U1895+H1896, U1895-H1896))</f>
        <v/>
      </c>
      <c r="V1896" s="19">
        <f>IF(S1896&lt;&gt;1, V1895, IF(C1896=Ajustes!$B$6, V1895+D1896+N(O1896)+T1896, IF(U1896&lt;=0, 0, V1895-H1896*W1895)))</f>
        <v/>
      </c>
      <c r="W1896" s="21">
        <f>IF(U1896&gt;0, V1896/U1896, 0)</f>
        <v/>
      </c>
      <c r="X1896" s="19">
        <f>IF(AND(S1896=1, C1896=Ajustes!$B$7), D1896-N(O1896)-T1896-H1896*W1895, "")</f>
        <v/>
      </c>
      <c r="Y1896" s="18">
        <f>IF(A1896="", "", TRIM(IF(COUNTIFS($N$2:$N$3000,N1896,$C$2:$C$3000,C1896,$D$2:$D$3000,D1896,$H$2:$H$3000,H1896)&gt;1, "Orden repetida. ", "")&amp;IF(AND(S1896=1, C1896=Ajustes!$B$7, U1895+0.000001&lt;H1896), "Vendes más de lo registrado. ", "")&amp;IF(Q1896="texto", "Fecha en texto. ", "")&amp;IF(OR(NOT(ISNUMBER(D1896)), NOT(ISNUMBER(H1896))), "Número en texto. ", "")&amp;IF(AND(ISNUMBER(Q1896), ISNUMBER(Q1895), Q1896&lt;Q1895), "Fuera de orden de fecha. ", "")))</f>
        <v/>
      </c>
      <c r="Z1896" s="18">
        <f>IF(AND(S1896=1, ISNUMBER(R1896)), ROW(), 0)</f>
        <v/>
      </c>
      <c r="AA1896" s="18">
        <f>IF(ISNUMBER(R1896), R1896, 0)</f>
        <v/>
      </c>
    </row>
    <row r="1897">
      <c r="A1897" s="13" t="n"/>
      <c r="B1897" s="13" t="n"/>
      <c r="C1897" s="13" t="n"/>
      <c r="D1897" s="13" t="n"/>
      <c r="E1897" s="13" t="n"/>
      <c r="F1897" s="13" t="n"/>
      <c r="G1897" s="13" t="n"/>
      <c r="H1897" s="13" t="n"/>
      <c r="I1897" s="13" t="n"/>
      <c r="J1897" s="13" t="n"/>
      <c r="K1897" s="13" t="n"/>
      <c r="L1897" s="13" t="n"/>
      <c r="M1897" s="13" t="n"/>
      <c r="N1897" s="13" t="n"/>
      <c r="O1897" s="14" t="n"/>
      <c r="P1897" s="15" t="n"/>
      <c r="Q1897" s="16">
        <f>IF(N1897="", "", IF(ISNUMBER(N1897), N1897, IFERROR(DATEVALUE(LEFT(N1897,10))+TIMEVALUE(MID(N1897,12,8)), "texto")))</f>
        <v/>
      </c>
      <c r="R1897" s="17">
        <f>IF(ISNUMBER(Q1897), DATE(YEAR(Q1897),MONTH(Q1897),1), "")</f>
        <v/>
      </c>
      <c r="S1897" s="18">
        <f>IF(A1897="", 0, IF(AND(M1897=Ajustes!$B$8, E1897=Ajustes!$B$5, I1897=Ajustes!$B$4, OR(C1897=Ajustes!$B$6, C1897=Ajustes!$B$7), ISNUMBER(D1897), ISNUMBER(H1897)), 1, 0))</f>
        <v/>
      </c>
      <c r="T1897" s="19">
        <f>IF(S1897&lt;&gt;1, 0, IF(N(J1897)=0, 0, IF(K1897=Ajustes!$B$5, J1897, J1897*F1897)))</f>
        <v/>
      </c>
      <c r="U1897" s="20">
        <f>IF(S1897&lt;&gt;1, U1896, IF(C1897=Ajustes!$B$6, U1896+H1897, U1896-H1897))</f>
        <v/>
      </c>
      <c r="V1897" s="19">
        <f>IF(S1897&lt;&gt;1, V1896, IF(C1897=Ajustes!$B$6, V1896+D1897+N(O1897)+T1897, IF(U1897&lt;=0, 0, V1896-H1897*W1896)))</f>
        <v/>
      </c>
      <c r="W1897" s="21">
        <f>IF(U1897&gt;0, V1897/U1897, 0)</f>
        <v/>
      </c>
      <c r="X1897" s="19">
        <f>IF(AND(S1897=1, C1897=Ajustes!$B$7), D1897-N(O1897)-T1897-H1897*W1896, "")</f>
        <v/>
      </c>
      <c r="Y1897" s="18">
        <f>IF(A1897="", "", TRIM(IF(COUNTIFS($N$2:$N$3000,N1897,$C$2:$C$3000,C1897,$D$2:$D$3000,D1897,$H$2:$H$3000,H1897)&gt;1, "Orden repetida. ", "")&amp;IF(AND(S1897=1, C1897=Ajustes!$B$7, U1896+0.000001&lt;H1897), "Vendes más de lo registrado. ", "")&amp;IF(Q1897="texto", "Fecha en texto. ", "")&amp;IF(OR(NOT(ISNUMBER(D1897)), NOT(ISNUMBER(H1897))), "Número en texto. ", "")&amp;IF(AND(ISNUMBER(Q1897), ISNUMBER(Q1896), Q1897&lt;Q1896), "Fuera de orden de fecha. ", "")))</f>
        <v/>
      </c>
      <c r="Z1897" s="18">
        <f>IF(AND(S1897=1, ISNUMBER(R1897)), ROW(), 0)</f>
        <v/>
      </c>
      <c r="AA1897" s="18">
        <f>IF(ISNUMBER(R1897), R1897, 0)</f>
        <v/>
      </c>
    </row>
    <row r="1898">
      <c r="A1898" s="13" t="n"/>
      <c r="B1898" s="13" t="n"/>
      <c r="C1898" s="13" t="n"/>
      <c r="D1898" s="13" t="n"/>
      <c r="E1898" s="13" t="n"/>
      <c r="F1898" s="13" t="n"/>
      <c r="G1898" s="13" t="n"/>
      <c r="H1898" s="13" t="n"/>
      <c r="I1898" s="13" t="n"/>
      <c r="J1898" s="13" t="n"/>
      <c r="K1898" s="13" t="n"/>
      <c r="L1898" s="13" t="n"/>
      <c r="M1898" s="13" t="n"/>
      <c r="N1898" s="13" t="n"/>
      <c r="O1898" s="14" t="n"/>
      <c r="P1898" s="15" t="n"/>
      <c r="Q1898" s="16">
        <f>IF(N1898="", "", IF(ISNUMBER(N1898), N1898, IFERROR(DATEVALUE(LEFT(N1898,10))+TIMEVALUE(MID(N1898,12,8)), "texto")))</f>
        <v/>
      </c>
      <c r="R1898" s="17">
        <f>IF(ISNUMBER(Q1898), DATE(YEAR(Q1898),MONTH(Q1898),1), "")</f>
        <v/>
      </c>
      <c r="S1898" s="18">
        <f>IF(A1898="", 0, IF(AND(M1898=Ajustes!$B$8, E1898=Ajustes!$B$5, I1898=Ajustes!$B$4, OR(C1898=Ajustes!$B$6, C1898=Ajustes!$B$7), ISNUMBER(D1898), ISNUMBER(H1898)), 1, 0))</f>
        <v/>
      </c>
      <c r="T1898" s="19">
        <f>IF(S1898&lt;&gt;1, 0, IF(N(J1898)=0, 0, IF(K1898=Ajustes!$B$5, J1898, J1898*F1898)))</f>
        <v/>
      </c>
      <c r="U1898" s="20">
        <f>IF(S1898&lt;&gt;1, U1897, IF(C1898=Ajustes!$B$6, U1897+H1898, U1897-H1898))</f>
        <v/>
      </c>
      <c r="V1898" s="19">
        <f>IF(S1898&lt;&gt;1, V1897, IF(C1898=Ajustes!$B$6, V1897+D1898+N(O1898)+T1898, IF(U1898&lt;=0, 0, V1897-H1898*W1897)))</f>
        <v/>
      </c>
      <c r="W1898" s="21">
        <f>IF(U1898&gt;0, V1898/U1898, 0)</f>
        <v/>
      </c>
      <c r="X1898" s="19">
        <f>IF(AND(S1898=1, C1898=Ajustes!$B$7), D1898-N(O1898)-T1898-H1898*W1897, "")</f>
        <v/>
      </c>
      <c r="Y1898" s="18">
        <f>IF(A1898="", "", TRIM(IF(COUNTIFS($N$2:$N$3000,N1898,$C$2:$C$3000,C1898,$D$2:$D$3000,D1898,$H$2:$H$3000,H1898)&gt;1, "Orden repetida. ", "")&amp;IF(AND(S1898=1, C1898=Ajustes!$B$7, U1897+0.000001&lt;H1898), "Vendes más de lo registrado. ", "")&amp;IF(Q1898="texto", "Fecha en texto. ", "")&amp;IF(OR(NOT(ISNUMBER(D1898)), NOT(ISNUMBER(H1898))), "Número en texto. ", "")&amp;IF(AND(ISNUMBER(Q1898), ISNUMBER(Q1897), Q1898&lt;Q1897), "Fuera de orden de fecha. ", "")))</f>
        <v/>
      </c>
      <c r="Z1898" s="18">
        <f>IF(AND(S1898=1, ISNUMBER(R1898)), ROW(), 0)</f>
        <v/>
      </c>
      <c r="AA1898" s="18">
        <f>IF(ISNUMBER(R1898), R1898, 0)</f>
        <v/>
      </c>
    </row>
    <row r="1899">
      <c r="A1899" s="13" t="n"/>
      <c r="B1899" s="13" t="n"/>
      <c r="C1899" s="13" t="n"/>
      <c r="D1899" s="13" t="n"/>
      <c r="E1899" s="13" t="n"/>
      <c r="F1899" s="13" t="n"/>
      <c r="G1899" s="13" t="n"/>
      <c r="H1899" s="13" t="n"/>
      <c r="I1899" s="13" t="n"/>
      <c r="J1899" s="13" t="n"/>
      <c r="K1899" s="13" t="n"/>
      <c r="L1899" s="13" t="n"/>
      <c r="M1899" s="13" t="n"/>
      <c r="N1899" s="13" t="n"/>
      <c r="O1899" s="14" t="n"/>
      <c r="P1899" s="15" t="n"/>
      <c r="Q1899" s="16">
        <f>IF(N1899="", "", IF(ISNUMBER(N1899), N1899, IFERROR(DATEVALUE(LEFT(N1899,10))+TIMEVALUE(MID(N1899,12,8)), "texto")))</f>
        <v/>
      </c>
      <c r="R1899" s="17">
        <f>IF(ISNUMBER(Q1899), DATE(YEAR(Q1899),MONTH(Q1899),1), "")</f>
        <v/>
      </c>
      <c r="S1899" s="18">
        <f>IF(A1899="", 0, IF(AND(M1899=Ajustes!$B$8, E1899=Ajustes!$B$5, I1899=Ajustes!$B$4, OR(C1899=Ajustes!$B$6, C1899=Ajustes!$B$7), ISNUMBER(D1899), ISNUMBER(H1899)), 1, 0))</f>
        <v/>
      </c>
      <c r="T1899" s="19">
        <f>IF(S1899&lt;&gt;1, 0, IF(N(J1899)=0, 0, IF(K1899=Ajustes!$B$5, J1899, J1899*F1899)))</f>
        <v/>
      </c>
      <c r="U1899" s="20">
        <f>IF(S1899&lt;&gt;1, U1898, IF(C1899=Ajustes!$B$6, U1898+H1899, U1898-H1899))</f>
        <v/>
      </c>
      <c r="V1899" s="19">
        <f>IF(S1899&lt;&gt;1, V1898, IF(C1899=Ajustes!$B$6, V1898+D1899+N(O1899)+T1899, IF(U1899&lt;=0, 0, V1898-H1899*W1898)))</f>
        <v/>
      </c>
      <c r="W1899" s="21">
        <f>IF(U1899&gt;0, V1899/U1899, 0)</f>
        <v/>
      </c>
      <c r="X1899" s="19">
        <f>IF(AND(S1899=1, C1899=Ajustes!$B$7), D1899-N(O1899)-T1899-H1899*W1898, "")</f>
        <v/>
      </c>
      <c r="Y1899" s="18">
        <f>IF(A1899="", "", TRIM(IF(COUNTIFS($N$2:$N$3000,N1899,$C$2:$C$3000,C1899,$D$2:$D$3000,D1899,$H$2:$H$3000,H1899)&gt;1, "Orden repetida. ", "")&amp;IF(AND(S1899=1, C1899=Ajustes!$B$7, U1898+0.000001&lt;H1899), "Vendes más de lo registrado. ", "")&amp;IF(Q1899="texto", "Fecha en texto. ", "")&amp;IF(OR(NOT(ISNUMBER(D1899)), NOT(ISNUMBER(H1899))), "Número en texto. ", "")&amp;IF(AND(ISNUMBER(Q1899), ISNUMBER(Q1898), Q1899&lt;Q1898), "Fuera de orden de fecha. ", "")))</f>
        <v/>
      </c>
      <c r="Z1899" s="18">
        <f>IF(AND(S1899=1, ISNUMBER(R1899)), ROW(), 0)</f>
        <v/>
      </c>
      <c r="AA1899" s="18">
        <f>IF(ISNUMBER(R1899), R1899, 0)</f>
        <v/>
      </c>
    </row>
    <row r="1900">
      <c r="A1900" s="13" t="n"/>
      <c r="B1900" s="13" t="n"/>
      <c r="C1900" s="13" t="n"/>
      <c r="D1900" s="13" t="n"/>
      <c r="E1900" s="13" t="n"/>
      <c r="F1900" s="13" t="n"/>
      <c r="G1900" s="13" t="n"/>
      <c r="H1900" s="13" t="n"/>
      <c r="I1900" s="13" t="n"/>
      <c r="J1900" s="13" t="n"/>
      <c r="K1900" s="13" t="n"/>
      <c r="L1900" s="13" t="n"/>
      <c r="M1900" s="13" t="n"/>
      <c r="N1900" s="13" t="n"/>
      <c r="O1900" s="14" t="n"/>
      <c r="P1900" s="15" t="n"/>
      <c r="Q1900" s="16">
        <f>IF(N1900="", "", IF(ISNUMBER(N1900), N1900, IFERROR(DATEVALUE(LEFT(N1900,10))+TIMEVALUE(MID(N1900,12,8)), "texto")))</f>
        <v/>
      </c>
      <c r="R1900" s="17">
        <f>IF(ISNUMBER(Q1900), DATE(YEAR(Q1900),MONTH(Q1900),1), "")</f>
        <v/>
      </c>
      <c r="S1900" s="18">
        <f>IF(A1900="", 0, IF(AND(M1900=Ajustes!$B$8, E1900=Ajustes!$B$5, I1900=Ajustes!$B$4, OR(C1900=Ajustes!$B$6, C1900=Ajustes!$B$7), ISNUMBER(D1900), ISNUMBER(H1900)), 1, 0))</f>
        <v/>
      </c>
      <c r="T1900" s="19">
        <f>IF(S1900&lt;&gt;1, 0, IF(N(J1900)=0, 0, IF(K1900=Ajustes!$B$5, J1900, J1900*F1900)))</f>
        <v/>
      </c>
      <c r="U1900" s="20">
        <f>IF(S1900&lt;&gt;1, U1899, IF(C1900=Ajustes!$B$6, U1899+H1900, U1899-H1900))</f>
        <v/>
      </c>
      <c r="V1900" s="19">
        <f>IF(S1900&lt;&gt;1, V1899, IF(C1900=Ajustes!$B$6, V1899+D1900+N(O1900)+T1900, IF(U1900&lt;=0, 0, V1899-H1900*W1899)))</f>
        <v/>
      </c>
      <c r="W1900" s="21">
        <f>IF(U1900&gt;0, V1900/U1900, 0)</f>
        <v/>
      </c>
      <c r="X1900" s="19">
        <f>IF(AND(S1900=1, C1900=Ajustes!$B$7), D1900-N(O1900)-T1900-H1900*W1899, "")</f>
        <v/>
      </c>
      <c r="Y1900" s="18">
        <f>IF(A1900="", "", TRIM(IF(COUNTIFS($N$2:$N$3000,N1900,$C$2:$C$3000,C1900,$D$2:$D$3000,D1900,$H$2:$H$3000,H1900)&gt;1, "Orden repetida. ", "")&amp;IF(AND(S1900=1, C1900=Ajustes!$B$7, U1899+0.000001&lt;H1900), "Vendes más de lo registrado. ", "")&amp;IF(Q1900="texto", "Fecha en texto. ", "")&amp;IF(OR(NOT(ISNUMBER(D1900)), NOT(ISNUMBER(H1900))), "Número en texto. ", "")&amp;IF(AND(ISNUMBER(Q1900), ISNUMBER(Q1899), Q1900&lt;Q1899), "Fuera de orden de fecha. ", "")))</f>
        <v/>
      </c>
      <c r="Z1900" s="18">
        <f>IF(AND(S1900=1, ISNUMBER(R1900)), ROW(), 0)</f>
        <v/>
      </c>
      <c r="AA1900" s="18">
        <f>IF(ISNUMBER(R1900), R1900, 0)</f>
        <v/>
      </c>
    </row>
    <row r="1901">
      <c r="A1901" s="13" t="n"/>
      <c r="B1901" s="13" t="n"/>
      <c r="C1901" s="13" t="n"/>
      <c r="D1901" s="13" t="n"/>
      <c r="E1901" s="13" t="n"/>
      <c r="F1901" s="13" t="n"/>
      <c r="G1901" s="13" t="n"/>
      <c r="H1901" s="13" t="n"/>
      <c r="I1901" s="13" t="n"/>
      <c r="J1901" s="13" t="n"/>
      <c r="K1901" s="13" t="n"/>
      <c r="L1901" s="13" t="n"/>
      <c r="M1901" s="13" t="n"/>
      <c r="N1901" s="13" t="n"/>
      <c r="O1901" s="14" t="n"/>
      <c r="P1901" s="15" t="n"/>
      <c r="Q1901" s="16">
        <f>IF(N1901="", "", IF(ISNUMBER(N1901), N1901, IFERROR(DATEVALUE(LEFT(N1901,10))+TIMEVALUE(MID(N1901,12,8)), "texto")))</f>
        <v/>
      </c>
      <c r="R1901" s="17">
        <f>IF(ISNUMBER(Q1901), DATE(YEAR(Q1901),MONTH(Q1901),1), "")</f>
        <v/>
      </c>
      <c r="S1901" s="18">
        <f>IF(A1901="", 0, IF(AND(M1901=Ajustes!$B$8, E1901=Ajustes!$B$5, I1901=Ajustes!$B$4, OR(C1901=Ajustes!$B$6, C1901=Ajustes!$B$7), ISNUMBER(D1901), ISNUMBER(H1901)), 1, 0))</f>
        <v/>
      </c>
      <c r="T1901" s="19">
        <f>IF(S1901&lt;&gt;1, 0, IF(N(J1901)=0, 0, IF(K1901=Ajustes!$B$5, J1901, J1901*F1901)))</f>
        <v/>
      </c>
      <c r="U1901" s="20">
        <f>IF(S1901&lt;&gt;1, U1900, IF(C1901=Ajustes!$B$6, U1900+H1901, U1900-H1901))</f>
        <v/>
      </c>
      <c r="V1901" s="19">
        <f>IF(S1901&lt;&gt;1, V1900, IF(C1901=Ajustes!$B$6, V1900+D1901+N(O1901)+T1901, IF(U1901&lt;=0, 0, V1900-H1901*W1900)))</f>
        <v/>
      </c>
      <c r="W1901" s="21">
        <f>IF(U1901&gt;0, V1901/U1901, 0)</f>
        <v/>
      </c>
      <c r="X1901" s="19">
        <f>IF(AND(S1901=1, C1901=Ajustes!$B$7), D1901-N(O1901)-T1901-H1901*W1900, "")</f>
        <v/>
      </c>
      <c r="Y1901" s="18">
        <f>IF(A1901="", "", TRIM(IF(COUNTIFS($N$2:$N$3000,N1901,$C$2:$C$3000,C1901,$D$2:$D$3000,D1901,$H$2:$H$3000,H1901)&gt;1, "Orden repetida. ", "")&amp;IF(AND(S1901=1, C1901=Ajustes!$B$7, U1900+0.000001&lt;H1901), "Vendes más de lo registrado. ", "")&amp;IF(Q1901="texto", "Fecha en texto. ", "")&amp;IF(OR(NOT(ISNUMBER(D1901)), NOT(ISNUMBER(H1901))), "Número en texto. ", "")&amp;IF(AND(ISNUMBER(Q1901), ISNUMBER(Q1900), Q1901&lt;Q1900), "Fuera de orden de fecha. ", "")))</f>
        <v/>
      </c>
      <c r="Z1901" s="18">
        <f>IF(AND(S1901=1, ISNUMBER(R1901)), ROW(), 0)</f>
        <v/>
      </c>
      <c r="AA1901" s="18">
        <f>IF(ISNUMBER(R1901), R1901, 0)</f>
        <v/>
      </c>
    </row>
    <row r="1902">
      <c r="A1902" s="13" t="n"/>
      <c r="B1902" s="13" t="n"/>
      <c r="C1902" s="13" t="n"/>
      <c r="D1902" s="13" t="n"/>
      <c r="E1902" s="13" t="n"/>
      <c r="F1902" s="13" t="n"/>
      <c r="G1902" s="13" t="n"/>
      <c r="H1902" s="13" t="n"/>
      <c r="I1902" s="13" t="n"/>
      <c r="J1902" s="13" t="n"/>
      <c r="K1902" s="13" t="n"/>
      <c r="L1902" s="13" t="n"/>
      <c r="M1902" s="13" t="n"/>
      <c r="N1902" s="13" t="n"/>
      <c r="O1902" s="14" t="n"/>
      <c r="P1902" s="15" t="n"/>
      <c r="Q1902" s="16">
        <f>IF(N1902="", "", IF(ISNUMBER(N1902), N1902, IFERROR(DATEVALUE(LEFT(N1902,10))+TIMEVALUE(MID(N1902,12,8)), "texto")))</f>
        <v/>
      </c>
      <c r="R1902" s="17">
        <f>IF(ISNUMBER(Q1902), DATE(YEAR(Q1902),MONTH(Q1902),1), "")</f>
        <v/>
      </c>
      <c r="S1902" s="18">
        <f>IF(A1902="", 0, IF(AND(M1902=Ajustes!$B$8, E1902=Ajustes!$B$5, I1902=Ajustes!$B$4, OR(C1902=Ajustes!$B$6, C1902=Ajustes!$B$7), ISNUMBER(D1902), ISNUMBER(H1902)), 1, 0))</f>
        <v/>
      </c>
      <c r="T1902" s="19">
        <f>IF(S1902&lt;&gt;1, 0, IF(N(J1902)=0, 0, IF(K1902=Ajustes!$B$5, J1902, J1902*F1902)))</f>
        <v/>
      </c>
      <c r="U1902" s="20">
        <f>IF(S1902&lt;&gt;1, U1901, IF(C1902=Ajustes!$B$6, U1901+H1902, U1901-H1902))</f>
        <v/>
      </c>
      <c r="V1902" s="19">
        <f>IF(S1902&lt;&gt;1, V1901, IF(C1902=Ajustes!$B$6, V1901+D1902+N(O1902)+T1902, IF(U1902&lt;=0, 0, V1901-H1902*W1901)))</f>
        <v/>
      </c>
      <c r="W1902" s="21">
        <f>IF(U1902&gt;0, V1902/U1902, 0)</f>
        <v/>
      </c>
      <c r="X1902" s="19">
        <f>IF(AND(S1902=1, C1902=Ajustes!$B$7), D1902-N(O1902)-T1902-H1902*W1901, "")</f>
        <v/>
      </c>
      <c r="Y1902" s="18">
        <f>IF(A1902="", "", TRIM(IF(COUNTIFS($N$2:$N$3000,N1902,$C$2:$C$3000,C1902,$D$2:$D$3000,D1902,$H$2:$H$3000,H1902)&gt;1, "Orden repetida. ", "")&amp;IF(AND(S1902=1, C1902=Ajustes!$B$7, U1901+0.000001&lt;H1902), "Vendes más de lo registrado. ", "")&amp;IF(Q1902="texto", "Fecha en texto. ", "")&amp;IF(OR(NOT(ISNUMBER(D1902)), NOT(ISNUMBER(H1902))), "Número en texto. ", "")&amp;IF(AND(ISNUMBER(Q1902), ISNUMBER(Q1901), Q1902&lt;Q1901), "Fuera de orden de fecha. ", "")))</f>
        <v/>
      </c>
      <c r="Z1902" s="18">
        <f>IF(AND(S1902=1, ISNUMBER(R1902)), ROW(), 0)</f>
        <v/>
      </c>
      <c r="AA1902" s="18">
        <f>IF(ISNUMBER(R1902), R1902, 0)</f>
        <v/>
      </c>
    </row>
    <row r="1903">
      <c r="A1903" s="13" t="n"/>
      <c r="B1903" s="13" t="n"/>
      <c r="C1903" s="13" t="n"/>
      <c r="D1903" s="13" t="n"/>
      <c r="E1903" s="13" t="n"/>
      <c r="F1903" s="13" t="n"/>
      <c r="G1903" s="13" t="n"/>
      <c r="H1903" s="13" t="n"/>
      <c r="I1903" s="13" t="n"/>
      <c r="J1903" s="13" t="n"/>
      <c r="K1903" s="13" t="n"/>
      <c r="L1903" s="13" t="n"/>
      <c r="M1903" s="13" t="n"/>
      <c r="N1903" s="13" t="n"/>
      <c r="O1903" s="14" t="n"/>
      <c r="P1903" s="15" t="n"/>
      <c r="Q1903" s="16">
        <f>IF(N1903="", "", IF(ISNUMBER(N1903), N1903, IFERROR(DATEVALUE(LEFT(N1903,10))+TIMEVALUE(MID(N1903,12,8)), "texto")))</f>
        <v/>
      </c>
      <c r="R1903" s="17">
        <f>IF(ISNUMBER(Q1903), DATE(YEAR(Q1903),MONTH(Q1903),1), "")</f>
        <v/>
      </c>
      <c r="S1903" s="18">
        <f>IF(A1903="", 0, IF(AND(M1903=Ajustes!$B$8, E1903=Ajustes!$B$5, I1903=Ajustes!$B$4, OR(C1903=Ajustes!$B$6, C1903=Ajustes!$B$7), ISNUMBER(D1903), ISNUMBER(H1903)), 1, 0))</f>
        <v/>
      </c>
      <c r="T1903" s="19">
        <f>IF(S1903&lt;&gt;1, 0, IF(N(J1903)=0, 0, IF(K1903=Ajustes!$B$5, J1903, J1903*F1903)))</f>
        <v/>
      </c>
      <c r="U1903" s="20">
        <f>IF(S1903&lt;&gt;1, U1902, IF(C1903=Ajustes!$B$6, U1902+H1903, U1902-H1903))</f>
        <v/>
      </c>
      <c r="V1903" s="19">
        <f>IF(S1903&lt;&gt;1, V1902, IF(C1903=Ajustes!$B$6, V1902+D1903+N(O1903)+T1903, IF(U1903&lt;=0, 0, V1902-H1903*W1902)))</f>
        <v/>
      </c>
      <c r="W1903" s="21">
        <f>IF(U1903&gt;0, V1903/U1903, 0)</f>
        <v/>
      </c>
      <c r="X1903" s="19">
        <f>IF(AND(S1903=1, C1903=Ajustes!$B$7), D1903-N(O1903)-T1903-H1903*W1902, "")</f>
        <v/>
      </c>
      <c r="Y1903" s="18">
        <f>IF(A1903="", "", TRIM(IF(COUNTIFS($N$2:$N$3000,N1903,$C$2:$C$3000,C1903,$D$2:$D$3000,D1903,$H$2:$H$3000,H1903)&gt;1, "Orden repetida. ", "")&amp;IF(AND(S1903=1, C1903=Ajustes!$B$7, U1902+0.000001&lt;H1903), "Vendes más de lo registrado. ", "")&amp;IF(Q1903="texto", "Fecha en texto. ", "")&amp;IF(OR(NOT(ISNUMBER(D1903)), NOT(ISNUMBER(H1903))), "Número en texto. ", "")&amp;IF(AND(ISNUMBER(Q1903), ISNUMBER(Q1902), Q1903&lt;Q1902), "Fuera de orden de fecha. ", "")))</f>
        <v/>
      </c>
      <c r="Z1903" s="18">
        <f>IF(AND(S1903=1, ISNUMBER(R1903)), ROW(), 0)</f>
        <v/>
      </c>
      <c r="AA1903" s="18">
        <f>IF(ISNUMBER(R1903), R1903, 0)</f>
        <v/>
      </c>
    </row>
    <row r="1904">
      <c r="A1904" s="13" t="n"/>
      <c r="B1904" s="13" t="n"/>
      <c r="C1904" s="13" t="n"/>
      <c r="D1904" s="13" t="n"/>
      <c r="E1904" s="13" t="n"/>
      <c r="F1904" s="13" t="n"/>
      <c r="G1904" s="13" t="n"/>
      <c r="H1904" s="13" t="n"/>
      <c r="I1904" s="13" t="n"/>
      <c r="J1904" s="13" t="n"/>
      <c r="K1904" s="13" t="n"/>
      <c r="L1904" s="13" t="n"/>
      <c r="M1904" s="13" t="n"/>
      <c r="N1904" s="13" t="n"/>
      <c r="O1904" s="14" t="n"/>
      <c r="P1904" s="15" t="n"/>
      <c r="Q1904" s="16">
        <f>IF(N1904="", "", IF(ISNUMBER(N1904), N1904, IFERROR(DATEVALUE(LEFT(N1904,10))+TIMEVALUE(MID(N1904,12,8)), "texto")))</f>
        <v/>
      </c>
      <c r="R1904" s="17">
        <f>IF(ISNUMBER(Q1904), DATE(YEAR(Q1904),MONTH(Q1904),1), "")</f>
        <v/>
      </c>
      <c r="S1904" s="18">
        <f>IF(A1904="", 0, IF(AND(M1904=Ajustes!$B$8, E1904=Ajustes!$B$5, I1904=Ajustes!$B$4, OR(C1904=Ajustes!$B$6, C1904=Ajustes!$B$7), ISNUMBER(D1904), ISNUMBER(H1904)), 1, 0))</f>
        <v/>
      </c>
      <c r="T1904" s="19">
        <f>IF(S1904&lt;&gt;1, 0, IF(N(J1904)=0, 0, IF(K1904=Ajustes!$B$5, J1904, J1904*F1904)))</f>
        <v/>
      </c>
      <c r="U1904" s="20">
        <f>IF(S1904&lt;&gt;1, U1903, IF(C1904=Ajustes!$B$6, U1903+H1904, U1903-H1904))</f>
        <v/>
      </c>
      <c r="V1904" s="19">
        <f>IF(S1904&lt;&gt;1, V1903, IF(C1904=Ajustes!$B$6, V1903+D1904+N(O1904)+T1904, IF(U1904&lt;=0, 0, V1903-H1904*W1903)))</f>
        <v/>
      </c>
      <c r="W1904" s="21">
        <f>IF(U1904&gt;0, V1904/U1904, 0)</f>
        <v/>
      </c>
      <c r="X1904" s="19">
        <f>IF(AND(S1904=1, C1904=Ajustes!$B$7), D1904-N(O1904)-T1904-H1904*W1903, "")</f>
        <v/>
      </c>
      <c r="Y1904" s="18">
        <f>IF(A1904="", "", TRIM(IF(COUNTIFS($N$2:$N$3000,N1904,$C$2:$C$3000,C1904,$D$2:$D$3000,D1904,$H$2:$H$3000,H1904)&gt;1, "Orden repetida. ", "")&amp;IF(AND(S1904=1, C1904=Ajustes!$B$7, U1903+0.000001&lt;H1904), "Vendes más de lo registrado. ", "")&amp;IF(Q1904="texto", "Fecha en texto. ", "")&amp;IF(OR(NOT(ISNUMBER(D1904)), NOT(ISNUMBER(H1904))), "Número en texto. ", "")&amp;IF(AND(ISNUMBER(Q1904), ISNUMBER(Q1903), Q1904&lt;Q1903), "Fuera de orden de fecha. ", "")))</f>
        <v/>
      </c>
      <c r="Z1904" s="18">
        <f>IF(AND(S1904=1, ISNUMBER(R1904)), ROW(), 0)</f>
        <v/>
      </c>
      <c r="AA1904" s="18">
        <f>IF(ISNUMBER(R1904), R1904, 0)</f>
        <v/>
      </c>
    </row>
    <row r="1905">
      <c r="A1905" s="13" t="n"/>
      <c r="B1905" s="13" t="n"/>
      <c r="C1905" s="13" t="n"/>
      <c r="D1905" s="13" t="n"/>
      <c r="E1905" s="13" t="n"/>
      <c r="F1905" s="13" t="n"/>
      <c r="G1905" s="13" t="n"/>
      <c r="H1905" s="13" t="n"/>
      <c r="I1905" s="13" t="n"/>
      <c r="J1905" s="13" t="n"/>
      <c r="K1905" s="13" t="n"/>
      <c r="L1905" s="13" t="n"/>
      <c r="M1905" s="13" t="n"/>
      <c r="N1905" s="13" t="n"/>
      <c r="O1905" s="14" t="n"/>
      <c r="P1905" s="15" t="n"/>
      <c r="Q1905" s="16">
        <f>IF(N1905="", "", IF(ISNUMBER(N1905), N1905, IFERROR(DATEVALUE(LEFT(N1905,10))+TIMEVALUE(MID(N1905,12,8)), "texto")))</f>
        <v/>
      </c>
      <c r="R1905" s="17">
        <f>IF(ISNUMBER(Q1905), DATE(YEAR(Q1905),MONTH(Q1905),1), "")</f>
        <v/>
      </c>
      <c r="S1905" s="18">
        <f>IF(A1905="", 0, IF(AND(M1905=Ajustes!$B$8, E1905=Ajustes!$B$5, I1905=Ajustes!$B$4, OR(C1905=Ajustes!$B$6, C1905=Ajustes!$B$7), ISNUMBER(D1905), ISNUMBER(H1905)), 1, 0))</f>
        <v/>
      </c>
      <c r="T1905" s="19">
        <f>IF(S1905&lt;&gt;1, 0, IF(N(J1905)=0, 0, IF(K1905=Ajustes!$B$5, J1905, J1905*F1905)))</f>
        <v/>
      </c>
      <c r="U1905" s="20">
        <f>IF(S1905&lt;&gt;1, U1904, IF(C1905=Ajustes!$B$6, U1904+H1905, U1904-H1905))</f>
        <v/>
      </c>
      <c r="V1905" s="19">
        <f>IF(S1905&lt;&gt;1, V1904, IF(C1905=Ajustes!$B$6, V1904+D1905+N(O1905)+T1905, IF(U1905&lt;=0, 0, V1904-H1905*W1904)))</f>
        <v/>
      </c>
      <c r="W1905" s="21">
        <f>IF(U1905&gt;0, V1905/U1905, 0)</f>
        <v/>
      </c>
      <c r="X1905" s="19">
        <f>IF(AND(S1905=1, C1905=Ajustes!$B$7), D1905-N(O1905)-T1905-H1905*W1904, "")</f>
        <v/>
      </c>
      <c r="Y1905" s="18">
        <f>IF(A1905="", "", TRIM(IF(COUNTIFS($N$2:$N$3000,N1905,$C$2:$C$3000,C1905,$D$2:$D$3000,D1905,$H$2:$H$3000,H1905)&gt;1, "Orden repetida. ", "")&amp;IF(AND(S1905=1, C1905=Ajustes!$B$7, U1904+0.000001&lt;H1905), "Vendes más de lo registrado. ", "")&amp;IF(Q1905="texto", "Fecha en texto. ", "")&amp;IF(OR(NOT(ISNUMBER(D1905)), NOT(ISNUMBER(H1905))), "Número en texto. ", "")&amp;IF(AND(ISNUMBER(Q1905), ISNUMBER(Q1904), Q1905&lt;Q1904), "Fuera de orden de fecha. ", "")))</f>
        <v/>
      </c>
      <c r="Z1905" s="18">
        <f>IF(AND(S1905=1, ISNUMBER(R1905)), ROW(), 0)</f>
        <v/>
      </c>
      <c r="AA1905" s="18">
        <f>IF(ISNUMBER(R1905), R1905, 0)</f>
        <v/>
      </c>
    </row>
    <row r="1906">
      <c r="A1906" s="13" t="n"/>
      <c r="B1906" s="13" t="n"/>
      <c r="C1906" s="13" t="n"/>
      <c r="D1906" s="13" t="n"/>
      <c r="E1906" s="13" t="n"/>
      <c r="F1906" s="13" t="n"/>
      <c r="G1906" s="13" t="n"/>
      <c r="H1906" s="13" t="n"/>
      <c r="I1906" s="13" t="n"/>
      <c r="J1906" s="13" t="n"/>
      <c r="K1906" s="13" t="n"/>
      <c r="L1906" s="13" t="n"/>
      <c r="M1906" s="13" t="n"/>
      <c r="N1906" s="13" t="n"/>
      <c r="O1906" s="14" t="n"/>
      <c r="P1906" s="15" t="n"/>
      <c r="Q1906" s="16">
        <f>IF(N1906="", "", IF(ISNUMBER(N1906), N1906, IFERROR(DATEVALUE(LEFT(N1906,10))+TIMEVALUE(MID(N1906,12,8)), "texto")))</f>
        <v/>
      </c>
      <c r="R1906" s="17">
        <f>IF(ISNUMBER(Q1906), DATE(YEAR(Q1906),MONTH(Q1906),1), "")</f>
        <v/>
      </c>
      <c r="S1906" s="18">
        <f>IF(A1906="", 0, IF(AND(M1906=Ajustes!$B$8, E1906=Ajustes!$B$5, I1906=Ajustes!$B$4, OR(C1906=Ajustes!$B$6, C1906=Ajustes!$B$7), ISNUMBER(D1906), ISNUMBER(H1906)), 1, 0))</f>
        <v/>
      </c>
      <c r="T1906" s="19">
        <f>IF(S1906&lt;&gt;1, 0, IF(N(J1906)=0, 0, IF(K1906=Ajustes!$B$5, J1906, J1906*F1906)))</f>
        <v/>
      </c>
      <c r="U1906" s="20">
        <f>IF(S1906&lt;&gt;1, U1905, IF(C1906=Ajustes!$B$6, U1905+H1906, U1905-H1906))</f>
        <v/>
      </c>
      <c r="V1906" s="19">
        <f>IF(S1906&lt;&gt;1, V1905, IF(C1906=Ajustes!$B$6, V1905+D1906+N(O1906)+T1906, IF(U1906&lt;=0, 0, V1905-H1906*W1905)))</f>
        <v/>
      </c>
      <c r="W1906" s="21">
        <f>IF(U1906&gt;0, V1906/U1906, 0)</f>
        <v/>
      </c>
      <c r="X1906" s="19">
        <f>IF(AND(S1906=1, C1906=Ajustes!$B$7), D1906-N(O1906)-T1906-H1906*W1905, "")</f>
        <v/>
      </c>
      <c r="Y1906" s="18">
        <f>IF(A1906="", "", TRIM(IF(COUNTIFS($N$2:$N$3000,N1906,$C$2:$C$3000,C1906,$D$2:$D$3000,D1906,$H$2:$H$3000,H1906)&gt;1, "Orden repetida. ", "")&amp;IF(AND(S1906=1, C1906=Ajustes!$B$7, U1905+0.000001&lt;H1906), "Vendes más de lo registrado. ", "")&amp;IF(Q1906="texto", "Fecha en texto. ", "")&amp;IF(OR(NOT(ISNUMBER(D1906)), NOT(ISNUMBER(H1906))), "Número en texto. ", "")&amp;IF(AND(ISNUMBER(Q1906), ISNUMBER(Q1905), Q1906&lt;Q1905), "Fuera de orden de fecha. ", "")))</f>
        <v/>
      </c>
      <c r="Z1906" s="18">
        <f>IF(AND(S1906=1, ISNUMBER(R1906)), ROW(), 0)</f>
        <v/>
      </c>
      <c r="AA1906" s="18">
        <f>IF(ISNUMBER(R1906), R1906, 0)</f>
        <v/>
      </c>
    </row>
    <row r="1907">
      <c r="A1907" s="13" t="n"/>
      <c r="B1907" s="13" t="n"/>
      <c r="C1907" s="13" t="n"/>
      <c r="D1907" s="13" t="n"/>
      <c r="E1907" s="13" t="n"/>
      <c r="F1907" s="13" t="n"/>
      <c r="G1907" s="13" t="n"/>
      <c r="H1907" s="13" t="n"/>
      <c r="I1907" s="13" t="n"/>
      <c r="J1907" s="13" t="n"/>
      <c r="K1907" s="13" t="n"/>
      <c r="L1907" s="13" t="n"/>
      <c r="M1907" s="13" t="n"/>
      <c r="N1907" s="13" t="n"/>
      <c r="O1907" s="14" t="n"/>
      <c r="P1907" s="15" t="n"/>
      <c r="Q1907" s="16">
        <f>IF(N1907="", "", IF(ISNUMBER(N1907), N1907, IFERROR(DATEVALUE(LEFT(N1907,10))+TIMEVALUE(MID(N1907,12,8)), "texto")))</f>
        <v/>
      </c>
      <c r="R1907" s="17">
        <f>IF(ISNUMBER(Q1907), DATE(YEAR(Q1907),MONTH(Q1907),1), "")</f>
        <v/>
      </c>
      <c r="S1907" s="18">
        <f>IF(A1907="", 0, IF(AND(M1907=Ajustes!$B$8, E1907=Ajustes!$B$5, I1907=Ajustes!$B$4, OR(C1907=Ajustes!$B$6, C1907=Ajustes!$B$7), ISNUMBER(D1907), ISNUMBER(H1907)), 1, 0))</f>
        <v/>
      </c>
      <c r="T1907" s="19">
        <f>IF(S1907&lt;&gt;1, 0, IF(N(J1907)=0, 0, IF(K1907=Ajustes!$B$5, J1907, J1907*F1907)))</f>
        <v/>
      </c>
      <c r="U1907" s="20">
        <f>IF(S1907&lt;&gt;1, U1906, IF(C1907=Ajustes!$B$6, U1906+H1907, U1906-H1907))</f>
        <v/>
      </c>
      <c r="V1907" s="19">
        <f>IF(S1907&lt;&gt;1, V1906, IF(C1907=Ajustes!$B$6, V1906+D1907+N(O1907)+T1907, IF(U1907&lt;=0, 0, V1906-H1907*W1906)))</f>
        <v/>
      </c>
      <c r="W1907" s="21">
        <f>IF(U1907&gt;0, V1907/U1907, 0)</f>
        <v/>
      </c>
      <c r="X1907" s="19">
        <f>IF(AND(S1907=1, C1907=Ajustes!$B$7), D1907-N(O1907)-T1907-H1907*W1906, "")</f>
        <v/>
      </c>
      <c r="Y1907" s="18">
        <f>IF(A1907="", "", TRIM(IF(COUNTIFS($N$2:$N$3000,N1907,$C$2:$C$3000,C1907,$D$2:$D$3000,D1907,$H$2:$H$3000,H1907)&gt;1, "Orden repetida. ", "")&amp;IF(AND(S1907=1, C1907=Ajustes!$B$7, U1906+0.000001&lt;H1907), "Vendes más de lo registrado. ", "")&amp;IF(Q1907="texto", "Fecha en texto. ", "")&amp;IF(OR(NOT(ISNUMBER(D1907)), NOT(ISNUMBER(H1907))), "Número en texto. ", "")&amp;IF(AND(ISNUMBER(Q1907), ISNUMBER(Q1906), Q1907&lt;Q1906), "Fuera de orden de fecha. ", "")))</f>
        <v/>
      </c>
      <c r="Z1907" s="18">
        <f>IF(AND(S1907=1, ISNUMBER(R1907)), ROW(), 0)</f>
        <v/>
      </c>
      <c r="AA1907" s="18">
        <f>IF(ISNUMBER(R1907), R1907, 0)</f>
        <v/>
      </c>
    </row>
    <row r="1908">
      <c r="A1908" s="13" t="n"/>
      <c r="B1908" s="13" t="n"/>
      <c r="C1908" s="13" t="n"/>
      <c r="D1908" s="13" t="n"/>
      <c r="E1908" s="13" t="n"/>
      <c r="F1908" s="13" t="n"/>
      <c r="G1908" s="13" t="n"/>
      <c r="H1908" s="13" t="n"/>
      <c r="I1908" s="13" t="n"/>
      <c r="J1908" s="13" t="n"/>
      <c r="K1908" s="13" t="n"/>
      <c r="L1908" s="13" t="n"/>
      <c r="M1908" s="13" t="n"/>
      <c r="N1908" s="13" t="n"/>
      <c r="O1908" s="14" t="n"/>
      <c r="P1908" s="15" t="n"/>
      <c r="Q1908" s="16">
        <f>IF(N1908="", "", IF(ISNUMBER(N1908), N1908, IFERROR(DATEVALUE(LEFT(N1908,10))+TIMEVALUE(MID(N1908,12,8)), "texto")))</f>
        <v/>
      </c>
      <c r="R1908" s="17">
        <f>IF(ISNUMBER(Q1908), DATE(YEAR(Q1908),MONTH(Q1908),1), "")</f>
        <v/>
      </c>
      <c r="S1908" s="18">
        <f>IF(A1908="", 0, IF(AND(M1908=Ajustes!$B$8, E1908=Ajustes!$B$5, I1908=Ajustes!$B$4, OR(C1908=Ajustes!$B$6, C1908=Ajustes!$B$7), ISNUMBER(D1908), ISNUMBER(H1908)), 1, 0))</f>
        <v/>
      </c>
      <c r="T1908" s="19">
        <f>IF(S1908&lt;&gt;1, 0, IF(N(J1908)=0, 0, IF(K1908=Ajustes!$B$5, J1908, J1908*F1908)))</f>
        <v/>
      </c>
      <c r="U1908" s="20">
        <f>IF(S1908&lt;&gt;1, U1907, IF(C1908=Ajustes!$B$6, U1907+H1908, U1907-H1908))</f>
        <v/>
      </c>
      <c r="V1908" s="19">
        <f>IF(S1908&lt;&gt;1, V1907, IF(C1908=Ajustes!$B$6, V1907+D1908+N(O1908)+T1908, IF(U1908&lt;=0, 0, V1907-H1908*W1907)))</f>
        <v/>
      </c>
      <c r="W1908" s="21">
        <f>IF(U1908&gt;0, V1908/U1908, 0)</f>
        <v/>
      </c>
      <c r="X1908" s="19">
        <f>IF(AND(S1908=1, C1908=Ajustes!$B$7), D1908-N(O1908)-T1908-H1908*W1907, "")</f>
        <v/>
      </c>
      <c r="Y1908" s="18">
        <f>IF(A1908="", "", TRIM(IF(COUNTIFS($N$2:$N$3000,N1908,$C$2:$C$3000,C1908,$D$2:$D$3000,D1908,$H$2:$H$3000,H1908)&gt;1, "Orden repetida. ", "")&amp;IF(AND(S1908=1, C1908=Ajustes!$B$7, U1907+0.000001&lt;H1908), "Vendes más de lo registrado. ", "")&amp;IF(Q1908="texto", "Fecha en texto. ", "")&amp;IF(OR(NOT(ISNUMBER(D1908)), NOT(ISNUMBER(H1908))), "Número en texto. ", "")&amp;IF(AND(ISNUMBER(Q1908), ISNUMBER(Q1907), Q1908&lt;Q1907), "Fuera de orden de fecha. ", "")))</f>
        <v/>
      </c>
      <c r="Z1908" s="18">
        <f>IF(AND(S1908=1, ISNUMBER(R1908)), ROW(), 0)</f>
        <v/>
      </c>
      <c r="AA1908" s="18">
        <f>IF(ISNUMBER(R1908), R1908, 0)</f>
        <v/>
      </c>
    </row>
    <row r="1909">
      <c r="A1909" s="13" t="n"/>
      <c r="B1909" s="13" t="n"/>
      <c r="C1909" s="13" t="n"/>
      <c r="D1909" s="13" t="n"/>
      <c r="E1909" s="13" t="n"/>
      <c r="F1909" s="13" t="n"/>
      <c r="G1909" s="13" t="n"/>
      <c r="H1909" s="13" t="n"/>
      <c r="I1909" s="13" t="n"/>
      <c r="J1909" s="13" t="n"/>
      <c r="K1909" s="13" t="n"/>
      <c r="L1909" s="13" t="n"/>
      <c r="M1909" s="13" t="n"/>
      <c r="N1909" s="13" t="n"/>
      <c r="O1909" s="14" t="n"/>
      <c r="P1909" s="15" t="n"/>
      <c r="Q1909" s="16">
        <f>IF(N1909="", "", IF(ISNUMBER(N1909), N1909, IFERROR(DATEVALUE(LEFT(N1909,10))+TIMEVALUE(MID(N1909,12,8)), "texto")))</f>
        <v/>
      </c>
      <c r="R1909" s="17">
        <f>IF(ISNUMBER(Q1909), DATE(YEAR(Q1909),MONTH(Q1909),1), "")</f>
        <v/>
      </c>
      <c r="S1909" s="18">
        <f>IF(A1909="", 0, IF(AND(M1909=Ajustes!$B$8, E1909=Ajustes!$B$5, I1909=Ajustes!$B$4, OR(C1909=Ajustes!$B$6, C1909=Ajustes!$B$7), ISNUMBER(D1909), ISNUMBER(H1909)), 1, 0))</f>
        <v/>
      </c>
      <c r="T1909" s="19">
        <f>IF(S1909&lt;&gt;1, 0, IF(N(J1909)=0, 0, IF(K1909=Ajustes!$B$5, J1909, J1909*F1909)))</f>
        <v/>
      </c>
      <c r="U1909" s="20">
        <f>IF(S1909&lt;&gt;1, U1908, IF(C1909=Ajustes!$B$6, U1908+H1909, U1908-H1909))</f>
        <v/>
      </c>
      <c r="V1909" s="19">
        <f>IF(S1909&lt;&gt;1, V1908, IF(C1909=Ajustes!$B$6, V1908+D1909+N(O1909)+T1909, IF(U1909&lt;=0, 0, V1908-H1909*W1908)))</f>
        <v/>
      </c>
      <c r="W1909" s="21">
        <f>IF(U1909&gt;0, V1909/U1909, 0)</f>
        <v/>
      </c>
      <c r="X1909" s="19">
        <f>IF(AND(S1909=1, C1909=Ajustes!$B$7), D1909-N(O1909)-T1909-H1909*W1908, "")</f>
        <v/>
      </c>
      <c r="Y1909" s="18">
        <f>IF(A1909="", "", TRIM(IF(COUNTIFS($N$2:$N$3000,N1909,$C$2:$C$3000,C1909,$D$2:$D$3000,D1909,$H$2:$H$3000,H1909)&gt;1, "Orden repetida. ", "")&amp;IF(AND(S1909=1, C1909=Ajustes!$B$7, U1908+0.000001&lt;H1909), "Vendes más de lo registrado. ", "")&amp;IF(Q1909="texto", "Fecha en texto. ", "")&amp;IF(OR(NOT(ISNUMBER(D1909)), NOT(ISNUMBER(H1909))), "Número en texto. ", "")&amp;IF(AND(ISNUMBER(Q1909), ISNUMBER(Q1908), Q1909&lt;Q1908), "Fuera de orden de fecha. ", "")))</f>
        <v/>
      </c>
      <c r="Z1909" s="18">
        <f>IF(AND(S1909=1, ISNUMBER(R1909)), ROW(), 0)</f>
        <v/>
      </c>
      <c r="AA1909" s="18">
        <f>IF(ISNUMBER(R1909), R1909, 0)</f>
        <v/>
      </c>
    </row>
    <row r="1910">
      <c r="A1910" s="13" t="n"/>
      <c r="B1910" s="13" t="n"/>
      <c r="C1910" s="13" t="n"/>
      <c r="D1910" s="13" t="n"/>
      <c r="E1910" s="13" t="n"/>
      <c r="F1910" s="13" t="n"/>
      <c r="G1910" s="13" t="n"/>
      <c r="H1910" s="13" t="n"/>
      <c r="I1910" s="13" t="n"/>
      <c r="J1910" s="13" t="n"/>
      <c r="K1910" s="13" t="n"/>
      <c r="L1910" s="13" t="n"/>
      <c r="M1910" s="13" t="n"/>
      <c r="N1910" s="13" t="n"/>
      <c r="O1910" s="14" t="n"/>
      <c r="P1910" s="15" t="n"/>
      <c r="Q1910" s="16">
        <f>IF(N1910="", "", IF(ISNUMBER(N1910), N1910, IFERROR(DATEVALUE(LEFT(N1910,10))+TIMEVALUE(MID(N1910,12,8)), "texto")))</f>
        <v/>
      </c>
      <c r="R1910" s="17">
        <f>IF(ISNUMBER(Q1910), DATE(YEAR(Q1910),MONTH(Q1910),1), "")</f>
        <v/>
      </c>
      <c r="S1910" s="18">
        <f>IF(A1910="", 0, IF(AND(M1910=Ajustes!$B$8, E1910=Ajustes!$B$5, I1910=Ajustes!$B$4, OR(C1910=Ajustes!$B$6, C1910=Ajustes!$B$7), ISNUMBER(D1910), ISNUMBER(H1910)), 1, 0))</f>
        <v/>
      </c>
      <c r="T1910" s="19">
        <f>IF(S1910&lt;&gt;1, 0, IF(N(J1910)=0, 0, IF(K1910=Ajustes!$B$5, J1910, J1910*F1910)))</f>
        <v/>
      </c>
      <c r="U1910" s="20">
        <f>IF(S1910&lt;&gt;1, U1909, IF(C1910=Ajustes!$B$6, U1909+H1910, U1909-H1910))</f>
        <v/>
      </c>
      <c r="V1910" s="19">
        <f>IF(S1910&lt;&gt;1, V1909, IF(C1910=Ajustes!$B$6, V1909+D1910+N(O1910)+T1910, IF(U1910&lt;=0, 0, V1909-H1910*W1909)))</f>
        <v/>
      </c>
      <c r="W1910" s="21">
        <f>IF(U1910&gt;0, V1910/U1910, 0)</f>
        <v/>
      </c>
      <c r="X1910" s="19">
        <f>IF(AND(S1910=1, C1910=Ajustes!$B$7), D1910-N(O1910)-T1910-H1910*W1909, "")</f>
        <v/>
      </c>
      <c r="Y1910" s="18">
        <f>IF(A1910="", "", TRIM(IF(COUNTIFS($N$2:$N$3000,N1910,$C$2:$C$3000,C1910,$D$2:$D$3000,D1910,$H$2:$H$3000,H1910)&gt;1, "Orden repetida. ", "")&amp;IF(AND(S1910=1, C1910=Ajustes!$B$7, U1909+0.000001&lt;H1910), "Vendes más de lo registrado. ", "")&amp;IF(Q1910="texto", "Fecha en texto. ", "")&amp;IF(OR(NOT(ISNUMBER(D1910)), NOT(ISNUMBER(H1910))), "Número en texto. ", "")&amp;IF(AND(ISNUMBER(Q1910), ISNUMBER(Q1909), Q1910&lt;Q1909), "Fuera de orden de fecha. ", "")))</f>
        <v/>
      </c>
      <c r="Z1910" s="18">
        <f>IF(AND(S1910=1, ISNUMBER(R1910)), ROW(), 0)</f>
        <v/>
      </c>
      <c r="AA1910" s="18">
        <f>IF(ISNUMBER(R1910), R1910, 0)</f>
        <v/>
      </c>
    </row>
    <row r="1911">
      <c r="A1911" s="13" t="n"/>
      <c r="B1911" s="13" t="n"/>
      <c r="C1911" s="13" t="n"/>
      <c r="D1911" s="13" t="n"/>
      <c r="E1911" s="13" t="n"/>
      <c r="F1911" s="13" t="n"/>
      <c r="G1911" s="13" t="n"/>
      <c r="H1911" s="13" t="n"/>
      <c r="I1911" s="13" t="n"/>
      <c r="J1911" s="13" t="n"/>
      <c r="K1911" s="13" t="n"/>
      <c r="L1911" s="13" t="n"/>
      <c r="M1911" s="13" t="n"/>
      <c r="N1911" s="13" t="n"/>
      <c r="O1911" s="14" t="n"/>
      <c r="P1911" s="15" t="n"/>
      <c r="Q1911" s="16">
        <f>IF(N1911="", "", IF(ISNUMBER(N1911), N1911, IFERROR(DATEVALUE(LEFT(N1911,10))+TIMEVALUE(MID(N1911,12,8)), "texto")))</f>
        <v/>
      </c>
      <c r="R1911" s="17">
        <f>IF(ISNUMBER(Q1911), DATE(YEAR(Q1911),MONTH(Q1911),1), "")</f>
        <v/>
      </c>
      <c r="S1911" s="18">
        <f>IF(A1911="", 0, IF(AND(M1911=Ajustes!$B$8, E1911=Ajustes!$B$5, I1911=Ajustes!$B$4, OR(C1911=Ajustes!$B$6, C1911=Ajustes!$B$7), ISNUMBER(D1911), ISNUMBER(H1911)), 1, 0))</f>
        <v/>
      </c>
      <c r="T1911" s="19">
        <f>IF(S1911&lt;&gt;1, 0, IF(N(J1911)=0, 0, IF(K1911=Ajustes!$B$5, J1911, J1911*F1911)))</f>
        <v/>
      </c>
      <c r="U1911" s="20">
        <f>IF(S1911&lt;&gt;1, U1910, IF(C1911=Ajustes!$B$6, U1910+H1911, U1910-H1911))</f>
        <v/>
      </c>
      <c r="V1911" s="19">
        <f>IF(S1911&lt;&gt;1, V1910, IF(C1911=Ajustes!$B$6, V1910+D1911+N(O1911)+T1911, IF(U1911&lt;=0, 0, V1910-H1911*W1910)))</f>
        <v/>
      </c>
      <c r="W1911" s="21">
        <f>IF(U1911&gt;0, V1911/U1911, 0)</f>
        <v/>
      </c>
      <c r="X1911" s="19">
        <f>IF(AND(S1911=1, C1911=Ajustes!$B$7), D1911-N(O1911)-T1911-H1911*W1910, "")</f>
        <v/>
      </c>
      <c r="Y1911" s="18">
        <f>IF(A1911="", "", TRIM(IF(COUNTIFS($N$2:$N$3000,N1911,$C$2:$C$3000,C1911,$D$2:$D$3000,D1911,$H$2:$H$3000,H1911)&gt;1, "Orden repetida. ", "")&amp;IF(AND(S1911=1, C1911=Ajustes!$B$7, U1910+0.000001&lt;H1911), "Vendes más de lo registrado. ", "")&amp;IF(Q1911="texto", "Fecha en texto. ", "")&amp;IF(OR(NOT(ISNUMBER(D1911)), NOT(ISNUMBER(H1911))), "Número en texto. ", "")&amp;IF(AND(ISNUMBER(Q1911), ISNUMBER(Q1910), Q1911&lt;Q1910), "Fuera de orden de fecha. ", "")))</f>
        <v/>
      </c>
      <c r="Z1911" s="18">
        <f>IF(AND(S1911=1, ISNUMBER(R1911)), ROW(), 0)</f>
        <v/>
      </c>
      <c r="AA1911" s="18">
        <f>IF(ISNUMBER(R1911), R1911, 0)</f>
        <v/>
      </c>
    </row>
    <row r="1912">
      <c r="A1912" s="13" t="n"/>
      <c r="B1912" s="13" t="n"/>
      <c r="C1912" s="13" t="n"/>
      <c r="D1912" s="13" t="n"/>
      <c r="E1912" s="13" t="n"/>
      <c r="F1912" s="13" t="n"/>
      <c r="G1912" s="13" t="n"/>
      <c r="H1912" s="13" t="n"/>
      <c r="I1912" s="13" t="n"/>
      <c r="J1912" s="13" t="n"/>
      <c r="K1912" s="13" t="n"/>
      <c r="L1912" s="13" t="n"/>
      <c r="M1912" s="13" t="n"/>
      <c r="N1912" s="13" t="n"/>
      <c r="O1912" s="14" t="n"/>
      <c r="P1912" s="15" t="n"/>
      <c r="Q1912" s="16">
        <f>IF(N1912="", "", IF(ISNUMBER(N1912), N1912, IFERROR(DATEVALUE(LEFT(N1912,10))+TIMEVALUE(MID(N1912,12,8)), "texto")))</f>
        <v/>
      </c>
      <c r="R1912" s="17">
        <f>IF(ISNUMBER(Q1912), DATE(YEAR(Q1912),MONTH(Q1912),1), "")</f>
        <v/>
      </c>
      <c r="S1912" s="18">
        <f>IF(A1912="", 0, IF(AND(M1912=Ajustes!$B$8, E1912=Ajustes!$B$5, I1912=Ajustes!$B$4, OR(C1912=Ajustes!$B$6, C1912=Ajustes!$B$7), ISNUMBER(D1912), ISNUMBER(H1912)), 1, 0))</f>
        <v/>
      </c>
      <c r="T1912" s="19">
        <f>IF(S1912&lt;&gt;1, 0, IF(N(J1912)=0, 0, IF(K1912=Ajustes!$B$5, J1912, J1912*F1912)))</f>
        <v/>
      </c>
      <c r="U1912" s="20">
        <f>IF(S1912&lt;&gt;1, U1911, IF(C1912=Ajustes!$B$6, U1911+H1912, U1911-H1912))</f>
        <v/>
      </c>
      <c r="V1912" s="19">
        <f>IF(S1912&lt;&gt;1, V1911, IF(C1912=Ajustes!$B$6, V1911+D1912+N(O1912)+T1912, IF(U1912&lt;=0, 0, V1911-H1912*W1911)))</f>
        <v/>
      </c>
      <c r="W1912" s="21">
        <f>IF(U1912&gt;0, V1912/U1912, 0)</f>
        <v/>
      </c>
      <c r="X1912" s="19">
        <f>IF(AND(S1912=1, C1912=Ajustes!$B$7), D1912-N(O1912)-T1912-H1912*W1911, "")</f>
        <v/>
      </c>
      <c r="Y1912" s="18">
        <f>IF(A1912="", "", TRIM(IF(COUNTIFS($N$2:$N$3000,N1912,$C$2:$C$3000,C1912,$D$2:$D$3000,D1912,$H$2:$H$3000,H1912)&gt;1, "Orden repetida. ", "")&amp;IF(AND(S1912=1, C1912=Ajustes!$B$7, U1911+0.000001&lt;H1912), "Vendes más de lo registrado. ", "")&amp;IF(Q1912="texto", "Fecha en texto. ", "")&amp;IF(OR(NOT(ISNUMBER(D1912)), NOT(ISNUMBER(H1912))), "Número en texto. ", "")&amp;IF(AND(ISNUMBER(Q1912), ISNUMBER(Q1911), Q1912&lt;Q1911), "Fuera de orden de fecha. ", "")))</f>
        <v/>
      </c>
      <c r="Z1912" s="18">
        <f>IF(AND(S1912=1, ISNUMBER(R1912)), ROW(), 0)</f>
        <v/>
      </c>
      <c r="AA1912" s="18">
        <f>IF(ISNUMBER(R1912), R1912, 0)</f>
        <v/>
      </c>
    </row>
    <row r="1913">
      <c r="A1913" s="13" t="n"/>
      <c r="B1913" s="13" t="n"/>
      <c r="C1913" s="13" t="n"/>
      <c r="D1913" s="13" t="n"/>
      <c r="E1913" s="13" t="n"/>
      <c r="F1913" s="13" t="n"/>
      <c r="G1913" s="13" t="n"/>
      <c r="H1913" s="13" t="n"/>
      <c r="I1913" s="13" t="n"/>
      <c r="J1913" s="13" t="n"/>
      <c r="K1913" s="13" t="n"/>
      <c r="L1913" s="13" t="n"/>
      <c r="M1913" s="13" t="n"/>
      <c r="N1913" s="13" t="n"/>
      <c r="O1913" s="14" t="n"/>
      <c r="P1913" s="15" t="n"/>
      <c r="Q1913" s="16">
        <f>IF(N1913="", "", IF(ISNUMBER(N1913), N1913, IFERROR(DATEVALUE(LEFT(N1913,10))+TIMEVALUE(MID(N1913,12,8)), "texto")))</f>
        <v/>
      </c>
      <c r="R1913" s="17">
        <f>IF(ISNUMBER(Q1913), DATE(YEAR(Q1913),MONTH(Q1913),1), "")</f>
        <v/>
      </c>
      <c r="S1913" s="18">
        <f>IF(A1913="", 0, IF(AND(M1913=Ajustes!$B$8, E1913=Ajustes!$B$5, I1913=Ajustes!$B$4, OR(C1913=Ajustes!$B$6, C1913=Ajustes!$B$7), ISNUMBER(D1913), ISNUMBER(H1913)), 1, 0))</f>
        <v/>
      </c>
      <c r="T1913" s="19">
        <f>IF(S1913&lt;&gt;1, 0, IF(N(J1913)=0, 0, IF(K1913=Ajustes!$B$5, J1913, J1913*F1913)))</f>
        <v/>
      </c>
      <c r="U1913" s="20">
        <f>IF(S1913&lt;&gt;1, U1912, IF(C1913=Ajustes!$B$6, U1912+H1913, U1912-H1913))</f>
        <v/>
      </c>
      <c r="V1913" s="19">
        <f>IF(S1913&lt;&gt;1, V1912, IF(C1913=Ajustes!$B$6, V1912+D1913+N(O1913)+T1913, IF(U1913&lt;=0, 0, V1912-H1913*W1912)))</f>
        <v/>
      </c>
      <c r="W1913" s="21">
        <f>IF(U1913&gt;0, V1913/U1913, 0)</f>
        <v/>
      </c>
      <c r="X1913" s="19">
        <f>IF(AND(S1913=1, C1913=Ajustes!$B$7), D1913-N(O1913)-T1913-H1913*W1912, "")</f>
        <v/>
      </c>
      <c r="Y1913" s="18">
        <f>IF(A1913="", "", TRIM(IF(COUNTIFS($N$2:$N$3000,N1913,$C$2:$C$3000,C1913,$D$2:$D$3000,D1913,$H$2:$H$3000,H1913)&gt;1, "Orden repetida. ", "")&amp;IF(AND(S1913=1, C1913=Ajustes!$B$7, U1912+0.000001&lt;H1913), "Vendes más de lo registrado. ", "")&amp;IF(Q1913="texto", "Fecha en texto. ", "")&amp;IF(OR(NOT(ISNUMBER(D1913)), NOT(ISNUMBER(H1913))), "Número en texto. ", "")&amp;IF(AND(ISNUMBER(Q1913), ISNUMBER(Q1912), Q1913&lt;Q1912), "Fuera de orden de fecha. ", "")))</f>
        <v/>
      </c>
      <c r="Z1913" s="18">
        <f>IF(AND(S1913=1, ISNUMBER(R1913)), ROW(), 0)</f>
        <v/>
      </c>
      <c r="AA1913" s="18">
        <f>IF(ISNUMBER(R1913), R1913, 0)</f>
        <v/>
      </c>
    </row>
    <row r="1914">
      <c r="A1914" s="13" t="n"/>
      <c r="B1914" s="13" t="n"/>
      <c r="C1914" s="13" t="n"/>
      <c r="D1914" s="13" t="n"/>
      <c r="E1914" s="13" t="n"/>
      <c r="F1914" s="13" t="n"/>
      <c r="G1914" s="13" t="n"/>
      <c r="H1914" s="13" t="n"/>
      <c r="I1914" s="13" t="n"/>
      <c r="J1914" s="13" t="n"/>
      <c r="K1914" s="13" t="n"/>
      <c r="L1914" s="13" t="n"/>
      <c r="M1914" s="13" t="n"/>
      <c r="N1914" s="13" t="n"/>
      <c r="O1914" s="14" t="n"/>
      <c r="P1914" s="15" t="n"/>
      <c r="Q1914" s="16">
        <f>IF(N1914="", "", IF(ISNUMBER(N1914), N1914, IFERROR(DATEVALUE(LEFT(N1914,10))+TIMEVALUE(MID(N1914,12,8)), "texto")))</f>
        <v/>
      </c>
      <c r="R1914" s="17">
        <f>IF(ISNUMBER(Q1914), DATE(YEAR(Q1914),MONTH(Q1914),1), "")</f>
        <v/>
      </c>
      <c r="S1914" s="18">
        <f>IF(A1914="", 0, IF(AND(M1914=Ajustes!$B$8, E1914=Ajustes!$B$5, I1914=Ajustes!$B$4, OR(C1914=Ajustes!$B$6, C1914=Ajustes!$B$7), ISNUMBER(D1914), ISNUMBER(H1914)), 1, 0))</f>
        <v/>
      </c>
      <c r="T1914" s="19">
        <f>IF(S1914&lt;&gt;1, 0, IF(N(J1914)=0, 0, IF(K1914=Ajustes!$B$5, J1914, J1914*F1914)))</f>
        <v/>
      </c>
      <c r="U1914" s="20">
        <f>IF(S1914&lt;&gt;1, U1913, IF(C1914=Ajustes!$B$6, U1913+H1914, U1913-H1914))</f>
        <v/>
      </c>
      <c r="V1914" s="19">
        <f>IF(S1914&lt;&gt;1, V1913, IF(C1914=Ajustes!$B$6, V1913+D1914+N(O1914)+T1914, IF(U1914&lt;=0, 0, V1913-H1914*W1913)))</f>
        <v/>
      </c>
      <c r="W1914" s="21">
        <f>IF(U1914&gt;0, V1914/U1914, 0)</f>
        <v/>
      </c>
      <c r="X1914" s="19">
        <f>IF(AND(S1914=1, C1914=Ajustes!$B$7), D1914-N(O1914)-T1914-H1914*W1913, "")</f>
        <v/>
      </c>
      <c r="Y1914" s="18">
        <f>IF(A1914="", "", TRIM(IF(COUNTIFS($N$2:$N$3000,N1914,$C$2:$C$3000,C1914,$D$2:$D$3000,D1914,$H$2:$H$3000,H1914)&gt;1, "Orden repetida. ", "")&amp;IF(AND(S1914=1, C1914=Ajustes!$B$7, U1913+0.000001&lt;H1914), "Vendes más de lo registrado. ", "")&amp;IF(Q1914="texto", "Fecha en texto. ", "")&amp;IF(OR(NOT(ISNUMBER(D1914)), NOT(ISNUMBER(H1914))), "Número en texto. ", "")&amp;IF(AND(ISNUMBER(Q1914), ISNUMBER(Q1913), Q1914&lt;Q1913), "Fuera de orden de fecha. ", "")))</f>
        <v/>
      </c>
      <c r="Z1914" s="18">
        <f>IF(AND(S1914=1, ISNUMBER(R1914)), ROW(), 0)</f>
        <v/>
      </c>
      <c r="AA1914" s="18">
        <f>IF(ISNUMBER(R1914), R1914, 0)</f>
        <v/>
      </c>
    </row>
    <row r="1915">
      <c r="A1915" s="13" t="n"/>
      <c r="B1915" s="13" t="n"/>
      <c r="C1915" s="13" t="n"/>
      <c r="D1915" s="13" t="n"/>
      <c r="E1915" s="13" t="n"/>
      <c r="F1915" s="13" t="n"/>
      <c r="G1915" s="13" t="n"/>
      <c r="H1915" s="13" t="n"/>
      <c r="I1915" s="13" t="n"/>
      <c r="J1915" s="13" t="n"/>
      <c r="K1915" s="13" t="n"/>
      <c r="L1915" s="13" t="n"/>
      <c r="M1915" s="13" t="n"/>
      <c r="N1915" s="13" t="n"/>
      <c r="O1915" s="14" t="n"/>
      <c r="P1915" s="15" t="n"/>
      <c r="Q1915" s="16">
        <f>IF(N1915="", "", IF(ISNUMBER(N1915), N1915, IFERROR(DATEVALUE(LEFT(N1915,10))+TIMEVALUE(MID(N1915,12,8)), "texto")))</f>
        <v/>
      </c>
      <c r="R1915" s="17">
        <f>IF(ISNUMBER(Q1915), DATE(YEAR(Q1915),MONTH(Q1915),1), "")</f>
        <v/>
      </c>
      <c r="S1915" s="18">
        <f>IF(A1915="", 0, IF(AND(M1915=Ajustes!$B$8, E1915=Ajustes!$B$5, I1915=Ajustes!$B$4, OR(C1915=Ajustes!$B$6, C1915=Ajustes!$B$7), ISNUMBER(D1915), ISNUMBER(H1915)), 1, 0))</f>
        <v/>
      </c>
      <c r="T1915" s="19">
        <f>IF(S1915&lt;&gt;1, 0, IF(N(J1915)=0, 0, IF(K1915=Ajustes!$B$5, J1915, J1915*F1915)))</f>
        <v/>
      </c>
      <c r="U1915" s="20">
        <f>IF(S1915&lt;&gt;1, U1914, IF(C1915=Ajustes!$B$6, U1914+H1915, U1914-H1915))</f>
        <v/>
      </c>
      <c r="V1915" s="19">
        <f>IF(S1915&lt;&gt;1, V1914, IF(C1915=Ajustes!$B$6, V1914+D1915+N(O1915)+T1915, IF(U1915&lt;=0, 0, V1914-H1915*W1914)))</f>
        <v/>
      </c>
      <c r="W1915" s="21">
        <f>IF(U1915&gt;0, V1915/U1915, 0)</f>
        <v/>
      </c>
      <c r="X1915" s="19">
        <f>IF(AND(S1915=1, C1915=Ajustes!$B$7), D1915-N(O1915)-T1915-H1915*W1914, "")</f>
        <v/>
      </c>
      <c r="Y1915" s="18">
        <f>IF(A1915="", "", TRIM(IF(COUNTIFS($N$2:$N$3000,N1915,$C$2:$C$3000,C1915,$D$2:$D$3000,D1915,$H$2:$H$3000,H1915)&gt;1, "Orden repetida. ", "")&amp;IF(AND(S1915=1, C1915=Ajustes!$B$7, U1914+0.000001&lt;H1915), "Vendes más de lo registrado. ", "")&amp;IF(Q1915="texto", "Fecha en texto. ", "")&amp;IF(OR(NOT(ISNUMBER(D1915)), NOT(ISNUMBER(H1915))), "Número en texto. ", "")&amp;IF(AND(ISNUMBER(Q1915), ISNUMBER(Q1914), Q1915&lt;Q1914), "Fuera de orden de fecha. ", "")))</f>
        <v/>
      </c>
      <c r="Z1915" s="18">
        <f>IF(AND(S1915=1, ISNUMBER(R1915)), ROW(), 0)</f>
        <v/>
      </c>
      <c r="AA1915" s="18">
        <f>IF(ISNUMBER(R1915), R1915, 0)</f>
        <v/>
      </c>
    </row>
    <row r="1916">
      <c r="A1916" s="13" t="n"/>
      <c r="B1916" s="13" t="n"/>
      <c r="C1916" s="13" t="n"/>
      <c r="D1916" s="13" t="n"/>
      <c r="E1916" s="13" t="n"/>
      <c r="F1916" s="13" t="n"/>
      <c r="G1916" s="13" t="n"/>
      <c r="H1916" s="13" t="n"/>
      <c r="I1916" s="13" t="n"/>
      <c r="J1916" s="13" t="n"/>
      <c r="K1916" s="13" t="n"/>
      <c r="L1916" s="13" t="n"/>
      <c r="M1916" s="13" t="n"/>
      <c r="N1916" s="13" t="n"/>
      <c r="O1916" s="14" t="n"/>
      <c r="P1916" s="15" t="n"/>
      <c r="Q1916" s="16">
        <f>IF(N1916="", "", IF(ISNUMBER(N1916), N1916, IFERROR(DATEVALUE(LEFT(N1916,10))+TIMEVALUE(MID(N1916,12,8)), "texto")))</f>
        <v/>
      </c>
      <c r="R1916" s="17">
        <f>IF(ISNUMBER(Q1916), DATE(YEAR(Q1916),MONTH(Q1916),1), "")</f>
        <v/>
      </c>
      <c r="S1916" s="18">
        <f>IF(A1916="", 0, IF(AND(M1916=Ajustes!$B$8, E1916=Ajustes!$B$5, I1916=Ajustes!$B$4, OR(C1916=Ajustes!$B$6, C1916=Ajustes!$B$7), ISNUMBER(D1916), ISNUMBER(H1916)), 1, 0))</f>
        <v/>
      </c>
      <c r="T1916" s="19">
        <f>IF(S1916&lt;&gt;1, 0, IF(N(J1916)=0, 0, IF(K1916=Ajustes!$B$5, J1916, J1916*F1916)))</f>
        <v/>
      </c>
      <c r="U1916" s="20">
        <f>IF(S1916&lt;&gt;1, U1915, IF(C1916=Ajustes!$B$6, U1915+H1916, U1915-H1916))</f>
        <v/>
      </c>
      <c r="V1916" s="19">
        <f>IF(S1916&lt;&gt;1, V1915, IF(C1916=Ajustes!$B$6, V1915+D1916+N(O1916)+T1916, IF(U1916&lt;=0, 0, V1915-H1916*W1915)))</f>
        <v/>
      </c>
      <c r="W1916" s="21">
        <f>IF(U1916&gt;0, V1916/U1916, 0)</f>
        <v/>
      </c>
      <c r="X1916" s="19">
        <f>IF(AND(S1916=1, C1916=Ajustes!$B$7), D1916-N(O1916)-T1916-H1916*W1915, "")</f>
        <v/>
      </c>
      <c r="Y1916" s="18">
        <f>IF(A1916="", "", TRIM(IF(COUNTIFS($N$2:$N$3000,N1916,$C$2:$C$3000,C1916,$D$2:$D$3000,D1916,$H$2:$H$3000,H1916)&gt;1, "Orden repetida. ", "")&amp;IF(AND(S1916=1, C1916=Ajustes!$B$7, U1915+0.000001&lt;H1916), "Vendes más de lo registrado. ", "")&amp;IF(Q1916="texto", "Fecha en texto. ", "")&amp;IF(OR(NOT(ISNUMBER(D1916)), NOT(ISNUMBER(H1916))), "Número en texto. ", "")&amp;IF(AND(ISNUMBER(Q1916), ISNUMBER(Q1915), Q1916&lt;Q1915), "Fuera de orden de fecha. ", "")))</f>
        <v/>
      </c>
      <c r="Z1916" s="18">
        <f>IF(AND(S1916=1, ISNUMBER(R1916)), ROW(), 0)</f>
        <v/>
      </c>
      <c r="AA1916" s="18">
        <f>IF(ISNUMBER(R1916), R1916, 0)</f>
        <v/>
      </c>
    </row>
    <row r="1917">
      <c r="A1917" s="13" t="n"/>
      <c r="B1917" s="13" t="n"/>
      <c r="C1917" s="13" t="n"/>
      <c r="D1917" s="13" t="n"/>
      <c r="E1917" s="13" t="n"/>
      <c r="F1917" s="13" t="n"/>
      <c r="G1917" s="13" t="n"/>
      <c r="H1917" s="13" t="n"/>
      <c r="I1917" s="13" t="n"/>
      <c r="J1917" s="13" t="n"/>
      <c r="K1917" s="13" t="n"/>
      <c r="L1917" s="13" t="n"/>
      <c r="M1917" s="13" t="n"/>
      <c r="N1917" s="13" t="n"/>
      <c r="O1917" s="14" t="n"/>
      <c r="P1917" s="15" t="n"/>
      <c r="Q1917" s="16">
        <f>IF(N1917="", "", IF(ISNUMBER(N1917), N1917, IFERROR(DATEVALUE(LEFT(N1917,10))+TIMEVALUE(MID(N1917,12,8)), "texto")))</f>
        <v/>
      </c>
      <c r="R1917" s="17">
        <f>IF(ISNUMBER(Q1917), DATE(YEAR(Q1917),MONTH(Q1917),1), "")</f>
        <v/>
      </c>
      <c r="S1917" s="18">
        <f>IF(A1917="", 0, IF(AND(M1917=Ajustes!$B$8, E1917=Ajustes!$B$5, I1917=Ajustes!$B$4, OR(C1917=Ajustes!$B$6, C1917=Ajustes!$B$7), ISNUMBER(D1917), ISNUMBER(H1917)), 1, 0))</f>
        <v/>
      </c>
      <c r="T1917" s="19">
        <f>IF(S1917&lt;&gt;1, 0, IF(N(J1917)=0, 0, IF(K1917=Ajustes!$B$5, J1917, J1917*F1917)))</f>
        <v/>
      </c>
      <c r="U1917" s="20">
        <f>IF(S1917&lt;&gt;1, U1916, IF(C1917=Ajustes!$B$6, U1916+H1917, U1916-H1917))</f>
        <v/>
      </c>
      <c r="V1917" s="19">
        <f>IF(S1917&lt;&gt;1, V1916, IF(C1917=Ajustes!$B$6, V1916+D1917+N(O1917)+T1917, IF(U1917&lt;=0, 0, V1916-H1917*W1916)))</f>
        <v/>
      </c>
      <c r="W1917" s="21">
        <f>IF(U1917&gt;0, V1917/U1917, 0)</f>
        <v/>
      </c>
      <c r="X1917" s="19">
        <f>IF(AND(S1917=1, C1917=Ajustes!$B$7), D1917-N(O1917)-T1917-H1917*W1916, "")</f>
        <v/>
      </c>
      <c r="Y1917" s="18">
        <f>IF(A1917="", "", TRIM(IF(COUNTIFS($N$2:$N$3000,N1917,$C$2:$C$3000,C1917,$D$2:$D$3000,D1917,$H$2:$H$3000,H1917)&gt;1, "Orden repetida. ", "")&amp;IF(AND(S1917=1, C1917=Ajustes!$B$7, U1916+0.000001&lt;H1917), "Vendes más de lo registrado. ", "")&amp;IF(Q1917="texto", "Fecha en texto. ", "")&amp;IF(OR(NOT(ISNUMBER(D1917)), NOT(ISNUMBER(H1917))), "Número en texto. ", "")&amp;IF(AND(ISNUMBER(Q1917), ISNUMBER(Q1916), Q1917&lt;Q1916), "Fuera de orden de fecha. ", "")))</f>
        <v/>
      </c>
      <c r="Z1917" s="18">
        <f>IF(AND(S1917=1, ISNUMBER(R1917)), ROW(), 0)</f>
        <v/>
      </c>
      <c r="AA1917" s="18">
        <f>IF(ISNUMBER(R1917), R1917, 0)</f>
        <v/>
      </c>
    </row>
    <row r="1918">
      <c r="A1918" s="13" t="n"/>
      <c r="B1918" s="13" t="n"/>
      <c r="C1918" s="13" t="n"/>
      <c r="D1918" s="13" t="n"/>
      <c r="E1918" s="13" t="n"/>
      <c r="F1918" s="13" t="n"/>
      <c r="G1918" s="13" t="n"/>
      <c r="H1918" s="13" t="n"/>
      <c r="I1918" s="13" t="n"/>
      <c r="J1918" s="13" t="n"/>
      <c r="K1918" s="13" t="n"/>
      <c r="L1918" s="13" t="n"/>
      <c r="M1918" s="13" t="n"/>
      <c r="N1918" s="13" t="n"/>
      <c r="O1918" s="14" t="n"/>
      <c r="P1918" s="15" t="n"/>
      <c r="Q1918" s="16">
        <f>IF(N1918="", "", IF(ISNUMBER(N1918), N1918, IFERROR(DATEVALUE(LEFT(N1918,10))+TIMEVALUE(MID(N1918,12,8)), "texto")))</f>
        <v/>
      </c>
      <c r="R1918" s="17">
        <f>IF(ISNUMBER(Q1918), DATE(YEAR(Q1918),MONTH(Q1918),1), "")</f>
        <v/>
      </c>
      <c r="S1918" s="18">
        <f>IF(A1918="", 0, IF(AND(M1918=Ajustes!$B$8, E1918=Ajustes!$B$5, I1918=Ajustes!$B$4, OR(C1918=Ajustes!$B$6, C1918=Ajustes!$B$7), ISNUMBER(D1918), ISNUMBER(H1918)), 1, 0))</f>
        <v/>
      </c>
      <c r="T1918" s="19">
        <f>IF(S1918&lt;&gt;1, 0, IF(N(J1918)=0, 0, IF(K1918=Ajustes!$B$5, J1918, J1918*F1918)))</f>
        <v/>
      </c>
      <c r="U1918" s="20">
        <f>IF(S1918&lt;&gt;1, U1917, IF(C1918=Ajustes!$B$6, U1917+H1918, U1917-H1918))</f>
        <v/>
      </c>
      <c r="V1918" s="19">
        <f>IF(S1918&lt;&gt;1, V1917, IF(C1918=Ajustes!$B$6, V1917+D1918+N(O1918)+T1918, IF(U1918&lt;=0, 0, V1917-H1918*W1917)))</f>
        <v/>
      </c>
      <c r="W1918" s="21">
        <f>IF(U1918&gt;0, V1918/U1918, 0)</f>
        <v/>
      </c>
      <c r="X1918" s="19">
        <f>IF(AND(S1918=1, C1918=Ajustes!$B$7), D1918-N(O1918)-T1918-H1918*W1917, "")</f>
        <v/>
      </c>
      <c r="Y1918" s="18">
        <f>IF(A1918="", "", TRIM(IF(COUNTIFS($N$2:$N$3000,N1918,$C$2:$C$3000,C1918,$D$2:$D$3000,D1918,$H$2:$H$3000,H1918)&gt;1, "Orden repetida. ", "")&amp;IF(AND(S1918=1, C1918=Ajustes!$B$7, U1917+0.000001&lt;H1918), "Vendes más de lo registrado. ", "")&amp;IF(Q1918="texto", "Fecha en texto. ", "")&amp;IF(OR(NOT(ISNUMBER(D1918)), NOT(ISNUMBER(H1918))), "Número en texto. ", "")&amp;IF(AND(ISNUMBER(Q1918), ISNUMBER(Q1917), Q1918&lt;Q1917), "Fuera de orden de fecha. ", "")))</f>
        <v/>
      </c>
      <c r="Z1918" s="18">
        <f>IF(AND(S1918=1, ISNUMBER(R1918)), ROW(), 0)</f>
        <v/>
      </c>
      <c r="AA1918" s="18">
        <f>IF(ISNUMBER(R1918), R1918, 0)</f>
        <v/>
      </c>
    </row>
    <row r="1919">
      <c r="A1919" s="13" t="n"/>
      <c r="B1919" s="13" t="n"/>
      <c r="C1919" s="13" t="n"/>
      <c r="D1919" s="13" t="n"/>
      <c r="E1919" s="13" t="n"/>
      <c r="F1919" s="13" t="n"/>
      <c r="G1919" s="13" t="n"/>
      <c r="H1919" s="13" t="n"/>
      <c r="I1919" s="13" t="n"/>
      <c r="J1919" s="13" t="n"/>
      <c r="K1919" s="13" t="n"/>
      <c r="L1919" s="13" t="n"/>
      <c r="M1919" s="13" t="n"/>
      <c r="N1919" s="13" t="n"/>
      <c r="O1919" s="14" t="n"/>
      <c r="P1919" s="15" t="n"/>
      <c r="Q1919" s="16">
        <f>IF(N1919="", "", IF(ISNUMBER(N1919), N1919, IFERROR(DATEVALUE(LEFT(N1919,10))+TIMEVALUE(MID(N1919,12,8)), "texto")))</f>
        <v/>
      </c>
      <c r="R1919" s="17">
        <f>IF(ISNUMBER(Q1919), DATE(YEAR(Q1919),MONTH(Q1919),1), "")</f>
        <v/>
      </c>
      <c r="S1919" s="18">
        <f>IF(A1919="", 0, IF(AND(M1919=Ajustes!$B$8, E1919=Ajustes!$B$5, I1919=Ajustes!$B$4, OR(C1919=Ajustes!$B$6, C1919=Ajustes!$B$7), ISNUMBER(D1919), ISNUMBER(H1919)), 1, 0))</f>
        <v/>
      </c>
      <c r="T1919" s="19">
        <f>IF(S1919&lt;&gt;1, 0, IF(N(J1919)=0, 0, IF(K1919=Ajustes!$B$5, J1919, J1919*F1919)))</f>
        <v/>
      </c>
      <c r="U1919" s="20">
        <f>IF(S1919&lt;&gt;1, U1918, IF(C1919=Ajustes!$B$6, U1918+H1919, U1918-H1919))</f>
        <v/>
      </c>
      <c r="V1919" s="19">
        <f>IF(S1919&lt;&gt;1, V1918, IF(C1919=Ajustes!$B$6, V1918+D1919+N(O1919)+T1919, IF(U1919&lt;=0, 0, V1918-H1919*W1918)))</f>
        <v/>
      </c>
      <c r="W1919" s="21">
        <f>IF(U1919&gt;0, V1919/U1919, 0)</f>
        <v/>
      </c>
      <c r="X1919" s="19">
        <f>IF(AND(S1919=1, C1919=Ajustes!$B$7), D1919-N(O1919)-T1919-H1919*W1918, "")</f>
        <v/>
      </c>
      <c r="Y1919" s="18">
        <f>IF(A1919="", "", TRIM(IF(COUNTIFS($N$2:$N$3000,N1919,$C$2:$C$3000,C1919,$D$2:$D$3000,D1919,$H$2:$H$3000,H1919)&gt;1, "Orden repetida. ", "")&amp;IF(AND(S1919=1, C1919=Ajustes!$B$7, U1918+0.000001&lt;H1919), "Vendes más de lo registrado. ", "")&amp;IF(Q1919="texto", "Fecha en texto. ", "")&amp;IF(OR(NOT(ISNUMBER(D1919)), NOT(ISNUMBER(H1919))), "Número en texto. ", "")&amp;IF(AND(ISNUMBER(Q1919), ISNUMBER(Q1918), Q1919&lt;Q1918), "Fuera de orden de fecha. ", "")))</f>
        <v/>
      </c>
      <c r="Z1919" s="18">
        <f>IF(AND(S1919=1, ISNUMBER(R1919)), ROW(), 0)</f>
        <v/>
      </c>
      <c r="AA1919" s="18">
        <f>IF(ISNUMBER(R1919), R1919, 0)</f>
        <v/>
      </c>
    </row>
    <row r="1920">
      <c r="A1920" s="13" t="n"/>
      <c r="B1920" s="13" t="n"/>
      <c r="C1920" s="13" t="n"/>
      <c r="D1920" s="13" t="n"/>
      <c r="E1920" s="13" t="n"/>
      <c r="F1920" s="13" t="n"/>
      <c r="G1920" s="13" t="n"/>
      <c r="H1920" s="13" t="n"/>
      <c r="I1920" s="13" t="n"/>
      <c r="J1920" s="13" t="n"/>
      <c r="K1920" s="13" t="n"/>
      <c r="L1920" s="13" t="n"/>
      <c r="M1920" s="13" t="n"/>
      <c r="N1920" s="13" t="n"/>
      <c r="O1920" s="14" t="n"/>
      <c r="P1920" s="15" t="n"/>
      <c r="Q1920" s="16">
        <f>IF(N1920="", "", IF(ISNUMBER(N1920), N1920, IFERROR(DATEVALUE(LEFT(N1920,10))+TIMEVALUE(MID(N1920,12,8)), "texto")))</f>
        <v/>
      </c>
      <c r="R1920" s="17">
        <f>IF(ISNUMBER(Q1920), DATE(YEAR(Q1920),MONTH(Q1920),1), "")</f>
        <v/>
      </c>
      <c r="S1920" s="18">
        <f>IF(A1920="", 0, IF(AND(M1920=Ajustes!$B$8, E1920=Ajustes!$B$5, I1920=Ajustes!$B$4, OR(C1920=Ajustes!$B$6, C1920=Ajustes!$B$7), ISNUMBER(D1920), ISNUMBER(H1920)), 1, 0))</f>
        <v/>
      </c>
      <c r="T1920" s="19">
        <f>IF(S1920&lt;&gt;1, 0, IF(N(J1920)=0, 0, IF(K1920=Ajustes!$B$5, J1920, J1920*F1920)))</f>
        <v/>
      </c>
      <c r="U1920" s="20">
        <f>IF(S1920&lt;&gt;1, U1919, IF(C1920=Ajustes!$B$6, U1919+H1920, U1919-H1920))</f>
        <v/>
      </c>
      <c r="V1920" s="19">
        <f>IF(S1920&lt;&gt;1, V1919, IF(C1920=Ajustes!$B$6, V1919+D1920+N(O1920)+T1920, IF(U1920&lt;=0, 0, V1919-H1920*W1919)))</f>
        <v/>
      </c>
      <c r="W1920" s="21">
        <f>IF(U1920&gt;0, V1920/U1920, 0)</f>
        <v/>
      </c>
      <c r="X1920" s="19">
        <f>IF(AND(S1920=1, C1920=Ajustes!$B$7), D1920-N(O1920)-T1920-H1920*W1919, "")</f>
        <v/>
      </c>
      <c r="Y1920" s="18">
        <f>IF(A1920="", "", TRIM(IF(COUNTIFS($N$2:$N$3000,N1920,$C$2:$C$3000,C1920,$D$2:$D$3000,D1920,$H$2:$H$3000,H1920)&gt;1, "Orden repetida. ", "")&amp;IF(AND(S1920=1, C1920=Ajustes!$B$7, U1919+0.000001&lt;H1920), "Vendes más de lo registrado. ", "")&amp;IF(Q1920="texto", "Fecha en texto. ", "")&amp;IF(OR(NOT(ISNUMBER(D1920)), NOT(ISNUMBER(H1920))), "Número en texto. ", "")&amp;IF(AND(ISNUMBER(Q1920), ISNUMBER(Q1919), Q1920&lt;Q1919), "Fuera de orden de fecha. ", "")))</f>
        <v/>
      </c>
      <c r="Z1920" s="18">
        <f>IF(AND(S1920=1, ISNUMBER(R1920)), ROW(), 0)</f>
        <v/>
      </c>
      <c r="AA1920" s="18">
        <f>IF(ISNUMBER(R1920), R1920, 0)</f>
        <v/>
      </c>
    </row>
    <row r="1921">
      <c r="A1921" s="13" t="n"/>
      <c r="B1921" s="13" t="n"/>
      <c r="C1921" s="13" t="n"/>
      <c r="D1921" s="13" t="n"/>
      <c r="E1921" s="13" t="n"/>
      <c r="F1921" s="13" t="n"/>
      <c r="G1921" s="13" t="n"/>
      <c r="H1921" s="13" t="n"/>
      <c r="I1921" s="13" t="n"/>
      <c r="J1921" s="13" t="n"/>
      <c r="K1921" s="13" t="n"/>
      <c r="L1921" s="13" t="n"/>
      <c r="M1921" s="13" t="n"/>
      <c r="N1921" s="13" t="n"/>
      <c r="O1921" s="14" t="n"/>
      <c r="P1921" s="15" t="n"/>
      <c r="Q1921" s="16">
        <f>IF(N1921="", "", IF(ISNUMBER(N1921), N1921, IFERROR(DATEVALUE(LEFT(N1921,10))+TIMEVALUE(MID(N1921,12,8)), "texto")))</f>
        <v/>
      </c>
      <c r="R1921" s="17">
        <f>IF(ISNUMBER(Q1921), DATE(YEAR(Q1921),MONTH(Q1921),1), "")</f>
        <v/>
      </c>
      <c r="S1921" s="18">
        <f>IF(A1921="", 0, IF(AND(M1921=Ajustes!$B$8, E1921=Ajustes!$B$5, I1921=Ajustes!$B$4, OR(C1921=Ajustes!$B$6, C1921=Ajustes!$B$7), ISNUMBER(D1921), ISNUMBER(H1921)), 1, 0))</f>
        <v/>
      </c>
      <c r="T1921" s="19">
        <f>IF(S1921&lt;&gt;1, 0, IF(N(J1921)=0, 0, IF(K1921=Ajustes!$B$5, J1921, J1921*F1921)))</f>
        <v/>
      </c>
      <c r="U1921" s="20">
        <f>IF(S1921&lt;&gt;1, U1920, IF(C1921=Ajustes!$B$6, U1920+H1921, U1920-H1921))</f>
        <v/>
      </c>
      <c r="V1921" s="19">
        <f>IF(S1921&lt;&gt;1, V1920, IF(C1921=Ajustes!$B$6, V1920+D1921+N(O1921)+T1921, IF(U1921&lt;=0, 0, V1920-H1921*W1920)))</f>
        <v/>
      </c>
      <c r="W1921" s="21">
        <f>IF(U1921&gt;0, V1921/U1921, 0)</f>
        <v/>
      </c>
      <c r="X1921" s="19">
        <f>IF(AND(S1921=1, C1921=Ajustes!$B$7), D1921-N(O1921)-T1921-H1921*W1920, "")</f>
        <v/>
      </c>
      <c r="Y1921" s="18">
        <f>IF(A1921="", "", TRIM(IF(COUNTIFS($N$2:$N$3000,N1921,$C$2:$C$3000,C1921,$D$2:$D$3000,D1921,$H$2:$H$3000,H1921)&gt;1, "Orden repetida. ", "")&amp;IF(AND(S1921=1, C1921=Ajustes!$B$7, U1920+0.000001&lt;H1921), "Vendes más de lo registrado. ", "")&amp;IF(Q1921="texto", "Fecha en texto. ", "")&amp;IF(OR(NOT(ISNUMBER(D1921)), NOT(ISNUMBER(H1921))), "Número en texto. ", "")&amp;IF(AND(ISNUMBER(Q1921), ISNUMBER(Q1920), Q1921&lt;Q1920), "Fuera de orden de fecha. ", "")))</f>
        <v/>
      </c>
      <c r="Z1921" s="18">
        <f>IF(AND(S1921=1, ISNUMBER(R1921)), ROW(), 0)</f>
        <v/>
      </c>
      <c r="AA1921" s="18">
        <f>IF(ISNUMBER(R1921), R1921, 0)</f>
        <v/>
      </c>
    </row>
    <row r="1922">
      <c r="A1922" s="13" t="n"/>
      <c r="B1922" s="13" t="n"/>
      <c r="C1922" s="13" t="n"/>
      <c r="D1922" s="13" t="n"/>
      <c r="E1922" s="13" t="n"/>
      <c r="F1922" s="13" t="n"/>
      <c r="G1922" s="13" t="n"/>
      <c r="H1922" s="13" t="n"/>
      <c r="I1922" s="13" t="n"/>
      <c r="J1922" s="13" t="n"/>
      <c r="K1922" s="13" t="n"/>
      <c r="L1922" s="13" t="n"/>
      <c r="M1922" s="13" t="n"/>
      <c r="N1922" s="13" t="n"/>
      <c r="O1922" s="14" t="n"/>
      <c r="P1922" s="15" t="n"/>
      <c r="Q1922" s="16">
        <f>IF(N1922="", "", IF(ISNUMBER(N1922), N1922, IFERROR(DATEVALUE(LEFT(N1922,10))+TIMEVALUE(MID(N1922,12,8)), "texto")))</f>
        <v/>
      </c>
      <c r="R1922" s="17">
        <f>IF(ISNUMBER(Q1922), DATE(YEAR(Q1922),MONTH(Q1922),1), "")</f>
        <v/>
      </c>
      <c r="S1922" s="18">
        <f>IF(A1922="", 0, IF(AND(M1922=Ajustes!$B$8, E1922=Ajustes!$B$5, I1922=Ajustes!$B$4, OR(C1922=Ajustes!$B$6, C1922=Ajustes!$B$7), ISNUMBER(D1922), ISNUMBER(H1922)), 1, 0))</f>
        <v/>
      </c>
      <c r="T1922" s="19">
        <f>IF(S1922&lt;&gt;1, 0, IF(N(J1922)=0, 0, IF(K1922=Ajustes!$B$5, J1922, J1922*F1922)))</f>
        <v/>
      </c>
      <c r="U1922" s="20">
        <f>IF(S1922&lt;&gt;1, U1921, IF(C1922=Ajustes!$B$6, U1921+H1922, U1921-H1922))</f>
        <v/>
      </c>
      <c r="V1922" s="19">
        <f>IF(S1922&lt;&gt;1, V1921, IF(C1922=Ajustes!$B$6, V1921+D1922+N(O1922)+T1922, IF(U1922&lt;=0, 0, V1921-H1922*W1921)))</f>
        <v/>
      </c>
      <c r="W1922" s="21">
        <f>IF(U1922&gt;0, V1922/U1922, 0)</f>
        <v/>
      </c>
      <c r="X1922" s="19">
        <f>IF(AND(S1922=1, C1922=Ajustes!$B$7), D1922-N(O1922)-T1922-H1922*W1921, "")</f>
        <v/>
      </c>
      <c r="Y1922" s="18">
        <f>IF(A1922="", "", TRIM(IF(COUNTIFS($N$2:$N$3000,N1922,$C$2:$C$3000,C1922,$D$2:$D$3000,D1922,$H$2:$H$3000,H1922)&gt;1, "Orden repetida. ", "")&amp;IF(AND(S1922=1, C1922=Ajustes!$B$7, U1921+0.000001&lt;H1922), "Vendes más de lo registrado. ", "")&amp;IF(Q1922="texto", "Fecha en texto. ", "")&amp;IF(OR(NOT(ISNUMBER(D1922)), NOT(ISNUMBER(H1922))), "Número en texto. ", "")&amp;IF(AND(ISNUMBER(Q1922), ISNUMBER(Q1921), Q1922&lt;Q1921), "Fuera de orden de fecha. ", "")))</f>
        <v/>
      </c>
      <c r="Z1922" s="18">
        <f>IF(AND(S1922=1, ISNUMBER(R1922)), ROW(), 0)</f>
        <v/>
      </c>
      <c r="AA1922" s="18">
        <f>IF(ISNUMBER(R1922), R1922, 0)</f>
        <v/>
      </c>
    </row>
    <row r="1923">
      <c r="A1923" s="13" t="n"/>
      <c r="B1923" s="13" t="n"/>
      <c r="C1923" s="13" t="n"/>
      <c r="D1923" s="13" t="n"/>
      <c r="E1923" s="13" t="n"/>
      <c r="F1923" s="13" t="n"/>
      <c r="G1923" s="13" t="n"/>
      <c r="H1923" s="13" t="n"/>
      <c r="I1923" s="13" t="n"/>
      <c r="J1923" s="13" t="n"/>
      <c r="K1923" s="13" t="n"/>
      <c r="L1923" s="13" t="n"/>
      <c r="M1923" s="13" t="n"/>
      <c r="N1923" s="13" t="n"/>
      <c r="O1923" s="14" t="n"/>
      <c r="P1923" s="15" t="n"/>
      <c r="Q1923" s="16">
        <f>IF(N1923="", "", IF(ISNUMBER(N1923), N1923, IFERROR(DATEVALUE(LEFT(N1923,10))+TIMEVALUE(MID(N1923,12,8)), "texto")))</f>
        <v/>
      </c>
      <c r="R1923" s="17">
        <f>IF(ISNUMBER(Q1923), DATE(YEAR(Q1923),MONTH(Q1923),1), "")</f>
        <v/>
      </c>
      <c r="S1923" s="18">
        <f>IF(A1923="", 0, IF(AND(M1923=Ajustes!$B$8, E1923=Ajustes!$B$5, I1923=Ajustes!$B$4, OR(C1923=Ajustes!$B$6, C1923=Ajustes!$B$7), ISNUMBER(D1923), ISNUMBER(H1923)), 1, 0))</f>
        <v/>
      </c>
      <c r="T1923" s="19">
        <f>IF(S1923&lt;&gt;1, 0, IF(N(J1923)=0, 0, IF(K1923=Ajustes!$B$5, J1923, J1923*F1923)))</f>
        <v/>
      </c>
      <c r="U1923" s="20">
        <f>IF(S1923&lt;&gt;1, U1922, IF(C1923=Ajustes!$B$6, U1922+H1923, U1922-H1923))</f>
        <v/>
      </c>
      <c r="V1923" s="19">
        <f>IF(S1923&lt;&gt;1, V1922, IF(C1923=Ajustes!$B$6, V1922+D1923+N(O1923)+T1923, IF(U1923&lt;=0, 0, V1922-H1923*W1922)))</f>
        <v/>
      </c>
      <c r="W1923" s="21">
        <f>IF(U1923&gt;0, V1923/U1923, 0)</f>
        <v/>
      </c>
      <c r="X1923" s="19">
        <f>IF(AND(S1923=1, C1923=Ajustes!$B$7), D1923-N(O1923)-T1923-H1923*W1922, "")</f>
        <v/>
      </c>
      <c r="Y1923" s="18">
        <f>IF(A1923="", "", TRIM(IF(COUNTIFS($N$2:$N$3000,N1923,$C$2:$C$3000,C1923,$D$2:$D$3000,D1923,$H$2:$H$3000,H1923)&gt;1, "Orden repetida. ", "")&amp;IF(AND(S1923=1, C1923=Ajustes!$B$7, U1922+0.000001&lt;H1923), "Vendes más de lo registrado. ", "")&amp;IF(Q1923="texto", "Fecha en texto. ", "")&amp;IF(OR(NOT(ISNUMBER(D1923)), NOT(ISNUMBER(H1923))), "Número en texto. ", "")&amp;IF(AND(ISNUMBER(Q1923), ISNUMBER(Q1922), Q1923&lt;Q1922), "Fuera de orden de fecha. ", "")))</f>
        <v/>
      </c>
      <c r="Z1923" s="18">
        <f>IF(AND(S1923=1, ISNUMBER(R1923)), ROW(), 0)</f>
        <v/>
      </c>
      <c r="AA1923" s="18">
        <f>IF(ISNUMBER(R1923), R1923, 0)</f>
        <v/>
      </c>
    </row>
    <row r="1924">
      <c r="A1924" s="13" t="n"/>
      <c r="B1924" s="13" t="n"/>
      <c r="C1924" s="13" t="n"/>
      <c r="D1924" s="13" t="n"/>
      <c r="E1924" s="13" t="n"/>
      <c r="F1924" s="13" t="n"/>
      <c r="G1924" s="13" t="n"/>
      <c r="H1924" s="13" t="n"/>
      <c r="I1924" s="13" t="n"/>
      <c r="J1924" s="13" t="n"/>
      <c r="K1924" s="13" t="n"/>
      <c r="L1924" s="13" t="n"/>
      <c r="M1924" s="13" t="n"/>
      <c r="N1924" s="13" t="n"/>
      <c r="O1924" s="14" t="n"/>
      <c r="P1924" s="15" t="n"/>
      <c r="Q1924" s="16">
        <f>IF(N1924="", "", IF(ISNUMBER(N1924), N1924, IFERROR(DATEVALUE(LEFT(N1924,10))+TIMEVALUE(MID(N1924,12,8)), "texto")))</f>
        <v/>
      </c>
      <c r="R1924" s="17">
        <f>IF(ISNUMBER(Q1924), DATE(YEAR(Q1924),MONTH(Q1924),1), "")</f>
        <v/>
      </c>
      <c r="S1924" s="18">
        <f>IF(A1924="", 0, IF(AND(M1924=Ajustes!$B$8, E1924=Ajustes!$B$5, I1924=Ajustes!$B$4, OR(C1924=Ajustes!$B$6, C1924=Ajustes!$B$7), ISNUMBER(D1924), ISNUMBER(H1924)), 1, 0))</f>
        <v/>
      </c>
      <c r="T1924" s="19">
        <f>IF(S1924&lt;&gt;1, 0, IF(N(J1924)=0, 0, IF(K1924=Ajustes!$B$5, J1924, J1924*F1924)))</f>
        <v/>
      </c>
      <c r="U1924" s="20">
        <f>IF(S1924&lt;&gt;1, U1923, IF(C1924=Ajustes!$B$6, U1923+H1924, U1923-H1924))</f>
        <v/>
      </c>
      <c r="V1924" s="19">
        <f>IF(S1924&lt;&gt;1, V1923, IF(C1924=Ajustes!$B$6, V1923+D1924+N(O1924)+T1924, IF(U1924&lt;=0, 0, V1923-H1924*W1923)))</f>
        <v/>
      </c>
      <c r="W1924" s="21">
        <f>IF(U1924&gt;0, V1924/U1924, 0)</f>
        <v/>
      </c>
      <c r="X1924" s="19">
        <f>IF(AND(S1924=1, C1924=Ajustes!$B$7), D1924-N(O1924)-T1924-H1924*W1923, "")</f>
        <v/>
      </c>
      <c r="Y1924" s="18">
        <f>IF(A1924="", "", TRIM(IF(COUNTIFS($N$2:$N$3000,N1924,$C$2:$C$3000,C1924,$D$2:$D$3000,D1924,$H$2:$H$3000,H1924)&gt;1, "Orden repetida. ", "")&amp;IF(AND(S1924=1, C1924=Ajustes!$B$7, U1923+0.000001&lt;H1924), "Vendes más de lo registrado. ", "")&amp;IF(Q1924="texto", "Fecha en texto. ", "")&amp;IF(OR(NOT(ISNUMBER(D1924)), NOT(ISNUMBER(H1924))), "Número en texto. ", "")&amp;IF(AND(ISNUMBER(Q1924), ISNUMBER(Q1923), Q1924&lt;Q1923), "Fuera de orden de fecha. ", "")))</f>
        <v/>
      </c>
      <c r="Z1924" s="18">
        <f>IF(AND(S1924=1, ISNUMBER(R1924)), ROW(), 0)</f>
        <v/>
      </c>
      <c r="AA1924" s="18">
        <f>IF(ISNUMBER(R1924), R1924, 0)</f>
        <v/>
      </c>
    </row>
    <row r="1925">
      <c r="A1925" s="13" t="n"/>
      <c r="B1925" s="13" t="n"/>
      <c r="C1925" s="13" t="n"/>
      <c r="D1925" s="13" t="n"/>
      <c r="E1925" s="13" t="n"/>
      <c r="F1925" s="13" t="n"/>
      <c r="G1925" s="13" t="n"/>
      <c r="H1925" s="13" t="n"/>
      <c r="I1925" s="13" t="n"/>
      <c r="J1925" s="13" t="n"/>
      <c r="K1925" s="13" t="n"/>
      <c r="L1925" s="13" t="n"/>
      <c r="M1925" s="13" t="n"/>
      <c r="N1925" s="13" t="n"/>
      <c r="O1925" s="14" t="n"/>
      <c r="P1925" s="15" t="n"/>
      <c r="Q1925" s="16">
        <f>IF(N1925="", "", IF(ISNUMBER(N1925), N1925, IFERROR(DATEVALUE(LEFT(N1925,10))+TIMEVALUE(MID(N1925,12,8)), "texto")))</f>
        <v/>
      </c>
      <c r="R1925" s="17">
        <f>IF(ISNUMBER(Q1925), DATE(YEAR(Q1925),MONTH(Q1925),1), "")</f>
        <v/>
      </c>
      <c r="S1925" s="18">
        <f>IF(A1925="", 0, IF(AND(M1925=Ajustes!$B$8, E1925=Ajustes!$B$5, I1925=Ajustes!$B$4, OR(C1925=Ajustes!$B$6, C1925=Ajustes!$B$7), ISNUMBER(D1925), ISNUMBER(H1925)), 1, 0))</f>
        <v/>
      </c>
      <c r="T1925" s="19">
        <f>IF(S1925&lt;&gt;1, 0, IF(N(J1925)=0, 0, IF(K1925=Ajustes!$B$5, J1925, J1925*F1925)))</f>
        <v/>
      </c>
      <c r="U1925" s="20">
        <f>IF(S1925&lt;&gt;1, U1924, IF(C1925=Ajustes!$B$6, U1924+H1925, U1924-H1925))</f>
        <v/>
      </c>
      <c r="V1925" s="19">
        <f>IF(S1925&lt;&gt;1, V1924, IF(C1925=Ajustes!$B$6, V1924+D1925+N(O1925)+T1925, IF(U1925&lt;=0, 0, V1924-H1925*W1924)))</f>
        <v/>
      </c>
      <c r="W1925" s="21">
        <f>IF(U1925&gt;0, V1925/U1925, 0)</f>
        <v/>
      </c>
      <c r="X1925" s="19">
        <f>IF(AND(S1925=1, C1925=Ajustes!$B$7), D1925-N(O1925)-T1925-H1925*W1924, "")</f>
        <v/>
      </c>
      <c r="Y1925" s="18">
        <f>IF(A1925="", "", TRIM(IF(COUNTIFS($N$2:$N$3000,N1925,$C$2:$C$3000,C1925,$D$2:$D$3000,D1925,$H$2:$H$3000,H1925)&gt;1, "Orden repetida. ", "")&amp;IF(AND(S1925=1, C1925=Ajustes!$B$7, U1924+0.000001&lt;H1925), "Vendes más de lo registrado. ", "")&amp;IF(Q1925="texto", "Fecha en texto. ", "")&amp;IF(OR(NOT(ISNUMBER(D1925)), NOT(ISNUMBER(H1925))), "Número en texto. ", "")&amp;IF(AND(ISNUMBER(Q1925), ISNUMBER(Q1924), Q1925&lt;Q1924), "Fuera de orden de fecha. ", "")))</f>
        <v/>
      </c>
      <c r="Z1925" s="18">
        <f>IF(AND(S1925=1, ISNUMBER(R1925)), ROW(), 0)</f>
        <v/>
      </c>
      <c r="AA1925" s="18">
        <f>IF(ISNUMBER(R1925), R1925, 0)</f>
        <v/>
      </c>
    </row>
    <row r="1926">
      <c r="A1926" s="13" t="n"/>
      <c r="B1926" s="13" t="n"/>
      <c r="C1926" s="13" t="n"/>
      <c r="D1926" s="13" t="n"/>
      <c r="E1926" s="13" t="n"/>
      <c r="F1926" s="13" t="n"/>
      <c r="G1926" s="13" t="n"/>
      <c r="H1926" s="13" t="n"/>
      <c r="I1926" s="13" t="n"/>
      <c r="J1926" s="13" t="n"/>
      <c r="K1926" s="13" t="n"/>
      <c r="L1926" s="13" t="n"/>
      <c r="M1926" s="13" t="n"/>
      <c r="N1926" s="13" t="n"/>
      <c r="O1926" s="14" t="n"/>
      <c r="P1926" s="15" t="n"/>
      <c r="Q1926" s="16">
        <f>IF(N1926="", "", IF(ISNUMBER(N1926), N1926, IFERROR(DATEVALUE(LEFT(N1926,10))+TIMEVALUE(MID(N1926,12,8)), "texto")))</f>
        <v/>
      </c>
      <c r="R1926" s="17">
        <f>IF(ISNUMBER(Q1926), DATE(YEAR(Q1926),MONTH(Q1926),1), "")</f>
        <v/>
      </c>
      <c r="S1926" s="18">
        <f>IF(A1926="", 0, IF(AND(M1926=Ajustes!$B$8, E1926=Ajustes!$B$5, I1926=Ajustes!$B$4, OR(C1926=Ajustes!$B$6, C1926=Ajustes!$B$7), ISNUMBER(D1926), ISNUMBER(H1926)), 1, 0))</f>
        <v/>
      </c>
      <c r="T1926" s="19">
        <f>IF(S1926&lt;&gt;1, 0, IF(N(J1926)=0, 0, IF(K1926=Ajustes!$B$5, J1926, J1926*F1926)))</f>
        <v/>
      </c>
      <c r="U1926" s="20">
        <f>IF(S1926&lt;&gt;1, U1925, IF(C1926=Ajustes!$B$6, U1925+H1926, U1925-H1926))</f>
        <v/>
      </c>
      <c r="V1926" s="19">
        <f>IF(S1926&lt;&gt;1, V1925, IF(C1926=Ajustes!$B$6, V1925+D1926+N(O1926)+T1926, IF(U1926&lt;=0, 0, V1925-H1926*W1925)))</f>
        <v/>
      </c>
      <c r="W1926" s="21">
        <f>IF(U1926&gt;0, V1926/U1926, 0)</f>
        <v/>
      </c>
      <c r="X1926" s="19">
        <f>IF(AND(S1926=1, C1926=Ajustes!$B$7), D1926-N(O1926)-T1926-H1926*W1925, "")</f>
        <v/>
      </c>
      <c r="Y1926" s="18">
        <f>IF(A1926="", "", TRIM(IF(COUNTIFS($N$2:$N$3000,N1926,$C$2:$C$3000,C1926,$D$2:$D$3000,D1926,$H$2:$H$3000,H1926)&gt;1, "Orden repetida. ", "")&amp;IF(AND(S1926=1, C1926=Ajustes!$B$7, U1925+0.000001&lt;H1926), "Vendes más de lo registrado. ", "")&amp;IF(Q1926="texto", "Fecha en texto. ", "")&amp;IF(OR(NOT(ISNUMBER(D1926)), NOT(ISNUMBER(H1926))), "Número en texto. ", "")&amp;IF(AND(ISNUMBER(Q1926), ISNUMBER(Q1925), Q1926&lt;Q1925), "Fuera de orden de fecha. ", "")))</f>
        <v/>
      </c>
      <c r="Z1926" s="18">
        <f>IF(AND(S1926=1, ISNUMBER(R1926)), ROW(), 0)</f>
        <v/>
      </c>
      <c r="AA1926" s="18">
        <f>IF(ISNUMBER(R1926), R1926, 0)</f>
        <v/>
      </c>
    </row>
    <row r="1927">
      <c r="A1927" s="13" t="n"/>
      <c r="B1927" s="13" t="n"/>
      <c r="C1927" s="13" t="n"/>
      <c r="D1927" s="13" t="n"/>
      <c r="E1927" s="13" t="n"/>
      <c r="F1927" s="13" t="n"/>
      <c r="G1927" s="13" t="n"/>
      <c r="H1927" s="13" t="n"/>
      <c r="I1927" s="13" t="n"/>
      <c r="J1927" s="13" t="n"/>
      <c r="K1927" s="13" t="n"/>
      <c r="L1927" s="13" t="n"/>
      <c r="M1927" s="13" t="n"/>
      <c r="N1927" s="13" t="n"/>
      <c r="O1927" s="14" t="n"/>
      <c r="P1927" s="15" t="n"/>
      <c r="Q1927" s="16">
        <f>IF(N1927="", "", IF(ISNUMBER(N1927), N1927, IFERROR(DATEVALUE(LEFT(N1927,10))+TIMEVALUE(MID(N1927,12,8)), "texto")))</f>
        <v/>
      </c>
      <c r="R1927" s="17">
        <f>IF(ISNUMBER(Q1927), DATE(YEAR(Q1927),MONTH(Q1927),1), "")</f>
        <v/>
      </c>
      <c r="S1927" s="18">
        <f>IF(A1927="", 0, IF(AND(M1927=Ajustes!$B$8, E1927=Ajustes!$B$5, I1927=Ajustes!$B$4, OR(C1927=Ajustes!$B$6, C1927=Ajustes!$B$7), ISNUMBER(D1927), ISNUMBER(H1927)), 1, 0))</f>
        <v/>
      </c>
      <c r="T1927" s="19">
        <f>IF(S1927&lt;&gt;1, 0, IF(N(J1927)=0, 0, IF(K1927=Ajustes!$B$5, J1927, J1927*F1927)))</f>
        <v/>
      </c>
      <c r="U1927" s="20">
        <f>IF(S1927&lt;&gt;1, U1926, IF(C1927=Ajustes!$B$6, U1926+H1927, U1926-H1927))</f>
        <v/>
      </c>
      <c r="V1927" s="19">
        <f>IF(S1927&lt;&gt;1, V1926, IF(C1927=Ajustes!$B$6, V1926+D1927+N(O1927)+T1927, IF(U1927&lt;=0, 0, V1926-H1927*W1926)))</f>
        <v/>
      </c>
      <c r="W1927" s="21">
        <f>IF(U1927&gt;0, V1927/U1927, 0)</f>
        <v/>
      </c>
      <c r="X1927" s="19">
        <f>IF(AND(S1927=1, C1927=Ajustes!$B$7), D1927-N(O1927)-T1927-H1927*W1926, "")</f>
        <v/>
      </c>
      <c r="Y1927" s="18">
        <f>IF(A1927="", "", TRIM(IF(COUNTIFS($N$2:$N$3000,N1927,$C$2:$C$3000,C1927,$D$2:$D$3000,D1927,$H$2:$H$3000,H1927)&gt;1, "Orden repetida. ", "")&amp;IF(AND(S1927=1, C1927=Ajustes!$B$7, U1926+0.000001&lt;H1927), "Vendes más de lo registrado. ", "")&amp;IF(Q1927="texto", "Fecha en texto. ", "")&amp;IF(OR(NOT(ISNUMBER(D1927)), NOT(ISNUMBER(H1927))), "Número en texto. ", "")&amp;IF(AND(ISNUMBER(Q1927), ISNUMBER(Q1926), Q1927&lt;Q1926), "Fuera de orden de fecha. ", "")))</f>
        <v/>
      </c>
      <c r="Z1927" s="18">
        <f>IF(AND(S1927=1, ISNUMBER(R1927)), ROW(), 0)</f>
        <v/>
      </c>
      <c r="AA1927" s="18">
        <f>IF(ISNUMBER(R1927), R1927, 0)</f>
        <v/>
      </c>
    </row>
    <row r="1928">
      <c r="A1928" s="13" t="n"/>
      <c r="B1928" s="13" t="n"/>
      <c r="C1928" s="13" t="n"/>
      <c r="D1928" s="13" t="n"/>
      <c r="E1928" s="13" t="n"/>
      <c r="F1928" s="13" t="n"/>
      <c r="G1928" s="13" t="n"/>
      <c r="H1928" s="13" t="n"/>
      <c r="I1928" s="13" t="n"/>
      <c r="J1928" s="13" t="n"/>
      <c r="K1928" s="13" t="n"/>
      <c r="L1928" s="13" t="n"/>
      <c r="M1928" s="13" t="n"/>
      <c r="N1928" s="13" t="n"/>
      <c r="O1928" s="14" t="n"/>
      <c r="P1928" s="15" t="n"/>
      <c r="Q1928" s="16">
        <f>IF(N1928="", "", IF(ISNUMBER(N1928), N1928, IFERROR(DATEVALUE(LEFT(N1928,10))+TIMEVALUE(MID(N1928,12,8)), "texto")))</f>
        <v/>
      </c>
      <c r="R1928" s="17">
        <f>IF(ISNUMBER(Q1928), DATE(YEAR(Q1928),MONTH(Q1928),1), "")</f>
        <v/>
      </c>
      <c r="S1928" s="18">
        <f>IF(A1928="", 0, IF(AND(M1928=Ajustes!$B$8, E1928=Ajustes!$B$5, I1928=Ajustes!$B$4, OR(C1928=Ajustes!$B$6, C1928=Ajustes!$B$7), ISNUMBER(D1928), ISNUMBER(H1928)), 1, 0))</f>
        <v/>
      </c>
      <c r="T1928" s="19">
        <f>IF(S1928&lt;&gt;1, 0, IF(N(J1928)=0, 0, IF(K1928=Ajustes!$B$5, J1928, J1928*F1928)))</f>
        <v/>
      </c>
      <c r="U1928" s="20">
        <f>IF(S1928&lt;&gt;1, U1927, IF(C1928=Ajustes!$B$6, U1927+H1928, U1927-H1928))</f>
        <v/>
      </c>
      <c r="V1928" s="19">
        <f>IF(S1928&lt;&gt;1, V1927, IF(C1928=Ajustes!$B$6, V1927+D1928+N(O1928)+T1928, IF(U1928&lt;=0, 0, V1927-H1928*W1927)))</f>
        <v/>
      </c>
      <c r="W1928" s="21">
        <f>IF(U1928&gt;0, V1928/U1928, 0)</f>
        <v/>
      </c>
      <c r="X1928" s="19">
        <f>IF(AND(S1928=1, C1928=Ajustes!$B$7), D1928-N(O1928)-T1928-H1928*W1927, "")</f>
        <v/>
      </c>
      <c r="Y1928" s="18">
        <f>IF(A1928="", "", TRIM(IF(COUNTIFS($N$2:$N$3000,N1928,$C$2:$C$3000,C1928,$D$2:$D$3000,D1928,$H$2:$H$3000,H1928)&gt;1, "Orden repetida. ", "")&amp;IF(AND(S1928=1, C1928=Ajustes!$B$7, U1927+0.000001&lt;H1928), "Vendes más de lo registrado. ", "")&amp;IF(Q1928="texto", "Fecha en texto. ", "")&amp;IF(OR(NOT(ISNUMBER(D1928)), NOT(ISNUMBER(H1928))), "Número en texto. ", "")&amp;IF(AND(ISNUMBER(Q1928), ISNUMBER(Q1927), Q1928&lt;Q1927), "Fuera de orden de fecha. ", "")))</f>
        <v/>
      </c>
      <c r="Z1928" s="18">
        <f>IF(AND(S1928=1, ISNUMBER(R1928)), ROW(), 0)</f>
        <v/>
      </c>
      <c r="AA1928" s="18">
        <f>IF(ISNUMBER(R1928), R1928, 0)</f>
        <v/>
      </c>
    </row>
    <row r="1929">
      <c r="A1929" s="13" t="n"/>
      <c r="B1929" s="13" t="n"/>
      <c r="C1929" s="13" t="n"/>
      <c r="D1929" s="13" t="n"/>
      <c r="E1929" s="13" t="n"/>
      <c r="F1929" s="13" t="n"/>
      <c r="G1929" s="13" t="n"/>
      <c r="H1929" s="13" t="n"/>
      <c r="I1929" s="13" t="n"/>
      <c r="J1929" s="13" t="n"/>
      <c r="K1929" s="13" t="n"/>
      <c r="L1929" s="13" t="n"/>
      <c r="M1929" s="13" t="n"/>
      <c r="N1929" s="13" t="n"/>
      <c r="O1929" s="14" t="n"/>
      <c r="P1929" s="15" t="n"/>
      <c r="Q1929" s="16">
        <f>IF(N1929="", "", IF(ISNUMBER(N1929), N1929, IFERROR(DATEVALUE(LEFT(N1929,10))+TIMEVALUE(MID(N1929,12,8)), "texto")))</f>
        <v/>
      </c>
      <c r="R1929" s="17">
        <f>IF(ISNUMBER(Q1929), DATE(YEAR(Q1929),MONTH(Q1929),1), "")</f>
        <v/>
      </c>
      <c r="S1929" s="18">
        <f>IF(A1929="", 0, IF(AND(M1929=Ajustes!$B$8, E1929=Ajustes!$B$5, I1929=Ajustes!$B$4, OR(C1929=Ajustes!$B$6, C1929=Ajustes!$B$7), ISNUMBER(D1929), ISNUMBER(H1929)), 1, 0))</f>
        <v/>
      </c>
      <c r="T1929" s="19">
        <f>IF(S1929&lt;&gt;1, 0, IF(N(J1929)=0, 0, IF(K1929=Ajustes!$B$5, J1929, J1929*F1929)))</f>
        <v/>
      </c>
      <c r="U1929" s="20">
        <f>IF(S1929&lt;&gt;1, U1928, IF(C1929=Ajustes!$B$6, U1928+H1929, U1928-H1929))</f>
        <v/>
      </c>
      <c r="V1929" s="19">
        <f>IF(S1929&lt;&gt;1, V1928, IF(C1929=Ajustes!$B$6, V1928+D1929+N(O1929)+T1929, IF(U1929&lt;=0, 0, V1928-H1929*W1928)))</f>
        <v/>
      </c>
      <c r="W1929" s="21">
        <f>IF(U1929&gt;0, V1929/U1929, 0)</f>
        <v/>
      </c>
      <c r="X1929" s="19">
        <f>IF(AND(S1929=1, C1929=Ajustes!$B$7), D1929-N(O1929)-T1929-H1929*W1928, "")</f>
        <v/>
      </c>
      <c r="Y1929" s="18">
        <f>IF(A1929="", "", TRIM(IF(COUNTIFS($N$2:$N$3000,N1929,$C$2:$C$3000,C1929,$D$2:$D$3000,D1929,$H$2:$H$3000,H1929)&gt;1, "Orden repetida. ", "")&amp;IF(AND(S1929=1, C1929=Ajustes!$B$7, U1928+0.000001&lt;H1929), "Vendes más de lo registrado. ", "")&amp;IF(Q1929="texto", "Fecha en texto. ", "")&amp;IF(OR(NOT(ISNUMBER(D1929)), NOT(ISNUMBER(H1929))), "Número en texto. ", "")&amp;IF(AND(ISNUMBER(Q1929), ISNUMBER(Q1928), Q1929&lt;Q1928), "Fuera de orden de fecha. ", "")))</f>
        <v/>
      </c>
      <c r="Z1929" s="18">
        <f>IF(AND(S1929=1, ISNUMBER(R1929)), ROW(), 0)</f>
        <v/>
      </c>
      <c r="AA1929" s="18">
        <f>IF(ISNUMBER(R1929), R1929, 0)</f>
        <v/>
      </c>
    </row>
    <row r="1930">
      <c r="A1930" s="13" t="n"/>
      <c r="B1930" s="13" t="n"/>
      <c r="C1930" s="13" t="n"/>
      <c r="D1930" s="13" t="n"/>
      <c r="E1930" s="13" t="n"/>
      <c r="F1930" s="13" t="n"/>
      <c r="G1930" s="13" t="n"/>
      <c r="H1930" s="13" t="n"/>
      <c r="I1930" s="13" t="n"/>
      <c r="J1930" s="13" t="n"/>
      <c r="K1930" s="13" t="n"/>
      <c r="L1930" s="13" t="n"/>
      <c r="M1930" s="13" t="n"/>
      <c r="N1930" s="13" t="n"/>
      <c r="O1930" s="14" t="n"/>
      <c r="P1930" s="15" t="n"/>
      <c r="Q1930" s="16">
        <f>IF(N1930="", "", IF(ISNUMBER(N1930), N1930, IFERROR(DATEVALUE(LEFT(N1930,10))+TIMEVALUE(MID(N1930,12,8)), "texto")))</f>
        <v/>
      </c>
      <c r="R1930" s="17">
        <f>IF(ISNUMBER(Q1930), DATE(YEAR(Q1930),MONTH(Q1930),1), "")</f>
        <v/>
      </c>
      <c r="S1930" s="18">
        <f>IF(A1930="", 0, IF(AND(M1930=Ajustes!$B$8, E1930=Ajustes!$B$5, I1930=Ajustes!$B$4, OR(C1930=Ajustes!$B$6, C1930=Ajustes!$B$7), ISNUMBER(D1930), ISNUMBER(H1930)), 1, 0))</f>
        <v/>
      </c>
      <c r="T1930" s="19">
        <f>IF(S1930&lt;&gt;1, 0, IF(N(J1930)=0, 0, IF(K1930=Ajustes!$B$5, J1930, J1930*F1930)))</f>
        <v/>
      </c>
      <c r="U1930" s="20">
        <f>IF(S1930&lt;&gt;1, U1929, IF(C1930=Ajustes!$B$6, U1929+H1930, U1929-H1930))</f>
        <v/>
      </c>
      <c r="V1930" s="19">
        <f>IF(S1930&lt;&gt;1, V1929, IF(C1930=Ajustes!$B$6, V1929+D1930+N(O1930)+T1930, IF(U1930&lt;=0, 0, V1929-H1930*W1929)))</f>
        <v/>
      </c>
      <c r="W1930" s="21">
        <f>IF(U1930&gt;0, V1930/U1930, 0)</f>
        <v/>
      </c>
      <c r="X1930" s="19">
        <f>IF(AND(S1930=1, C1930=Ajustes!$B$7), D1930-N(O1930)-T1930-H1930*W1929, "")</f>
        <v/>
      </c>
      <c r="Y1930" s="18">
        <f>IF(A1930="", "", TRIM(IF(COUNTIFS($N$2:$N$3000,N1930,$C$2:$C$3000,C1930,$D$2:$D$3000,D1930,$H$2:$H$3000,H1930)&gt;1, "Orden repetida. ", "")&amp;IF(AND(S1930=1, C1930=Ajustes!$B$7, U1929+0.000001&lt;H1930), "Vendes más de lo registrado. ", "")&amp;IF(Q1930="texto", "Fecha en texto. ", "")&amp;IF(OR(NOT(ISNUMBER(D1930)), NOT(ISNUMBER(H1930))), "Número en texto. ", "")&amp;IF(AND(ISNUMBER(Q1930), ISNUMBER(Q1929), Q1930&lt;Q1929), "Fuera de orden de fecha. ", "")))</f>
        <v/>
      </c>
      <c r="Z1930" s="18">
        <f>IF(AND(S1930=1, ISNUMBER(R1930)), ROW(), 0)</f>
        <v/>
      </c>
      <c r="AA1930" s="18">
        <f>IF(ISNUMBER(R1930), R1930, 0)</f>
        <v/>
      </c>
    </row>
    <row r="1931">
      <c r="A1931" s="13" t="n"/>
      <c r="B1931" s="13" t="n"/>
      <c r="C1931" s="13" t="n"/>
      <c r="D1931" s="13" t="n"/>
      <c r="E1931" s="13" t="n"/>
      <c r="F1931" s="13" t="n"/>
      <c r="G1931" s="13" t="n"/>
      <c r="H1931" s="13" t="n"/>
      <c r="I1931" s="13" t="n"/>
      <c r="J1931" s="13" t="n"/>
      <c r="K1931" s="13" t="n"/>
      <c r="L1931" s="13" t="n"/>
      <c r="M1931" s="13" t="n"/>
      <c r="N1931" s="13" t="n"/>
      <c r="O1931" s="14" t="n"/>
      <c r="P1931" s="15" t="n"/>
      <c r="Q1931" s="16">
        <f>IF(N1931="", "", IF(ISNUMBER(N1931), N1931, IFERROR(DATEVALUE(LEFT(N1931,10))+TIMEVALUE(MID(N1931,12,8)), "texto")))</f>
        <v/>
      </c>
      <c r="R1931" s="17">
        <f>IF(ISNUMBER(Q1931), DATE(YEAR(Q1931),MONTH(Q1931),1), "")</f>
        <v/>
      </c>
      <c r="S1931" s="18">
        <f>IF(A1931="", 0, IF(AND(M1931=Ajustes!$B$8, E1931=Ajustes!$B$5, I1931=Ajustes!$B$4, OR(C1931=Ajustes!$B$6, C1931=Ajustes!$B$7), ISNUMBER(D1931), ISNUMBER(H1931)), 1, 0))</f>
        <v/>
      </c>
      <c r="T1931" s="19">
        <f>IF(S1931&lt;&gt;1, 0, IF(N(J1931)=0, 0, IF(K1931=Ajustes!$B$5, J1931, J1931*F1931)))</f>
        <v/>
      </c>
      <c r="U1931" s="20">
        <f>IF(S1931&lt;&gt;1, U1930, IF(C1931=Ajustes!$B$6, U1930+H1931, U1930-H1931))</f>
        <v/>
      </c>
      <c r="V1931" s="19">
        <f>IF(S1931&lt;&gt;1, V1930, IF(C1931=Ajustes!$B$6, V1930+D1931+N(O1931)+T1931, IF(U1931&lt;=0, 0, V1930-H1931*W1930)))</f>
        <v/>
      </c>
      <c r="W1931" s="21">
        <f>IF(U1931&gt;0, V1931/U1931, 0)</f>
        <v/>
      </c>
      <c r="X1931" s="19">
        <f>IF(AND(S1931=1, C1931=Ajustes!$B$7), D1931-N(O1931)-T1931-H1931*W1930, "")</f>
        <v/>
      </c>
      <c r="Y1931" s="18">
        <f>IF(A1931="", "", TRIM(IF(COUNTIFS($N$2:$N$3000,N1931,$C$2:$C$3000,C1931,$D$2:$D$3000,D1931,$H$2:$H$3000,H1931)&gt;1, "Orden repetida. ", "")&amp;IF(AND(S1931=1, C1931=Ajustes!$B$7, U1930+0.000001&lt;H1931), "Vendes más de lo registrado. ", "")&amp;IF(Q1931="texto", "Fecha en texto. ", "")&amp;IF(OR(NOT(ISNUMBER(D1931)), NOT(ISNUMBER(H1931))), "Número en texto. ", "")&amp;IF(AND(ISNUMBER(Q1931), ISNUMBER(Q1930), Q1931&lt;Q1930), "Fuera de orden de fecha. ", "")))</f>
        <v/>
      </c>
      <c r="Z1931" s="18">
        <f>IF(AND(S1931=1, ISNUMBER(R1931)), ROW(), 0)</f>
        <v/>
      </c>
      <c r="AA1931" s="18">
        <f>IF(ISNUMBER(R1931), R1931, 0)</f>
        <v/>
      </c>
    </row>
    <row r="1932">
      <c r="A1932" s="13" t="n"/>
      <c r="B1932" s="13" t="n"/>
      <c r="C1932" s="13" t="n"/>
      <c r="D1932" s="13" t="n"/>
      <c r="E1932" s="13" t="n"/>
      <c r="F1932" s="13" t="n"/>
      <c r="G1932" s="13" t="n"/>
      <c r="H1932" s="13" t="n"/>
      <c r="I1932" s="13" t="n"/>
      <c r="J1932" s="13" t="n"/>
      <c r="K1932" s="13" t="n"/>
      <c r="L1932" s="13" t="n"/>
      <c r="M1932" s="13" t="n"/>
      <c r="N1932" s="13" t="n"/>
      <c r="O1932" s="14" t="n"/>
      <c r="P1932" s="15" t="n"/>
      <c r="Q1932" s="16">
        <f>IF(N1932="", "", IF(ISNUMBER(N1932), N1932, IFERROR(DATEVALUE(LEFT(N1932,10))+TIMEVALUE(MID(N1932,12,8)), "texto")))</f>
        <v/>
      </c>
      <c r="R1932" s="17">
        <f>IF(ISNUMBER(Q1932), DATE(YEAR(Q1932),MONTH(Q1932),1), "")</f>
        <v/>
      </c>
      <c r="S1932" s="18">
        <f>IF(A1932="", 0, IF(AND(M1932=Ajustes!$B$8, E1932=Ajustes!$B$5, I1932=Ajustes!$B$4, OR(C1932=Ajustes!$B$6, C1932=Ajustes!$B$7), ISNUMBER(D1932), ISNUMBER(H1932)), 1, 0))</f>
        <v/>
      </c>
      <c r="T1932" s="19">
        <f>IF(S1932&lt;&gt;1, 0, IF(N(J1932)=0, 0, IF(K1932=Ajustes!$B$5, J1932, J1932*F1932)))</f>
        <v/>
      </c>
      <c r="U1932" s="20">
        <f>IF(S1932&lt;&gt;1, U1931, IF(C1932=Ajustes!$B$6, U1931+H1932, U1931-H1932))</f>
        <v/>
      </c>
      <c r="V1932" s="19">
        <f>IF(S1932&lt;&gt;1, V1931, IF(C1932=Ajustes!$B$6, V1931+D1932+N(O1932)+T1932, IF(U1932&lt;=0, 0, V1931-H1932*W1931)))</f>
        <v/>
      </c>
      <c r="W1932" s="21">
        <f>IF(U1932&gt;0, V1932/U1932, 0)</f>
        <v/>
      </c>
      <c r="X1932" s="19">
        <f>IF(AND(S1932=1, C1932=Ajustes!$B$7), D1932-N(O1932)-T1932-H1932*W1931, "")</f>
        <v/>
      </c>
      <c r="Y1932" s="18">
        <f>IF(A1932="", "", TRIM(IF(COUNTIFS($N$2:$N$3000,N1932,$C$2:$C$3000,C1932,$D$2:$D$3000,D1932,$H$2:$H$3000,H1932)&gt;1, "Orden repetida. ", "")&amp;IF(AND(S1932=1, C1932=Ajustes!$B$7, U1931+0.000001&lt;H1932), "Vendes más de lo registrado. ", "")&amp;IF(Q1932="texto", "Fecha en texto. ", "")&amp;IF(OR(NOT(ISNUMBER(D1932)), NOT(ISNUMBER(H1932))), "Número en texto. ", "")&amp;IF(AND(ISNUMBER(Q1932), ISNUMBER(Q1931), Q1932&lt;Q1931), "Fuera de orden de fecha. ", "")))</f>
        <v/>
      </c>
      <c r="Z1932" s="18">
        <f>IF(AND(S1932=1, ISNUMBER(R1932)), ROW(), 0)</f>
        <v/>
      </c>
      <c r="AA1932" s="18">
        <f>IF(ISNUMBER(R1932), R1932, 0)</f>
        <v/>
      </c>
    </row>
    <row r="1933">
      <c r="A1933" s="13" t="n"/>
      <c r="B1933" s="13" t="n"/>
      <c r="C1933" s="13" t="n"/>
      <c r="D1933" s="13" t="n"/>
      <c r="E1933" s="13" t="n"/>
      <c r="F1933" s="13" t="n"/>
      <c r="G1933" s="13" t="n"/>
      <c r="H1933" s="13" t="n"/>
      <c r="I1933" s="13" t="n"/>
      <c r="J1933" s="13" t="n"/>
      <c r="K1933" s="13" t="n"/>
      <c r="L1933" s="13" t="n"/>
      <c r="M1933" s="13" t="n"/>
      <c r="N1933" s="13" t="n"/>
      <c r="O1933" s="14" t="n"/>
      <c r="P1933" s="15" t="n"/>
      <c r="Q1933" s="16">
        <f>IF(N1933="", "", IF(ISNUMBER(N1933), N1933, IFERROR(DATEVALUE(LEFT(N1933,10))+TIMEVALUE(MID(N1933,12,8)), "texto")))</f>
        <v/>
      </c>
      <c r="R1933" s="17">
        <f>IF(ISNUMBER(Q1933), DATE(YEAR(Q1933),MONTH(Q1933),1), "")</f>
        <v/>
      </c>
      <c r="S1933" s="18">
        <f>IF(A1933="", 0, IF(AND(M1933=Ajustes!$B$8, E1933=Ajustes!$B$5, I1933=Ajustes!$B$4, OR(C1933=Ajustes!$B$6, C1933=Ajustes!$B$7), ISNUMBER(D1933), ISNUMBER(H1933)), 1, 0))</f>
        <v/>
      </c>
      <c r="T1933" s="19">
        <f>IF(S1933&lt;&gt;1, 0, IF(N(J1933)=0, 0, IF(K1933=Ajustes!$B$5, J1933, J1933*F1933)))</f>
        <v/>
      </c>
      <c r="U1933" s="20">
        <f>IF(S1933&lt;&gt;1, U1932, IF(C1933=Ajustes!$B$6, U1932+H1933, U1932-H1933))</f>
        <v/>
      </c>
      <c r="V1933" s="19">
        <f>IF(S1933&lt;&gt;1, V1932, IF(C1933=Ajustes!$B$6, V1932+D1933+N(O1933)+T1933, IF(U1933&lt;=0, 0, V1932-H1933*W1932)))</f>
        <v/>
      </c>
      <c r="W1933" s="21">
        <f>IF(U1933&gt;0, V1933/U1933, 0)</f>
        <v/>
      </c>
      <c r="X1933" s="19">
        <f>IF(AND(S1933=1, C1933=Ajustes!$B$7), D1933-N(O1933)-T1933-H1933*W1932, "")</f>
        <v/>
      </c>
      <c r="Y1933" s="18">
        <f>IF(A1933="", "", TRIM(IF(COUNTIFS($N$2:$N$3000,N1933,$C$2:$C$3000,C1933,$D$2:$D$3000,D1933,$H$2:$H$3000,H1933)&gt;1, "Orden repetida. ", "")&amp;IF(AND(S1933=1, C1933=Ajustes!$B$7, U1932+0.000001&lt;H1933), "Vendes más de lo registrado. ", "")&amp;IF(Q1933="texto", "Fecha en texto. ", "")&amp;IF(OR(NOT(ISNUMBER(D1933)), NOT(ISNUMBER(H1933))), "Número en texto. ", "")&amp;IF(AND(ISNUMBER(Q1933), ISNUMBER(Q1932), Q1933&lt;Q1932), "Fuera de orden de fecha. ", "")))</f>
        <v/>
      </c>
      <c r="Z1933" s="18">
        <f>IF(AND(S1933=1, ISNUMBER(R1933)), ROW(), 0)</f>
        <v/>
      </c>
      <c r="AA1933" s="18">
        <f>IF(ISNUMBER(R1933), R1933, 0)</f>
        <v/>
      </c>
    </row>
    <row r="1934">
      <c r="A1934" s="13" t="n"/>
      <c r="B1934" s="13" t="n"/>
      <c r="C1934" s="13" t="n"/>
      <c r="D1934" s="13" t="n"/>
      <c r="E1934" s="13" t="n"/>
      <c r="F1934" s="13" t="n"/>
      <c r="G1934" s="13" t="n"/>
      <c r="H1934" s="13" t="n"/>
      <c r="I1934" s="13" t="n"/>
      <c r="J1934" s="13" t="n"/>
      <c r="K1934" s="13" t="n"/>
      <c r="L1934" s="13" t="n"/>
      <c r="M1934" s="13" t="n"/>
      <c r="N1934" s="13" t="n"/>
      <c r="O1934" s="14" t="n"/>
      <c r="P1934" s="15" t="n"/>
      <c r="Q1934" s="16">
        <f>IF(N1934="", "", IF(ISNUMBER(N1934), N1934, IFERROR(DATEVALUE(LEFT(N1934,10))+TIMEVALUE(MID(N1934,12,8)), "texto")))</f>
        <v/>
      </c>
      <c r="R1934" s="17">
        <f>IF(ISNUMBER(Q1934), DATE(YEAR(Q1934),MONTH(Q1934),1), "")</f>
        <v/>
      </c>
      <c r="S1934" s="18">
        <f>IF(A1934="", 0, IF(AND(M1934=Ajustes!$B$8, E1934=Ajustes!$B$5, I1934=Ajustes!$B$4, OR(C1934=Ajustes!$B$6, C1934=Ajustes!$B$7), ISNUMBER(D1934), ISNUMBER(H1934)), 1, 0))</f>
        <v/>
      </c>
      <c r="T1934" s="19">
        <f>IF(S1934&lt;&gt;1, 0, IF(N(J1934)=0, 0, IF(K1934=Ajustes!$B$5, J1934, J1934*F1934)))</f>
        <v/>
      </c>
      <c r="U1934" s="20">
        <f>IF(S1934&lt;&gt;1, U1933, IF(C1934=Ajustes!$B$6, U1933+H1934, U1933-H1934))</f>
        <v/>
      </c>
      <c r="V1934" s="19">
        <f>IF(S1934&lt;&gt;1, V1933, IF(C1934=Ajustes!$B$6, V1933+D1934+N(O1934)+T1934, IF(U1934&lt;=0, 0, V1933-H1934*W1933)))</f>
        <v/>
      </c>
      <c r="W1934" s="21">
        <f>IF(U1934&gt;0, V1934/U1934, 0)</f>
        <v/>
      </c>
      <c r="X1934" s="19">
        <f>IF(AND(S1934=1, C1934=Ajustes!$B$7), D1934-N(O1934)-T1934-H1934*W1933, "")</f>
        <v/>
      </c>
      <c r="Y1934" s="18">
        <f>IF(A1934="", "", TRIM(IF(COUNTIFS($N$2:$N$3000,N1934,$C$2:$C$3000,C1934,$D$2:$D$3000,D1934,$H$2:$H$3000,H1934)&gt;1, "Orden repetida. ", "")&amp;IF(AND(S1934=1, C1934=Ajustes!$B$7, U1933+0.000001&lt;H1934), "Vendes más de lo registrado. ", "")&amp;IF(Q1934="texto", "Fecha en texto. ", "")&amp;IF(OR(NOT(ISNUMBER(D1934)), NOT(ISNUMBER(H1934))), "Número en texto. ", "")&amp;IF(AND(ISNUMBER(Q1934), ISNUMBER(Q1933), Q1934&lt;Q1933), "Fuera de orden de fecha. ", "")))</f>
        <v/>
      </c>
      <c r="Z1934" s="18">
        <f>IF(AND(S1934=1, ISNUMBER(R1934)), ROW(), 0)</f>
        <v/>
      </c>
      <c r="AA1934" s="18">
        <f>IF(ISNUMBER(R1934), R1934, 0)</f>
        <v/>
      </c>
    </row>
    <row r="1935">
      <c r="A1935" s="13" t="n"/>
      <c r="B1935" s="13" t="n"/>
      <c r="C1935" s="13" t="n"/>
      <c r="D1935" s="13" t="n"/>
      <c r="E1935" s="13" t="n"/>
      <c r="F1935" s="13" t="n"/>
      <c r="G1935" s="13" t="n"/>
      <c r="H1935" s="13" t="n"/>
      <c r="I1935" s="13" t="n"/>
      <c r="J1935" s="13" t="n"/>
      <c r="K1935" s="13" t="n"/>
      <c r="L1935" s="13" t="n"/>
      <c r="M1935" s="13" t="n"/>
      <c r="N1935" s="13" t="n"/>
      <c r="O1935" s="14" t="n"/>
      <c r="P1935" s="15" t="n"/>
      <c r="Q1935" s="16">
        <f>IF(N1935="", "", IF(ISNUMBER(N1935), N1935, IFERROR(DATEVALUE(LEFT(N1935,10))+TIMEVALUE(MID(N1935,12,8)), "texto")))</f>
        <v/>
      </c>
      <c r="R1935" s="17">
        <f>IF(ISNUMBER(Q1935), DATE(YEAR(Q1935),MONTH(Q1935),1), "")</f>
        <v/>
      </c>
      <c r="S1935" s="18">
        <f>IF(A1935="", 0, IF(AND(M1935=Ajustes!$B$8, E1935=Ajustes!$B$5, I1935=Ajustes!$B$4, OR(C1935=Ajustes!$B$6, C1935=Ajustes!$B$7), ISNUMBER(D1935), ISNUMBER(H1935)), 1, 0))</f>
        <v/>
      </c>
      <c r="T1935" s="19">
        <f>IF(S1935&lt;&gt;1, 0, IF(N(J1935)=0, 0, IF(K1935=Ajustes!$B$5, J1935, J1935*F1935)))</f>
        <v/>
      </c>
      <c r="U1935" s="20">
        <f>IF(S1935&lt;&gt;1, U1934, IF(C1935=Ajustes!$B$6, U1934+H1935, U1934-H1935))</f>
        <v/>
      </c>
      <c r="V1935" s="19">
        <f>IF(S1935&lt;&gt;1, V1934, IF(C1935=Ajustes!$B$6, V1934+D1935+N(O1935)+T1935, IF(U1935&lt;=0, 0, V1934-H1935*W1934)))</f>
        <v/>
      </c>
      <c r="W1935" s="21">
        <f>IF(U1935&gt;0, V1935/U1935, 0)</f>
        <v/>
      </c>
      <c r="X1935" s="19">
        <f>IF(AND(S1935=1, C1935=Ajustes!$B$7), D1935-N(O1935)-T1935-H1935*W1934, "")</f>
        <v/>
      </c>
      <c r="Y1935" s="18">
        <f>IF(A1935="", "", TRIM(IF(COUNTIFS($N$2:$N$3000,N1935,$C$2:$C$3000,C1935,$D$2:$D$3000,D1935,$H$2:$H$3000,H1935)&gt;1, "Orden repetida. ", "")&amp;IF(AND(S1935=1, C1935=Ajustes!$B$7, U1934+0.000001&lt;H1935), "Vendes más de lo registrado. ", "")&amp;IF(Q1935="texto", "Fecha en texto. ", "")&amp;IF(OR(NOT(ISNUMBER(D1935)), NOT(ISNUMBER(H1935))), "Número en texto. ", "")&amp;IF(AND(ISNUMBER(Q1935), ISNUMBER(Q1934), Q1935&lt;Q1934), "Fuera de orden de fecha. ", "")))</f>
        <v/>
      </c>
      <c r="Z1935" s="18">
        <f>IF(AND(S1935=1, ISNUMBER(R1935)), ROW(), 0)</f>
        <v/>
      </c>
      <c r="AA1935" s="18">
        <f>IF(ISNUMBER(R1935), R1935, 0)</f>
        <v/>
      </c>
    </row>
    <row r="1936">
      <c r="A1936" s="13" t="n"/>
      <c r="B1936" s="13" t="n"/>
      <c r="C1936" s="13" t="n"/>
      <c r="D1936" s="13" t="n"/>
      <c r="E1936" s="13" t="n"/>
      <c r="F1936" s="13" t="n"/>
      <c r="G1936" s="13" t="n"/>
      <c r="H1936" s="13" t="n"/>
      <c r="I1936" s="13" t="n"/>
      <c r="J1936" s="13" t="n"/>
      <c r="K1936" s="13" t="n"/>
      <c r="L1936" s="13" t="n"/>
      <c r="M1936" s="13" t="n"/>
      <c r="N1936" s="13" t="n"/>
      <c r="O1936" s="14" t="n"/>
      <c r="P1936" s="15" t="n"/>
      <c r="Q1936" s="16">
        <f>IF(N1936="", "", IF(ISNUMBER(N1936), N1936, IFERROR(DATEVALUE(LEFT(N1936,10))+TIMEVALUE(MID(N1936,12,8)), "texto")))</f>
        <v/>
      </c>
      <c r="R1936" s="17">
        <f>IF(ISNUMBER(Q1936), DATE(YEAR(Q1936),MONTH(Q1936),1), "")</f>
        <v/>
      </c>
      <c r="S1936" s="18">
        <f>IF(A1936="", 0, IF(AND(M1936=Ajustes!$B$8, E1936=Ajustes!$B$5, I1936=Ajustes!$B$4, OR(C1936=Ajustes!$B$6, C1936=Ajustes!$B$7), ISNUMBER(D1936), ISNUMBER(H1936)), 1, 0))</f>
        <v/>
      </c>
      <c r="T1936" s="19">
        <f>IF(S1936&lt;&gt;1, 0, IF(N(J1936)=0, 0, IF(K1936=Ajustes!$B$5, J1936, J1936*F1936)))</f>
        <v/>
      </c>
      <c r="U1936" s="20">
        <f>IF(S1936&lt;&gt;1, U1935, IF(C1936=Ajustes!$B$6, U1935+H1936, U1935-H1936))</f>
        <v/>
      </c>
      <c r="V1936" s="19">
        <f>IF(S1936&lt;&gt;1, V1935, IF(C1936=Ajustes!$B$6, V1935+D1936+N(O1936)+T1936, IF(U1936&lt;=0, 0, V1935-H1936*W1935)))</f>
        <v/>
      </c>
      <c r="W1936" s="21">
        <f>IF(U1936&gt;0, V1936/U1936, 0)</f>
        <v/>
      </c>
      <c r="X1936" s="19">
        <f>IF(AND(S1936=1, C1936=Ajustes!$B$7), D1936-N(O1936)-T1936-H1936*W1935, "")</f>
        <v/>
      </c>
      <c r="Y1936" s="18">
        <f>IF(A1936="", "", TRIM(IF(COUNTIFS($N$2:$N$3000,N1936,$C$2:$C$3000,C1936,$D$2:$D$3000,D1936,$H$2:$H$3000,H1936)&gt;1, "Orden repetida. ", "")&amp;IF(AND(S1936=1, C1936=Ajustes!$B$7, U1935+0.000001&lt;H1936), "Vendes más de lo registrado. ", "")&amp;IF(Q1936="texto", "Fecha en texto. ", "")&amp;IF(OR(NOT(ISNUMBER(D1936)), NOT(ISNUMBER(H1936))), "Número en texto. ", "")&amp;IF(AND(ISNUMBER(Q1936), ISNUMBER(Q1935), Q1936&lt;Q1935), "Fuera de orden de fecha. ", "")))</f>
        <v/>
      </c>
      <c r="Z1936" s="18">
        <f>IF(AND(S1936=1, ISNUMBER(R1936)), ROW(), 0)</f>
        <v/>
      </c>
      <c r="AA1936" s="18">
        <f>IF(ISNUMBER(R1936), R1936, 0)</f>
        <v/>
      </c>
    </row>
    <row r="1937">
      <c r="A1937" s="13" t="n"/>
      <c r="B1937" s="13" t="n"/>
      <c r="C1937" s="13" t="n"/>
      <c r="D1937" s="13" t="n"/>
      <c r="E1937" s="13" t="n"/>
      <c r="F1937" s="13" t="n"/>
      <c r="G1937" s="13" t="n"/>
      <c r="H1937" s="13" t="n"/>
      <c r="I1937" s="13" t="n"/>
      <c r="J1937" s="13" t="n"/>
      <c r="K1937" s="13" t="n"/>
      <c r="L1937" s="13" t="n"/>
      <c r="M1937" s="13" t="n"/>
      <c r="N1937" s="13" t="n"/>
      <c r="O1937" s="14" t="n"/>
      <c r="P1937" s="15" t="n"/>
      <c r="Q1937" s="16">
        <f>IF(N1937="", "", IF(ISNUMBER(N1937), N1937, IFERROR(DATEVALUE(LEFT(N1937,10))+TIMEVALUE(MID(N1937,12,8)), "texto")))</f>
        <v/>
      </c>
      <c r="R1937" s="17">
        <f>IF(ISNUMBER(Q1937), DATE(YEAR(Q1937),MONTH(Q1937),1), "")</f>
        <v/>
      </c>
      <c r="S1937" s="18">
        <f>IF(A1937="", 0, IF(AND(M1937=Ajustes!$B$8, E1937=Ajustes!$B$5, I1937=Ajustes!$B$4, OR(C1937=Ajustes!$B$6, C1937=Ajustes!$B$7), ISNUMBER(D1937), ISNUMBER(H1937)), 1, 0))</f>
        <v/>
      </c>
      <c r="T1937" s="19">
        <f>IF(S1937&lt;&gt;1, 0, IF(N(J1937)=0, 0, IF(K1937=Ajustes!$B$5, J1937, J1937*F1937)))</f>
        <v/>
      </c>
      <c r="U1937" s="20">
        <f>IF(S1937&lt;&gt;1, U1936, IF(C1937=Ajustes!$B$6, U1936+H1937, U1936-H1937))</f>
        <v/>
      </c>
      <c r="V1937" s="19">
        <f>IF(S1937&lt;&gt;1, V1936, IF(C1937=Ajustes!$B$6, V1936+D1937+N(O1937)+T1937, IF(U1937&lt;=0, 0, V1936-H1937*W1936)))</f>
        <v/>
      </c>
      <c r="W1937" s="21">
        <f>IF(U1937&gt;0, V1937/U1937, 0)</f>
        <v/>
      </c>
      <c r="X1937" s="19">
        <f>IF(AND(S1937=1, C1937=Ajustes!$B$7), D1937-N(O1937)-T1937-H1937*W1936, "")</f>
        <v/>
      </c>
      <c r="Y1937" s="18">
        <f>IF(A1937="", "", TRIM(IF(COUNTIFS($N$2:$N$3000,N1937,$C$2:$C$3000,C1937,$D$2:$D$3000,D1937,$H$2:$H$3000,H1937)&gt;1, "Orden repetida. ", "")&amp;IF(AND(S1937=1, C1937=Ajustes!$B$7, U1936+0.000001&lt;H1937), "Vendes más de lo registrado. ", "")&amp;IF(Q1937="texto", "Fecha en texto. ", "")&amp;IF(OR(NOT(ISNUMBER(D1937)), NOT(ISNUMBER(H1937))), "Número en texto. ", "")&amp;IF(AND(ISNUMBER(Q1937), ISNUMBER(Q1936), Q1937&lt;Q1936), "Fuera de orden de fecha. ", "")))</f>
        <v/>
      </c>
      <c r="Z1937" s="18">
        <f>IF(AND(S1937=1, ISNUMBER(R1937)), ROW(), 0)</f>
        <v/>
      </c>
      <c r="AA1937" s="18">
        <f>IF(ISNUMBER(R1937), R1937, 0)</f>
        <v/>
      </c>
    </row>
    <row r="1938">
      <c r="A1938" s="13" t="n"/>
      <c r="B1938" s="13" t="n"/>
      <c r="C1938" s="13" t="n"/>
      <c r="D1938" s="13" t="n"/>
      <c r="E1938" s="13" t="n"/>
      <c r="F1938" s="13" t="n"/>
      <c r="G1938" s="13" t="n"/>
      <c r="H1938" s="13" t="n"/>
      <c r="I1938" s="13" t="n"/>
      <c r="J1938" s="13" t="n"/>
      <c r="K1938" s="13" t="n"/>
      <c r="L1938" s="13" t="n"/>
      <c r="M1938" s="13" t="n"/>
      <c r="N1938" s="13" t="n"/>
      <c r="O1938" s="14" t="n"/>
      <c r="P1938" s="15" t="n"/>
      <c r="Q1938" s="16">
        <f>IF(N1938="", "", IF(ISNUMBER(N1938), N1938, IFERROR(DATEVALUE(LEFT(N1938,10))+TIMEVALUE(MID(N1938,12,8)), "texto")))</f>
        <v/>
      </c>
      <c r="R1938" s="17">
        <f>IF(ISNUMBER(Q1938), DATE(YEAR(Q1938),MONTH(Q1938),1), "")</f>
        <v/>
      </c>
      <c r="S1938" s="18">
        <f>IF(A1938="", 0, IF(AND(M1938=Ajustes!$B$8, E1938=Ajustes!$B$5, I1938=Ajustes!$B$4, OR(C1938=Ajustes!$B$6, C1938=Ajustes!$B$7), ISNUMBER(D1938), ISNUMBER(H1938)), 1, 0))</f>
        <v/>
      </c>
      <c r="T1938" s="19">
        <f>IF(S1938&lt;&gt;1, 0, IF(N(J1938)=0, 0, IF(K1938=Ajustes!$B$5, J1938, J1938*F1938)))</f>
        <v/>
      </c>
      <c r="U1938" s="20">
        <f>IF(S1938&lt;&gt;1, U1937, IF(C1938=Ajustes!$B$6, U1937+H1938, U1937-H1938))</f>
        <v/>
      </c>
      <c r="V1938" s="19">
        <f>IF(S1938&lt;&gt;1, V1937, IF(C1938=Ajustes!$B$6, V1937+D1938+N(O1938)+T1938, IF(U1938&lt;=0, 0, V1937-H1938*W1937)))</f>
        <v/>
      </c>
      <c r="W1938" s="21">
        <f>IF(U1938&gt;0, V1938/U1938, 0)</f>
        <v/>
      </c>
      <c r="X1938" s="19">
        <f>IF(AND(S1938=1, C1938=Ajustes!$B$7), D1938-N(O1938)-T1938-H1938*W1937, "")</f>
        <v/>
      </c>
      <c r="Y1938" s="18">
        <f>IF(A1938="", "", TRIM(IF(COUNTIFS($N$2:$N$3000,N1938,$C$2:$C$3000,C1938,$D$2:$D$3000,D1938,$H$2:$H$3000,H1938)&gt;1, "Orden repetida. ", "")&amp;IF(AND(S1938=1, C1938=Ajustes!$B$7, U1937+0.000001&lt;H1938), "Vendes más de lo registrado. ", "")&amp;IF(Q1938="texto", "Fecha en texto. ", "")&amp;IF(OR(NOT(ISNUMBER(D1938)), NOT(ISNUMBER(H1938))), "Número en texto. ", "")&amp;IF(AND(ISNUMBER(Q1938), ISNUMBER(Q1937), Q1938&lt;Q1937), "Fuera de orden de fecha. ", "")))</f>
        <v/>
      </c>
      <c r="Z1938" s="18">
        <f>IF(AND(S1938=1, ISNUMBER(R1938)), ROW(), 0)</f>
        <v/>
      </c>
      <c r="AA1938" s="18">
        <f>IF(ISNUMBER(R1938), R1938, 0)</f>
        <v/>
      </c>
    </row>
    <row r="1939">
      <c r="A1939" s="13" t="n"/>
      <c r="B1939" s="13" t="n"/>
      <c r="C1939" s="13" t="n"/>
      <c r="D1939" s="13" t="n"/>
      <c r="E1939" s="13" t="n"/>
      <c r="F1939" s="13" t="n"/>
      <c r="G1939" s="13" t="n"/>
      <c r="H1939" s="13" t="n"/>
      <c r="I1939" s="13" t="n"/>
      <c r="J1939" s="13" t="n"/>
      <c r="K1939" s="13" t="n"/>
      <c r="L1939" s="13" t="n"/>
      <c r="M1939" s="13" t="n"/>
      <c r="N1939" s="13" t="n"/>
      <c r="O1939" s="14" t="n"/>
      <c r="P1939" s="15" t="n"/>
      <c r="Q1939" s="16">
        <f>IF(N1939="", "", IF(ISNUMBER(N1939), N1939, IFERROR(DATEVALUE(LEFT(N1939,10))+TIMEVALUE(MID(N1939,12,8)), "texto")))</f>
        <v/>
      </c>
      <c r="R1939" s="17">
        <f>IF(ISNUMBER(Q1939), DATE(YEAR(Q1939),MONTH(Q1939),1), "")</f>
        <v/>
      </c>
      <c r="S1939" s="18">
        <f>IF(A1939="", 0, IF(AND(M1939=Ajustes!$B$8, E1939=Ajustes!$B$5, I1939=Ajustes!$B$4, OR(C1939=Ajustes!$B$6, C1939=Ajustes!$B$7), ISNUMBER(D1939), ISNUMBER(H1939)), 1, 0))</f>
        <v/>
      </c>
      <c r="T1939" s="19">
        <f>IF(S1939&lt;&gt;1, 0, IF(N(J1939)=0, 0, IF(K1939=Ajustes!$B$5, J1939, J1939*F1939)))</f>
        <v/>
      </c>
      <c r="U1939" s="20">
        <f>IF(S1939&lt;&gt;1, U1938, IF(C1939=Ajustes!$B$6, U1938+H1939, U1938-H1939))</f>
        <v/>
      </c>
      <c r="V1939" s="19">
        <f>IF(S1939&lt;&gt;1, V1938, IF(C1939=Ajustes!$B$6, V1938+D1939+N(O1939)+T1939, IF(U1939&lt;=0, 0, V1938-H1939*W1938)))</f>
        <v/>
      </c>
      <c r="W1939" s="21">
        <f>IF(U1939&gt;0, V1939/U1939, 0)</f>
        <v/>
      </c>
      <c r="X1939" s="19">
        <f>IF(AND(S1939=1, C1939=Ajustes!$B$7), D1939-N(O1939)-T1939-H1939*W1938, "")</f>
        <v/>
      </c>
      <c r="Y1939" s="18">
        <f>IF(A1939="", "", TRIM(IF(COUNTIFS($N$2:$N$3000,N1939,$C$2:$C$3000,C1939,$D$2:$D$3000,D1939,$H$2:$H$3000,H1939)&gt;1, "Orden repetida. ", "")&amp;IF(AND(S1939=1, C1939=Ajustes!$B$7, U1938+0.000001&lt;H1939), "Vendes más de lo registrado. ", "")&amp;IF(Q1939="texto", "Fecha en texto. ", "")&amp;IF(OR(NOT(ISNUMBER(D1939)), NOT(ISNUMBER(H1939))), "Número en texto. ", "")&amp;IF(AND(ISNUMBER(Q1939), ISNUMBER(Q1938), Q1939&lt;Q1938), "Fuera de orden de fecha. ", "")))</f>
        <v/>
      </c>
      <c r="Z1939" s="18">
        <f>IF(AND(S1939=1, ISNUMBER(R1939)), ROW(), 0)</f>
        <v/>
      </c>
      <c r="AA1939" s="18">
        <f>IF(ISNUMBER(R1939), R1939, 0)</f>
        <v/>
      </c>
    </row>
    <row r="1940">
      <c r="A1940" s="13" t="n"/>
      <c r="B1940" s="13" t="n"/>
      <c r="C1940" s="13" t="n"/>
      <c r="D1940" s="13" t="n"/>
      <c r="E1940" s="13" t="n"/>
      <c r="F1940" s="13" t="n"/>
      <c r="G1940" s="13" t="n"/>
      <c r="H1940" s="13" t="n"/>
      <c r="I1940" s="13" t="n"/>
      <c r="J1940" s="13" t="n"/>
      <c r="K1940" s="13" t="n"/>
      <c r="L1940" s="13" t="n"/>
      <c r="M1940" s="13" t="n"/>
      <c r="N1940" s="13" t="n"/>
      <c r="O1940" s="14" t="n"/>
      <c r="P1940" s="15" t="n"/>
      <c r="Q1940" s="16">
        <f>IF(N1940="", "", IF(ISNUMBER(N1940), N1940, IFERROR(DATEVALUE(LEFT(N1940,10))+TIMEVALUE(MID(N1940,12,8)), "texto")))</f>
        <v/>
      </c>
      <c r="R1940" s="17">
        <f>IF(ISNUMBER(Q1940), DATE(YEAR(Q1940),MONTH(Q1940),1), "")</f>
        <v/>
      </c>
      <c r="S1940" s="18">
        <f>IF(A1940="", 0, IF(AND(M1940=Ajustes!$B$8, E1940=Ajustes!$B$5, I1940=Ajustes!$B$4, OR(C1940=Ajustes!$B$6, C1940=Ajustes!$B$7), ISNUMBER(D1940), ISNUMBER(H1940)), 1, 0))</f>
        <v/>
      </c>
      <c r="T1940" s="19">
        <f>IF(S1940&lt;&gt;1, 0, IF(N(J1940)=0, 0, IF(K1940=Ajustes!$B$5, J1940, J1940*F1940)))</f>
        <v/>
      </c>
      <c r="U1940" s="20">
        <f>IF(S1940&lt;&gt;1, U1939, IF(C1940=Ajustes!$B$6, U1939+H1940, U1939-H1940))</f>
        <v/>
      </c>
      <c r="V1940" s="19">
        <f>IF(S1940&lt;&gt;1, V1939, IF(C1940=Ajustes!$B$6, V1939+D1940+N(O1940)+T1940, IF(U1940&lt;=0, 0, V1939-H1940*W1939)))</f>
        <v/>
      </c>
      <c r="W1940" s="21">
        <f>IF(U1940&gt;0, V1940/U1940, 0)</f>
        <v/>
      </c>
      <c r="X1940" s="19">
        <f>IF(AND(S1940=1, C1940=Ajustes!$B$7), D1940-N(O1940)-T1940-H1940*W1939, "")</f>
        <v/>
      </c>
      <c r="Y1940" s="18">
        <f>IF(A1940="", "", TRIM(IF(COUNTIFS($N$2:$N$3000,N1940,$C$2:$C$3000,C1940,$D$2:$D$3000,D1940,$H$2:$H$3000,H1940)&gt;1, "Orden repetida. ", "")&amp;IF(AND(S1940=1, C1940=Ajustes!$B$7, U1939+0.000001&lt;H1940), "Vendes más de lo registrado. ", "")&amp;IF(Q1940="texto", "Fecha en texto. ", "")&amp;IF(OR(NOT(ISNUMBER(D1940)), NOT(ISNUMBER(H1940))), "Número en texto. ", "")&amp;IF(AND(ISNUMBER(Q1940), ISNUMBER(Q1939), Q1940&lt;Q1939), "Fuera de orden de fecha. ", "")))</f>
        <v/>
      </c>
      <c r="Z1940" s="18">
        <f>IF(AND(S1940=1, ISNUMBER(R1940)), ROW(), 0)</f>
        <v/>
      </c>
      <c r="AA1940" s="18">
        <f>IF(ISNUMBER(R1940), R1940, 0)</f>
        <v/>
      </c>
    </row>
    <row r="1941">
      <c r="A1941" s="13" t="n"/>
      <c r="B1941" s="13" t="n"/>
      <c r="C1941" s="13" t="n"/>
      <c r="D1941" s="13" t="n"/>
      <c r="E1941" s="13" t="n"/>
      <c r="F1941" s="13" t="n"/>
      <c r="G1941" s="13" t="n"/>
      <c r="H1941" s="13" t="n"/>
      <c r="I1941" s="13" t="n"/>
      <c r="J1941" s="13" t="n"/>
      <c r="K1941" s="13" t="n"/>
      <c r="L1941" s="13" t="n"/>
      <c r="M1941" s="13" t="n"/>
      <c r="N1941" s="13" t="n"/>
      <c r="O1941" s="14" t="n"/>
      <c r="P1941" s="15" t="n"/>
      <c r="Q1941" s="16">
        <f>IF(N1941="", "", IF(ISNUMBER(N1941), N1941, IFERROR(DATEVALUE(LEFT(N1941,10))+TIMEVALUE(MID(N1941,12,8)), "texto")))</f>
        <v/>
      </c>
      <c r="R1941" s="17">
        <f>IF(ISNUMBER(Q1941), DATE(YEAR(Q1941),MONTH(Q1941),1), "")</f>
        <v/>
      </c>
      <c r="S1941" s="18">
        <f>IF(A1941="", 0, IF(AND(M1941=Ajustes!$B$8, E1941=Ajustes!$B$5, I1941=Ajustes!$B$4, OR(C1941=Ajustes!$B$6, C1941=Ajustes!$B$7), ISNUMBER(D1941), ISNUMBER(H1941)), 1, 0))</f>
        <v/>
      </c>
      <c r="T1941" s="19">
        <f>IF(S1941&lt;&gt;1, 0, IF(N(J1941)=0, 0, IF(K1941=Ajustes!$B$5, J1941, J1941*F1941)))</f>
        <v/>
      </c>
      <c r="U1941" s="20">
        <f>IF(S1941&lt;&gt;1, U1940, IF(C1941=Ajustes!$B$6, U1940+H1941, U1940-H1941))</f>
        <v/>
      </c>
      <c r="V1941" s="19">
        <f>IF(S1941&lt;&gt;1, V1940, IF(C1941=Ajustes!$B$6, V1940+D1941+N(O1941)+T1941, IF(U1941&lt;=0, 0, V1940-H1941*W1940)))</f>
        <v/>
      </c>
      <c r="W1941" s="21">
        <f>IF(U1941&gt;0, V1941/U1941, 0)</f>
        <v/>
      </c>
      <c r="X1941" s="19">
        <f>IF(AND(S1941=1, C1941=Ajustes!$B$7), D1941-N(O1941)-T1941-H1941*W1940, "")</f>
        <v/>
      </c>
      <c r="Y1941" s="18">
        <f>IF(A1941="", "", TRIM(IF(COUNTIFS($N$2:$N$3000,N1941,$C$2:$C$3000,C1941,$D$2:$D$3000,D1941,$H$2:$H$3000,H1941)&gt;1, "Orden repetida. ", "")&amp;IF(AND(S1941=1, C1941=Ajustes!$B$7, U1940+0.000001&lt;H1941), "Vendes más de lo registrado. ", "")&amp;IF(Q1941="texto", "Fecha en texto. ", "")&amp;IF(OR(NOT(ISNUMBER(D1941)), NOT(ISNUMBER(H1941))), "Número en texto. ", "")&amp;IF(AND(ISNUMBER(Q1941), ISNUMBER(Q1940), Q1941&lt;Q1940), "Fuera de orden de fecha. ", "")))</f>
        <v/>
      </c>
      <c r="Z1941" s="18">
        <f>IF(AND(S1941=1, ISNUMBER(R1941)), ROW(), 0)</f>
        <v/>
      </c>
      <c r="AA1941" s="18">
        <f>IF(ISNUMBER(R1941), R1941, 0)</f>
        <v/>
      </c>
    </row>
    <row r="1942">
      <c r="A1942" s="13" t="n"/>
      <c r="B1942" s="13" t="n"/>
      <c r="C1942" s="13" t="n"/>
      <c r="D1942" s="13" t="n"/>
      <c r="E1942" s="13" t="n"/>
      <c r="F1942" s="13" t="n"/>
      <c r="G1942" s="13" t="n"/>
      <c r="H1942" s="13" t="n"/>
      <c r="I1942" s="13" t="n"/>
      <c r="J1942" s="13" t="n"/>
      <c r="K1942" s="13" t="n"/>
      <c r="L1942" s="13" t="n"/>
      <c r="M1942" s="13" t="n"/>
      <c r="N1942" s="13" t="n"/>
      <c r="O1942" s="14" t="n"/>
      <c r="P1942" s="15" t="n"/>
      <c r="Q1942" s="16">
        <f>IF(N1942="", "", IF(ISNUMBER(N1942), N1942, IFERROR(DATEVALUE(LEFT(N1942,10))+TIMEVALUE(MID(N1942,12,8)), "texto")))</f>
        <v/>
      </c>
      <c r="R1942" s="17">
        <f>IF(ISNUMBER(Q1942), DATE(YEAR(Q1942),MONTH(Q1942),1), "")</f>
        <v/>
      </c>
      <c r="S1942" s="18">
        <f>IF(A1942="", 0, IF(AND(M1942=Ajustes!$B$8, E1942=Ajustes!$B$5, I1942=Ajustes!$B$4, OR(C1942=Ajustes!$B$6, C1942=Ajustes!$B$7), ISNUMBER(D1942), ISNUMBER(H1942)), 1, 0))</f>
        <v/>
      </c>
      <c r="T1942" s="19">
        <f>IF(S1942&lt;&gt;1, 0, IF(N(J1942)=0, 0, IF(K1942=Ajustes!$B$5, J1942, J1942*F1942)))</f>
        <v/>
      </c>
      <c r="U1942" s="20">
        <f>IF(S1942&lt;&gt;1, U1941, IF(C1942=Ajustes!$B$6, U1941+H1942, U1941-H1942))</f>
        <v/>
      </c>
      <c r="V1942" s="19">
        <f>IF(S1942&lt;&gt;1, V1941, IF(C1942=Ajustes!$B$6, V1941+D1942+N(O1942)+T1942, IF(U1942&lt;=0, 0, V1941-H1942*W1941)))</f>
        <v/>
      </c>
      <c r="W1942" s="21">
        <f>IF(U1942&gt;0, V1942/U1942, 0)</f>
        <v/>
      </c>
      <c r="X1942" s="19">
        <f>IF(AND(S1942=1, C1942=Ajustes!$B$7), D1942-N(O1942)-T1942-H1942*W1941, "")</f>
        <v/>
      </c>
      <c r="Y1942" s="18">
        <f>IF(A1942="", "", TRIM(IF(COUNTIFS($N$2:$N$3000,N1942,$C$2:$C$3000,C1942,$D$2:$D$3000,D1942,$H$2:$H$3000,H1942)&gt;1, "Orden repetida. ", "")&amp;IF(AND(S1942=1, C1942=Ajustes!$B$7, U1941+0.000001&lt;H1942), "Vendes más de lo registrado. ", "")&amp;IF(Q1942="texto", "Fecha en texto. ", "")&amp;IF(OR(NOT(ISNUMBER(D1942)), NOT(ISNUMBER(H1942))), "Número en texto. ", "")&amp;IF(AND(ISNUMBER(Q1942), ISNUMBER(Q1941), Q1942&lt;Q1941), "Fuera de orden de fecha. ", "")))</f>
        <v/>
      </c>
      <c r="Z1942" s="18">
        <f>IF(AND(S1942=1, ISNUMBER(R1942)), ROW(), 0)</f>
        <v/>
      </c>
      <c r="AA1942" s="18">
        <f>IF(ISNUMBER(R1942), R1942, 0)</f>
        <v/>
      </c>
    </row>
    <row r="1943">
      <c r="A1943" s="13" t="n"/>
      <c r="B1943" s="13" t="n"/>
      <c r="C1943" s="13" t="n"/>
      <c r="D1943" s="13" t="n"/>
      <c r="E1943" s="13" t="n"/>
      <c r="F1943" s="13" t="n"/>
      <c r="G1943" s="13" t="n"/>
      <c r="H1943" s="13" t="n"/>
      <c r="I1943" s="13" t="n"/>
      <c r="J1943" s="13" t="n"/>
      <c r="K1943" s="13" t="n"/>
      <c r="L1943" s="13" t="n"/>
      <c r="M1943" s="13" t="n"/>
      <c r="N1943" s="13" t="n"/>
      <c r="O1943" s="14" t="n"/>
      <c r="P1943" s="15" t="n"/>
      <c r="Q1943" s="16">
        <f>IF(N1943="", "", IF(ISNUMBER(N1943), N1943, IFERROR(DATEVALUE(LEFT(N1943,10))+TIMEVALUE(MID(N1943,12,8)), "texto")))</f>
        <v/>
      </c>
      <c r="R1943" s="17">
        <f>IF(ISNUMBER(Q1943), DATE(YEAR(Q1943),MONTH(Q1943),1), "")</f>
        <v/>
      </c>
      <c r="S1943" s="18">
        <f>IF(A1943="", 0, IF(AND(M1943=Ajustes!$B$8, E1943=Ajustes!$B$5, I1943=Ajustes!$B$4, OR(C1943=Ajustes!$B$6, C1943=Ajustes!$B$7), ISNUMBER(D1943), ISNUMBER(H1943)), 1, 0))</f>
        <v/>
      </c>
      <c r="T1943" s="19">
        <f>IF(S1943&lt;&gt;1, 0, IF(N(J1943)=0, 0, IF(K1943=Ajustes!$B$5, J1943, J1943*F1943)))</f>
        <v/>
      </c>
      <c r="U1943" s="20">
        <f>IF(S1943&lt;&gt;1, U1942, IF(C1943=Ajustes!$B$6, U1942+H1943, U1942-H1943))</f>
        <v/>
      </c>
      <c r="V1943" s="19">
        <f>IF(S1943&lt;&gt;1, V1942, IF(C1943=Ajustes!$B$6, V1942+D1943+N(O1943)+T1943, IF(U1943&lt;=0, 0, V1942-H1943*W1942)))</f>
        <v/>
      </c>
      <c r="W1943" s="21">
        <f>IF(U1943&gt;0, V1943/U1943, 0)</f>
        <v/>
      </c>
      <c r="X1943" s="19">
        <f>IF(AND(S1943=1, C1943=Ajustes!$B$7), D1943-N(O1943)-T1943-H1943*W1942, "")</f>
        <v/>
      </c>
      <c r="Y1943" s="18">
        <f>IF(A1943="", "", TRIM(IF(COUNTIFS($N$2:$N$3000,N1943,$C$2:$C$3000,C1943,$D$2:$D$3000,D1943,$H$2:$H$3000,H1943)&gt;1, "Orden repetida. ", "")&amp;IF(AND(S1943=1, C1943=Ajustes!$B$7, U1942+0.000001&lt;H1943), "Vendes más de lo registrado. ", "")&amp;IF(Q1943="texto", "Fecha en texto. ", "")&amp;IF(OR(NOT(ISNUMBER(D1943)), NOT(ISNUMBER(H1943))), "Número en texto. ", "")&amp;IF(AND(ISNUMBER(Q1943), ISNUMBER(Q1942), Q1943&lt;Q1942), "Fuera de orden de fecha. ", "")))</f>
        <v/>
      </c>
      <c r="Z1943" s="18">
        <f>IF(AND(S1943=1, ISNUMBER(R1943)), ROW(), 0)</f>
        <v/>
      </c>
      <c r="AA1943" s="18">
        <f>IF(ISNUMBER(R1943), R1943, 0)</f>
        <v/>
      </c>
    </row>
    <row r="1944">
      <c r="A1944" s="13" t="n"/>
      <c r="B1944" s="13" t="n"/>
      <c r="C1944" s="13" t="n"/>
      <c r="D1944" s="13" t="n"/>
      <c r="E1944" s="13" t="n"/>
      <c r="F1944" s="13" t="n"/>
      <c r="G1944" s="13" t="n"/>
      <c r="H1944" s="13" t="n"/>
      <c r="I1944" s="13" t="n"/>
      <c r="J1944" s="13" t="n"/>
      <c r="K1944" s="13" t="n"/>
      <c r="L1944" s="13" t="n"/>
      <c r="M1944" s="13" t="n"/>
      <c r="N1944" s="13" t="n"/>
      <c r="O1944" s="14" t="n"/>
      <c r="P1944" s="15" t="n"/>
      <c r="Q1944" s="16">
        <f>IF(N1944="", "", IF(ISNUMBER(N1944), N1944, IFERROR(DATEVALUE(LEFT(N1944,10))+TIMEVALUE(MID(N1944,12,8)), "texto")))</f>
        <v/>
      </c>
      <c r="R1944" s="17">
        <f>IF(ISNUMBER(Q1944), DATE(YEAR(Q1944),MONTH(Q1944),1), "")</f>
        <v/>
      </c>
      <c r="S1944" s="18">
        <f>IF(A1944="", 0, IF(AND(M1944=Ajustes!$B$8, E1944=Ajustes!$B$5, I1944=Ajustes!$B$4, OR(C1944=Ajustes!$B$6, C1944=Ajustes!$B$7), ISNUMBER(D1944), ISNUMBER(H1944)), 1, 0))</f>
        <v/>
      </c>
      <c r="T1944" s="19">
        <f>IF(S1944&lt;&gt;1, 0, IF(N(J1944)=0, 0, IF(K1944=Ajustes!$B$5, J1944, J1944*F1944)))</f>
        <v/>
      </c>
      <c r="U1944" s="20">
        <f>IF(S1944&lt;&gt;1, U1943, IF(C1944=Ajustes!$B$6, U1943+H1944, U1943-H1944))</f>
        <v/>
      </c>
      <c r="V1944" s="19">
        <f>IF(S1944&lt;&gt;1, V1943, IF(C1944=Ajustes!$B$6, V1943+D1944+N(O1944)+T1944, IF(U1944&lt;=0, 0, V1943-H1944*W1943)))</f>
        <v/>
      </c>
      <c r="W1944" s="21">
        <f>IF(U1944&gt;0, V1944/U1944, 0)</f>
        <v/>
      </c>
      <c r="X1944" s="19">
        <f>IF(AND(S1944=1, C1944=Ajustes!$B$7), D1944-N(O1944)-T1944-H1944*W1943, "")</f>
        <v/>
      </c>
      <c r="Y1944" s="18">
        <f>IF(A1944="", "", TRIM(IF(COUNTIFS($N$2:$N$3000,N1944,$C$2:$C$3000,C1944,$D$2:$D$3000,D1944,$H$2:$H$3000,H1944)&gt;1, "Orden repetida. ", "")&amp;IF(AND(S1944=1, C1944=Ajustes!$B$7, U1943+0.000001&lt;H1944), "Vendes más de lo registrado. ", "")&amp;IF(Q1944="texto", "Fecha en texto. ", "")&amp;IF(OR(NOT(ISNUMBER(D1944)), NOT(ISNUMBER(H1944))), "Número en texto. ", "")&amp;IF(AND(ISNUMBER(Q1944), ISNUMBER(Q1943), Q1944&lt;Q1943), "Fuera de orden de fecha. ", "")))</f>
        <v/>
      </c>
      <c r="Z1944" s="18">
        <f>IF(AND(S1944=1, ISNUMBER(R1944)), ROW(), 0)</f>
        <v/>
      </c>
      <c r="AA1944" s="18">
        <f>IF(ISNUMBER(R1944), R1944, 0)</f>
        <v/>
      </c>
    </row>
    <row r="1945">
      <c r="A1945" s="13" t="n"/>
      <c r="B1945" s="13" t="n"/>
      <c r="C1945" s="13" t="n"/>
      <c r="D1945" s="13" t="n"/>
      <c r="E1945" s="13" t="n"/>
      <c r="F1945" s="13" t="n"/>
      <c r="G1945" s="13" t="n"/>
      <c r="H1945" s="13" t="n"/>
      <c r="I1945" s="13" t="n"/>
      <c r="J1945" s="13" t="n"/>
      <c r="K1945" s="13" t="n"/>
      <c r="L1945" s="13" t="n"/>
      <c r="M1945" s="13" t="n"/>
      <c r="N1945" s="13" t="n"/>
      <c r="O1945" s="14" t="n"/>
      <c r="P1945" s="15" t="n"/>
      <c r="Q1945" s="16">
        <f>IF(N1945="", "", IF(ISNUMBER(N1945), N1945, IFERROR(DATEVALUE(LEFT(N1945,10))+TIMEVALUE(MID(N1945,12,8)), "texto")))</f>
        <v/>
      </c>
      <c r="R1945" s="17">
        <f>IF(ISNUMBER(Q1945), DATE(YEAR(Q1945),MONTH(Q1945),1), "")</f>
        <v/>
      </c>
      <c r="S1945" s="18">
        <f>IF(A1945="", 0, IF(AND(M1945=Ajustes!$B$8, E1945=Ajustes!$B$5, I1945=Ajustes!$B$4, OR(C1945=Ajustes!$B$6, C1945=Ajustes!$B$7), ISNUMBER(D1945), ISNUMBER(H1945)), 1, 0))</f>
        <v/>
      </c>
      <c r="T1945" s="19">
        <f>IF(S1945&lt;&gt;1, 0, IF(N(J1945)=0, 0, IF(K1945=Ajustes!$B$5, J1945, J1945*F1945)))</f>
        <v/>
      </c>
      <c r="U1945" s="20">
        <f>IF(S1945&lt;&gt;1, U1944, IF(C1945=Ajustes!$B$6, U1944+H1945, U1944-H1945))</f>
        <v/>
      </c>
      <c r="V1945" s="19">
        <f>IF(S1945&lt;&gt;1, V1944, IF(C1945=Ajustes!$B$6, V1944+D1945+N(O1945)+T1945, IF(U1945&lt;=0, 0, V1944-H1945*W1944)))</f>
        <v/>
      </c>
      <c r="W1945" s="21">
        <f>IF(U1945&gt;0, V1945/U1945, 0)</f>
        <v/>
      </c>
      <c r="X1945" s="19">
        <f>IF(AND(S1945=1, C1945=Ajustes!$B$7), D1945-N(O1945)-T1945-H1945*W1944, "")</f>
        <v/>
      </c>
      <c r="Y1945" s="18">
        <f>IF(A1945="", "", TRIM(IF(COUNTIFS($N$2:$N$3000,N1945,$C$2:$C$3000,C1945,$D$2:$D$3000,D1945,$H$2:$H$3000,H1945)&gt;1, "Orden repetida. ", "")&amp;IF(AND(S1945=1, C1945=Ajustes!$B$7, U1944+0.000001&lt;H1945), "Vendes más de lo registrado. ", "")&amp;IF(Q1945="texto", "Fecha en texto. ", "")&amp;IF(OR(NOT(ISNUMBER(D1945)), NOT(ISNUMBER(H1945))), "Número en texto. ", "")&amp;IF(AND(ISNUMBER(Q1945), ISNUMBER(Q1944), Q1945&lt;Q1944), "Fuera de orden de fecha. ", "")))</f>
        <v/>
      </c>
      <c r="Z1945" s="18">
        <f>IF(AND(S1945=1, ISNUMBER(R1945)), ROW(), 0)</f>
        <v/>
      </c>
      <c r="AA1945" s="18">
        <f>IF(ISNUMBER(R1945), R1945, 0)</f>
        <v/>
      </c>
    </row>
    <row r="1946">
      <c r="A1946" s="13" t="n"/>
      <c r="B1946" s="13" t="n"/>
      <c r="C1946" s="13" t="n"/>
      <c r="D1946" s="13" t="n"/>
      <c r="E1946" s="13" t="n"/>
      <c r="F1946" s="13" t="n"/>
      <c r="G1946" s="13" t="n"/>
      <c r="H1946" s="13" t="n"/>
      <c r="I1946" s="13" t="n"/>
      <c r="J1946" s="13" t="n"/>
      <c r="K1946" s="13" t="n"/>
      <c r="L1946" s="13" t="n"/>
      <c r="M1946" s="13" t="n"/>
      <c r="N1946" s="13" t="n"/>
      <c r="O1946" s="14" t="n"/>
      <c r="P1946" s="15" t="n"/>
      <c r="Q1946" s="16">
        <f>IF(N1946="", "", IF(ISNUMBER(N1946), N1946, IFERROR(DATEVALUE(LEFT(N1946,10))+TIMEVALUE(MID(N1946,12,8)), "texto")))</f>
        <v/>
      </c>
      <c r="R1946" s="17">
        <f>IF(ISNUMBER(Q1946), DATE(YEAR(Q1946),MONTH(Q1946),1), "")</f>
        <v/>
      </c>
      <c r="S1946" s="18">
        <f>IF(A1946="", 0, IF(AND(M1946=Ajustes!$B$8, E1946=Ajustes!$B$5, I1946=Ajustes!$B$4, OR(C1946=Ajustes!$B$6, C1946=Ajustes!$B$7), ISNUMBER(D1946), ISNUMBER(H1946)), 1, 0))</f>
        <v/>
      </c>
      <c r="T1946" s="19">
        <f>IF(S1946&lt;&gt;1, 0, IF(N(J1946)=0, 0, IF(K1946=Ajustes!$B$5, J1946, J1946*F1946)))</f>
        <v/>
      </c>
      <c r="U1946" s="20">
        <f>IF(S1946&lt;&gt;1, U1945, IF(C1946=Ajustes!$B$6, U1945+H1946, U1945-H1946))</f>
        <v/>
      </c>
      <c r="V1946" s="19">
        <f>IF(S1946&lt;&gt;1, V1945, IF(C1946=Ajustes!$B$6, V1945+D1946+N(O1946)+T1946, IF(U1946&lt;=0, 0, V1945-H1946*W1945)))</f>
        <v/>
      </c>
      <c r="W1946" s="21">
        <f>IF(U1946&gt;0, V1946/U1946, 0)</f>
        <v/>
      </c>
      <c r="X1946" s="19">
        <f>IF(AND(S1946=1, C1946=Ajustes!$B$7), D1946-N(O1946)-T1946-H1946*W1945, "")</f>
        <v/>
      </c>
      <c r="Y1946" s="18">
        <f>IF(A1946="", "", TRIM(IF(COUNTIFS($N$2:$N$3000,N1946,$C$2:$C$3000,C1946,$D$2:$D$3000,D1946,$H$2:$H$3000,H1946)&gt;1, "Orden repetida. ", "")&amp;IF(AND(S1946=1, C1946=Ajustes!$B$7, U1945+0.000001&lt;H1946), "Vendes más de lo registrado. ", "")&amp;IF(Q1946="texto", "Fecha en texto. ", "")&amp;IF(OR(NOT(ISNUMBER(D1946)), NOT(ISNUMBER(H1946))), "Número en texto. ", "")&amp;IF(AND(ISNUMBER(Q1946), ISNUMBER(Q1945), Q1946&lt;Q1945), "Fuera de orden de fecha. ", "")))</f>
        <v/>
      </c>
      <c r="Z1946" s="18">
        <f>IF(AND(S1946=1, ISNUMBER(R1946)), ROW(), 0)</f>
        <v/>
      </c>
      <c r="AA1946" s="18">
        <f>IF(ISNUMBER(R1946), R1946, 0)</f>
        <v/>
      </c>
    </row>
    <row r="1947">
      <c r="A1947" s="13" t="n"/>
      <c r="B1947" s="13" t="n"/>
      <c r="C1947" s="13" t="n"/>
      <c r="D1947" s="13" t="n"/>
      <c r="E1947" s="13" t="n"/>
      <c r="F1947" s="13" t="n"/>
      <c r="G1947" s="13" t="n"/>
      <c r="H1947" s="13" t="n"/>
      <c r="I1947" s="13" t="n"/>
      <c r="J1947" s="13" t="n"/>
      <c r="K1947" s="13" t="n"/>
      <c r="L1947" s="13" t="n"/>
      <c r="M1947" s="13" t="n"/>
      <c r="N1947" s="13" t="n"/>
      <c r="O1947" s="14" t="n"/>
      <c r="P1947" s="15" t="n"/>
      <c r="Q1947" s="16">
        <f>IF(N1947="", "", IF(ISNUMBER(N1947), N1947, IFERROR(DATEVALUE(LEFT(N1947,10))+TIMEVALUE(MID(N1947,12,8)), "texto")))</f>
        <v/>
      </c>
      <c r="R1947" s="17">
        <f>IF(ISNUMBER(Q1947), DATE(YEAR(Q1947),MONTH(Q1947),1), "")</f>
        <v/>
      </c>
      <c r="S1947" s="18">
        <f>IF(A1947="", 0, IF(AND(M1947=Ajustes!$B$8, E1947=Ajustes!$B$5, I1947=Ajustes!$B$4, OR(C1947=Ajustes!$B$6, C1947=Ajustes!$B$7), ISNUMBER(D1947), ISNUMBER(H1947)), 1, 0))</f>
        <v/>
      </c>
      <c r="T1947" s="19">
        <f>IF(S1947&lt;&gt;1, 0, IF(N(J1947)=0, 0, IF(K1947=Ajustes!$B$5, J1947, J1947*F1947)))</f>
        <v/>
      </c>
      <c r="U1947" s="20">
        <f>IF(S1947&lt;&gt;1, U1946, IF(C1947=Ajustes!$B$6, U1946+H1947, U1946-H1947))</f>
        <v/>
      </c>
      <c r="V1947" s="19">
        <f>IF(S1947&lt;&gt;1, V1946, IF(C1947=Ajustes!$B$6, V1946+D1947+N(O1947)+T1947, IF(U1947&lt;=0, 0, V1946-H1947*W1946)))</f>
        <v/>
      </c>
      <c r="W1947" s="21">
        <f>IF(U1947&gt;0, V1947/U1947, 0)</f>
        <v/>
      </c>
      <c r="X1947" s="19">
        <f>IF(AND(S1947=1, C1947=Ajustes!$B$7), D1947-N(O1947)-T1947-H1947*W1946, "")</f>
        <v/>
      </c>
      <c r="Y1947" s="18">
        <f>IF(A1947="", "", TRIM(IF(COUNTIFS($N$2:$N$3000,N1947,$C$2:$C$3000,C1947,$D$2:$D$3000,D1947,$H$2:$H$3000,H1947)&gt;1, "Orden repetida. ", "")&amp;IF(AND(S1947=1, C1947=Ajustes!$B$7, U1946+0.000001&lt;H1947), "Vendes más de lo registrado. ", "")&amp;IF(Q1947="texto", "Fecha en texto. ", "")&amp;IF(OR(NOT(ISNUMBER(D1947)), NOT(ISNUMBER(H1947))), "Número en texto. ", "")&amp;IF(AND(ISNUMBER(Q1947), ISNUMBER(Q1946), Q1947&lt;Q1946), "Fuera de orden de fecha. ", "")))</f>
        <v/>
      </c>
      <c r="Z1947" s="18">
        <f>IF(AND(S1947=1, ISNUMBER(R1947)), ROW(), 0)</f>
        <v/>
      </c>
      <c r="AA1947" s="18">
        <f>IF(ISNUMBER(R1947), R1947, 0)</f>
        <v/>
      </c>
    </row>
    <row r="1948">
      <c r="A1948" s="13" t="n"/>
      <c r="B1948" s="13" t="n"/>
      <c r="C1948" s="13" t="n"/>
      <c r="D1948" s="13" t="n"/>
      <c r="E1948" s="13" t="n"/>
      <c r="F1948" s="13" t="n"/>
      <c r="G1948" s="13" t="n"/>
      <c r="H1948" s="13" t="n"/>
      <c r="I1948" s="13" t="n"/>
      <c r="J1948" s="13" t="n"/>
      <c r="K1948" s="13" t="n"/>
      <c r="L1948" s="13" t="n"/>
      <c r="M1948" s="13" t="n"/>
      <c r="N1948" s="13" t="n"/>
      <c r="O1948" s="14" t="n"/>
      <c r="P1948" s="15" t="n"/>
      <c r="Q1948" s="16">
        <f>IF(N1948="", "", IF(ISNUMBER(N1948), N1948, IFERROR(DATEVALUE(LEFT(N1948,10))+TIMEVALUE(MID(N1948,12,8)), "texto")))</f>
        <v/>
      </c>
      <c r="R1948" s="17">
        <f>IF(ISNUMBER(Q1948), DATE(YEAR(Q1948),MONTH(Q1948),1), "")</f>
        <v/>
      </c>
      <c r="S1948" s="18">
        <f>IF(A1948="", 0, IF(AND(M1948=Ajustes!$B$8, E1948=Ajustes!$B$5, I1948=Ajustes!$B$4, OR(C1948=Ajustes!$B$6, C1948=Ajustes!$B$7), ISNUMBER(D1948), ISNUMBER(H1948)), 1, 0))</f>
        <v/>
      </c>
      <c r="T1948" s="19">
        <f>IF(S1948&lt;&gt;1, 0, IF(N(J1948)=0, 0, IF(K1948=Ajustes!$B$5, J1948, J1948*F1948)))</f>
        <v/>
      </c>
      <c r="U1948" s="20">
        <f>IF(S1948&lt;&gt;1, U1947, IF(C1948=Ajustes!$B$6, U1947+H1948, U1947-H1948))</f>
        <v/>
      </c>
      <c r="V1948" s="19">
        <f>IF(S1948&lt;&gt;1, V1947, IF(C1948=Ajustes!$B$6, V1947+D1948+N(O1948)+T1948, IF(U1948&lt;=0, 0, V1947-H1948*W1947)))</f>
        <v/>
      </c>
      <c r="W1948" s="21">
        <f>IF(U1948&gt;0, V1948/U1948, 0)</f>
        <v/>
      </c>
      <c r="X1948" s="19">
        <f>IF(AND(S1948=1, C1948=Ajustes!$B$7), D1948-N(O1948)-T1948-H1948*W1947, "")</f>
        <v/>
      </c>
      <c r="Y1948" s="18">
        <f>IF(A1948="", "", TRIM(IF(COUNTIFS($N$2:$N$3000,N1948,$C$2:$C$3000,C1948,$D$2:$D$3000,D1948,$H$2:$H$3000,H1948)&gt;1, "Orden repetida. ", "")&amp;IF(AND(S1948=1, C1948=Ajustes!$B$7, U1947+0.000001&lt;H1948), "Vendes más de lo registrado. ", "")&amp;IF(Q1948="texto", "Fecha en texto. ", "")&amp;IF(OR(NOT(ISNUMBER(D1948)), NOT(ISNUMBER(H1948))), "Número en texto. ", "")&amp;IF(AND(ISNUMBER(Q1948), ISNUMBER(Q1947), Q1948&lt;Q1947), "Fuera de orden de fecha. ", "")))</f>
        <v/>
      </c>
      <c r="Z1948" s="18">
        <f>IF(AND(S1948=1, ISNUMBER(R1948)), ROW(), 0)</f>
        <v/>
      </c>
      <c r="AA1948" s="18">
        <f>IF(ISNUMBER(R1948), R1948, 0)</f>
        <v/>
      </c>
    </row>
    <row r="1949">
      <c r="A1949" s="13" t="n"/>
      <c r="B1949" s="13" t="n"/>
      <c r="C1949" s="13" t="n"/>
      <c r="D1949" s="13" t="n"/>
      <c r="E1949" s="13" t="n"/>
      <c r="F1949" s="13" t="n"/>
      <c r="G1949" s="13" t="n"/>
      <c r="H1949" s="13" t="n"/>
      <c r="I1949" s="13" t="n"/>
      <c r="J1949" s="13" t="n"/>
      <c r="K1949" s="13" t="n"/>
      <c r="L1949" s="13" t="n"/>
      <c r="M1949" s="13" t="n"/>
      <c r="N1949" s="13" t="n"/>
      <c r="O1949" s="14" t="n"/>
      <c r="P1949" s="15" t="n"/>
      <c r="Q1949" s="16">
        <f>IF(N1949="", "", IF(ISNUMBER(N1949), N1949, IFERROR(DATEVALUE(LEFT(N1949,10))+TIMEVALUE(MID(N1949,12,8)), "texto")))</f>
        <v/>
      </c>
      <c r="R1949" s="17">
        <f>IF(ISNUMBER(Q1949), DATE(YEAR(Q1949),MONTH(Q1949),1), "")</f>
        <v/>
      </c>
      <c r="S1949" s="18">
        <f>IF(A1949="", 0, IF(AND(M1949=Ajustes!$B$8, E1949=Ajustes!$B$5, I1949=Ajustes!$B$4, OR(C1949=Ajustes!$B$6, C1949=Ajustes!$B$7), ISNUMBER(D1949), ISNUMBER(H1949)), 1, 0))</f>
        <v/>
      </c>
      <c r="T1949" s="19">
        <f>IF(S1949&lt;&gt;1, 0, IF(N(J1949)=0, 0, IF(K1949=Ajustes!$B$5, J1949, J1949*F1949)))</f>
        <v/>
      </c>
      <c r="U1949" s="20">
        <f>IF(S1949&lt;&gt;1, U1948, IF(C1949=Ajustes!$B$6, U1948+H1949, U1948-H1949))</f>
        <v/>
      </c>
      <c r="V1949" s="19">
        <f>IF(S1949&lt;&gt;1, V1948, IF(C1949=Ajustes!$B$6, V1948+D1949+N(O1949)+T1949, IF(U1949&lt;=0, 0, V1948-H1949*W1948)))</f>
        <v/>
      </c>
      <c r="W1949" s="21">
        <f>IF(U1949&gt;0, V1949/U1949, 0)</f>
        <v/>
      </c>
      <c r="X1949" s="19">
        <f>IF(AND(S1949=1, C1949=Ajustes!$B$7), D1949-N(O1949)-T1949-H1949*W1948, "")</f>
        <v/>
      </c>
      <c r="Y1949" s="18">
        <f>IF(A1949="", "", TRIM(IF(COUNTIFS($N$2:$N$3000,N1949,$C$2:$C$3000,C1949,$D$2:$D$3000,D1949,$H$2:$H$3000,H1949)&gt;1, "Orden repetida. ", "")&amp;IF(AND(S1949=1, C1949=Ajustes!$B$7, U1948+0.000001&lt;H1949), "Vendes más de lo registrado. ", "")&amp;IF(Q1949="texto", "Fecha en texto. ", "")&amp;IF(OR(NOT(ISNUMBER(D1949)), NOT(ISNUMBER(H1949))), "Número en texto. ", "")&amp;IF(AND(ISNUMBER(Q1949), ISNUMBER(Q1948), Q1949&lt;Q1948), "Fuera de orden de fecha. ", "")))</f>
        <v/>
      </c>
      <c r="Z1949" s="18">
        <f>IF(AND(S1949=1, ISNUMBER(R1949)), ROW(), 0)</f>
        <v/>
      </c>
      <c r="AA1949" s="18">
        <f>IF(ISNUMBER(R1949), R1949, 0)</f>
        <v/>
      </c>
    </row>
    <row r="1950">
      <c r="A1950" s="13" t="n"/>
      <c r="B1950" s="13" t="n"/>
      <c r="C1950" s="13" t="n"/>
      <c r="D1950" s="13" t="n"/>
      <c r="E1950" s="13" t="n"/>
      <c r="F1950" s="13" t="n"/>
      <c r="G1950" s="13" t="n"/>
      <c r="H1950" s="13" t="n"/>
      <c r="I1950" s="13" t="n"/>
      <c r="J1950" s="13" t="n"/>
      <c r="K1950" s="13" t="n"/>
      <c r="L1950" s="13" t="n"/>
      <c r="M1950" s="13" t="n"/>
      <c r="N1950" s="13" t="n"/>
      <c r="O1950" s="14" t="n"/>
      <c r="P1950" s="15" t="n"/>
      <c r="Q1950" s="16">
        <f>IF(N1950="", "", IF(ISNUMBER(N1950), N1950, IFERROR(DATEVALUE(LEFT(N1950,10))+TIMEVALUE(MID(N1950,12,8)), "texto")))</f>
        <v/>
      </c>
      <c r="R1950" s="17">
        <f>IF(ISNUMBER(Q1950), DATE(YEAR(Q1950),MONTH(Q1950),1), "")</f>
        <v/>
      </c>
      <c r="S1950" s="18">
        <f>IF(A1950="", 0, IF(AND(M1950=Ajustes!$B$8, E1950=Ajustes!$B$5, I1950=Ajustes!$B$4, OR(C1950=Ajustes!$B$6, C1950=Ajustes!$B$7), ISNUMBER(D1950), ISNUMBER(H1950)), 1, 0))</f>
        <v/>
      </c>
      <c r="T1950" s="19">
        <f>IF(S1950&lt;&gt;1, 0, IF(N(J1950)=0, 0, IF(K1950=Ajustes!$B$5, J1950, J1950*F1950)))</f>
        <v/>
      </c>
      <c r="U1950" s="20">
        <f>IF(S1950&lt;&gt;1, U1949, IF(C1950=Ajustes!$B$6, U1949+H1950, U1949-H1950))</f>
        <v/>
      </c>
      <c r="V1950" s="19">
        <f>IF(S1950&lt;&gt;1, V1949, IF(C1950=Ajustes!$B$6, V1949+D1950+N(O1950)+T1950, IF(U1950&lt;=0, 0, V1949-H1950*W1949)))</f>
        <v/>
      </c>
      <c r="W1950" s="21">
        <f>IF(U1950&gt;0, V1950/U1950, 0)</f>
        <v/>
      </c>
      <c r="X1950" s="19">
        <f>IF(AND(S1950=1, C1950=Ajustes!$B$7), D1950-N(O1950)-T1950-H1950*W1949, "")</f>
        <v/>
      </c>
      <c r="Y1950" s="18">
        <f>IF(A1950="", "", TRIM(IF(COUNTIFS($N$2:$N$3000,N1950,$C$2:$C$3000,C1950,$D$2:$D$3000,D1950,$H$2:$H$3000,H1950)&gt;1, "Orden repetida. ", "")&amp;IF(AND(S1950=1, C1950=Ajustes!$B$7, U1949+0.000001&lt;H1950), "Vendes más de lo registrado. ", "")&amp;IF(Q1950="texto", "Fecha en texto. ", "")&amp;IF(OR(NOT(ISNUMBER(D1950)), NOT(ISNUMBER(H1950))), "Número en texto. ", "")&amp;IF(AND(ISNUMBER(Q1950), ISNUMBER(Q1949), Q1950&lt;Q1949), "Fuera de orden de fecha. ", "")))</f>
        <v/>
      </c>
      <c r="Z1950" s="18">
        <f>IF(AND(S1950=1, ISNUMBER(R1950)), ROW(), 0)</f>
        <v/>
      </c>
      <c r="AA1950" s="18">
        <f>IF(ISNUMBER(R1950), R1950, 0)</f>
        <v/>
      </c>
    </row>
    <row r="1951">
      <c r="A1951" s="13" t="n"/>
      <c r="B1951" s="13" t="n"/>
      <c r="C1951" s="13" t="n"/>
      <c r="D1951" s="13" t="n"/>
      <c r="E1951" s="13" t="n"/>
      <c r="F1951" s="13" t="n"/>
      <c r="G1951" s="13" t="n"/>
      <c r="H1951" s="13" t="n"/>
      <c r="I1951" s="13" t="n"/>
      <c r="J1951" s="13" t="n"/>
      <c r="K1951" s="13" t="n"/>
      <c r="L1951" s="13" t="n"/>
      <c r="M1951" s="13" t="n"/>
      <c r="N1951" s="13" t="n"/>
      <c r="O1951" s="14" t="n"/>
      <c r="P1951" s="15" t="n"/>
      <c r="Q1951" s="16">
        <f>IF(N1951="", "", IF(ISNUMBER(N1951), N1951, IFERROR(DATEVALUE(LEFT(N1951,10))+TIMEVALUE(MID(N1951,12,8)), "texto")))</f>
        <v/>
      </c>
      <c r="R1951" s="17">
        <f>IF(ISNUMBER(Q1951), DATE(YEAR(Q1951),MONTH(Q1951),1), "")</f>
        <v/>
      </c>
      <c r="S1951" s="18">
        <f>IF(A1951="", 0, IF(AND(M1951=Ajustes!$B$8, E1951=Ajustes!$B$5, I1951=Ajustes!$B$4, OR(C1951=Ajustes!$B$6, C1951=Ajustes!$B$7), ISNUMBER(D1951), ISNUMBER(H1951)), 1, 0))</f>
        <v/>
      </c>
      <c r="T1951" s="19">
        <f>IF(S1951&lt;&gt;1, 0, IF(N(J1951)=0, 0, IF(K1951=Ajustes!$B$5, J1951, J1951*F1951)))</f>
        <v/>
      </c>
      <c r="U1951" s="20">
        <f>IF(S1951&lt;&gt;1, U1950, IF(C1951=Ajustes!$B$6, U1950+H1951, U1950-H1951))</f>
        <v/>
      </c>
      <c r="V1951" s="19">
        <f>IF(S1951&lt;&gt;1, V1950, IF(C1951=Ajustes!$B$6, V1950+D1951+N(O1951)+T1951, IF(U1951&lt;=0, 0, V1950-H1951*W1950)))</f>
        <v/>
      </c>
      <c r="W1951" s="21">
        <f>IF(U1951&gt;0, V1951/U1951, 0)</f>
        <v/>
      </c>
      <c r="X1951" s="19">
        <f>IF(AND(S1951=1, C1951=Ajustes!$B$7), D1951-N(O1951)-T1951-H1951*W1950, "")</f>
        <v/>
      </c>
      <c r="Y1951" s="18">
        <f>IF(A1951="", "", TRIM(IF(COUNTIFS($N$2:$N$3000,N1951,$C$2:$C$3000,C1951,$D$2:$D$3000,D1951,$H$2:$H$3000,H1951)&gt;1, "Orden repetida. ", "")&amp;IF(AND(S1951=1, C1951=Ajustes!$B$7, U1950+0.000001&lt;H1951), "Vendes más de lo registrado. ", "")&amp;IF(Q1951="texto", "Fecha en texto. ", "")&amp;IF(OR(NOT(ISNUMBER(D1951)), NOT(ISNUMBER(H1951))), "Número en texto. ", "")&amp;IF(AND(ISNUMBER(Q1951), ISNUMBER(Q1950), Q1951&lt;Q1950), "Fuera de orden de fecha. ", "")))</f>
        <v/>
      </c>
      <c r="Z1951" s="18">
        <f>IF(AND(S1951=1, ISNUMBER(R1951)), ROW(), 0)</f>
        <v/>
      </c>
      <c r="AA1951" s="18">
        <f>IF(ISNUMBER(R1951), R1951, 0)</f>
        <v/>
      </c>
    </row>
    <row r="1952">
      <c r="A1952" s="13" t="n"/>
      <c r="B1952" s="13" t="n"/>
      <c r="C1952" s="13" t="n"/>
      <c r="D1952" s="13" t="n"/>
      <c r="E1952" s="13" t="n"/>
      <c r="F1952" s="13" t="n"/>
      <c r="G1952" s="13" t="n"/>
      <c r="H1952" s="13" t="n"/>
      <c r="I1952" s="13" t="n"/>
      <c r="J1952" s="13" t="n"/>
      <c r="K1952" s="13" t="n"/>
      <c r="L1952" s="13" t="n"/>
      <c r="M1952" s="13" t="n"/>
      <c r="N1952" s="13" t="n"/>
      <c r="O1952" s="14" t="n"/>
      <c r="P1952" s="15" t="n"/>
      <c r="Q1952" s="16">
        <f>IF(N1952="", "", IF(ISNUMBER(N1952), N1952, IFERROR(DATEVALUE(LEFT(N1952,10))+TIMEVALUE(MID(N1952,12,8)), "texto")))</f>
        <v/>
      </c>
      <c r="R1952" s="17">
        <f>IF(ISNUMBER(Q1952), DATE(YEAR(Q1952),MONTH(Q1952),1), "")</f>
        <v/>
      </c>
      <c r="S1952" s="18">
        <f>IF(A1952="", 0, IF(AND(M1952=Ajustes!$B$8, E1952=Ajustes!$B$5, I1952=Ajustes!$B$4, OR(C1952=Ajustes!$B$6, C1952=Ajustes!$B$7), ISNUMBER(D1952), ISNUMBER(H1952)), 1, 0))</f>
        <v/>
      </c>
      <c r="T1952" s="19">
        <f>IF(S1952&lt;&gt;1, 0, IF(N(J1952)=0, 0, IF(K1952=Ajustes!$B$5, J1952, J1952*F1952)))</f>
        <v/>
      </c>
      <c r="U1952" s="20">
        <f>IF(S1952&lt;&gt;1, U1951, IF(C1952=Ajustes!$B$6, U1951+H1952, U1951-H1952))</f>
        <v/>
      </c>
      <c r="V1952" s="19">
        <f>IF(S1952&lt;&gt;1, V1951, IF(C1952=Ajustes!$B$6, V1951+D1952+N(O1952)+T1952, IF(U1952&lt;=0, 0, V1951-H1952*W1951)))</f>
        <v/>
      </c>
      <c r="W1952" s="21">
        <f>IF(U1952&gt;0, V1952/U1952, 0)</f>
        <v/>
      </c>
      <c r="X1952" s="19">
        <f>IF(AND(S1952=1, C1952=Ajustes!$B$7), D1952-N(O1952)-T1952-H1952*W1951, "")</f>
        <v/>
      </c>
      <c r="Y1952" s="18">
        <f>IF(A1952="", "", TRIM(IF(COUNTIFS($N$2:$N$3000,N1952,$C$2:$C$3000,C1952,$D$2:$D$3000,D1952,$H$2:$H$3000,H1952)&gt;1, "Orden repetida. ", "")&amp;IF(AND(S1952=1, C1952=Ajustes!$B$7, U1951+0.000001&lt;H1952), "Vendes más de lo registrado. ", "")&amp;IF(Q1952="texto", "Fecha en texto. ", "")&amp;IF(OR(NOT(ISNUMBER(D1952)), NOT(ISNUMBER(H1952))), "Número en texto. ", "")&amp;IF(AND(ISNUMBER(Q1952), ISNUMBER(Q1951), Q1952&lt;Q1951), "Fuera de orden de fecha. ", "")))</f>
        <v/>
      </c>
      <c r="Z1952" s="18">
        <f>IF(AND(S1952=1, ISNUMBER(R1952)), ROW(), 0)</f>
        <v/>
      </c>
      <c r="AA1952" s="18">
        <f>IF(ISNUMBER(R1952), R1952, 0)</f>
        <v/>
      </c>
    </row>
    <row r="1953">
      <c r="A1953" s="13" t="n"/>
      <c r="B1953" s="13" t="n"/>
      <c r="C1953" s="13" t="n"/>
      <c r="D1953" s="13" t="n"/>
      <c r="E1953" s="13" t="n"/>
      <c r="F1953" s="13" t="n"/>
      <c r="G1953" s="13" t="n"/>
      <c r="H1953" s="13" t="n"/>
      <c r="I1953" s="13" t="n"/>
      <c r="J1953" s="13" t="n"/>
      <c r="K1953" s="13" t="n"/>
      <c r="L1953" s="13" t="n"/>
      <c r="M1953" s="13" t="n"/>
      <c r="N1953" s="13" t="n"/>
      <c r="O1953" s="14" t="n"/>
      <c r="P1953" s="15" t="n"/>
      <c r="Q1953" s="16">
        <f>IF(N1953="", "", IF(ISNUMBER(N1953), N1953, IFERROR(DATEVALUE(LEFT(N1953,10))+TIMEVALUE(MID(N1953,12,8)), "texto")))</f>
        <v/>
      </c>
      <c r="R1953" s="17">
        <f>IF(ISNUMBER(Q1953), DATE(YEAR(Q1953),MONTH(Q1953),1), "")</f>
        <v/>
      </c>
      <c r="S1953" s="18">
        <f>IF(A1953="", 0, IF(AND(M1953=Ajustes!$B$8, E1953=Ajustes!$B$5, I1953=Ajustes!$B$4, OR(C1953=Ajustes!$B$6, C1953=Ajustes!$B$7), ISNUMBER(D1953), ISNUMBER(H1953)), 1, 0))</f>
        <v/>
      </c>
      <c r="T1953" s="19">
        <f>IF(S1953&lt;&gt;1, 0, IF(N(J1953)=0, 0, IF(K1953=Ajustes!$B$5, J1953, J1953*F1953)))</f>
        <v/>
      </c>
      <c r="U1953" s="20">
        <f>IF(S1953&lt;&gt;1, U1952, IF(C1953=Ajustes!$B$6, U1952+H1953, U1952-H1953))</f>
        <v/>
      </c>
      <c r="V1953" s="19">
        <f>IF(S1953&lt;&gt;1, V1952, IF(C1953=Ajustes!$B$6, V1952+D1953+N(O1953)+T1953, IF(U1953&lt;=0, 0, V1952-H1953*W1952)))</f>
        <v/>
      </c>
      <c r="W1953" s="21">
        <f>IF(U1953&gt;0, V1953/U1953, 0)</f>
        <v/>
      </c>
      <c r="X1953" s="19">
        <f>IF(AND(S1953=1, C1953=Ajustes!$B$7), D1953-N(O1953)-T1953-H1953*W1952, "")</f>
        <v/>
      </c>
      <c r="Y1953" s="18">
        <f>IF(A1953="", "", TRIM(IF(COUNTIFS($N$2:$N$3000,N1953,$C$2:$C$3000,C1953,$D$2:$D$3000,D1953,$H$2:$H$3000,H1953)&gt;1, "Orden repetida. ", "")&amp;IF(AND(S1953=1, C1953=Ajustes!$B$7, U1952+0.000001&lt;H1953), "Vendes más de lo registrado. ", "")&amp;IF(Q1953="texto", "Fecha en texto. ", "")&amp;IF(OR(NOT(ISNUMBER(D1953)), NOT(ISNUMBER(H1953))), "Número en texto. ", "")&amp;IF(AND(ISNUMBER(Q1953), ISNUMBER(Q1952), Q1953&lt;Q1952), "Fuera de orden de fecha. ", "")))</f>
        <v/>
      </c>
      <c r="Z1953" s="18">
        <f>IF(AND(S1953=1, ISNUMBER(R1953)), ROW(), 0)</f>
        <v/>
      </c>
      <c r="AA1953" s="18">
        <f>IF(ISNUMBER(R1953), R1953, 0)</f>
        <v/>
      </c>
    </row>
    <row r="1954">
      <c r="A1954" s="13" t="n"/>
      <c r="B1954" s="13" t="n"/>
      <c r="C1954" s="13" t="n"/>
      <c r="D1954" s="13" t="n"/>
      <c r="E1954" s="13" t="n"/>
      <c r="F1954" s="13" t="n"/>
      <c r="G1954" s="13" t="n"/>
      <c r="H1954" s="13" t="n"/>
      <c r="I1954" s="13" t="n"/>
      <c r="J1954" s="13" t="n"/>
      <c r="K1954" s="13" t="n"/>
      <c r="L1954" s="13" t="n"/>
      <c r="M1954" s="13" t="n"/>
      <c r="N1954" s="13" t="n"/>
      <c r="O1954" s="14" t="n"/>
      <c r="P1954" s="15" t="n"/>
      <c r="Q1954" s="16">
        <f>IF(N1954="", "", IF(ISNUMBER(N1954), N1954, IFERROR(DATEVALUE(LEFT(N1954,10))+TIMEVALUE(MID(N1954,12,8)), "texto")))</f>
        <v/>
      </c>
      <c r="R1954" s="17">
        <f>IF(ISNUMBER(Q1954), DATE(YEAR(Q1954),MONTH(Q1954),1), "")</f>
        <v/>
      </c>
      <c r="S1954" s="18">
        <f>IF(A1954="", 0, IF(AND(M1954=Ajustes!$B$8, E1954=Ajustes!$B$5, I1954=Ajustes!$B$4, OR(C1954=Ajustes!$B$6, C1954=Ajustes!$B$7), ISNUMBER(D1954), ISNUMBER(H1954)), 1, 0))</f>
        <v/>
      </c>
      <c r="T1954" s="19">
        <f>IF(S1954&lt;&gt;1, 0, IF(N(J1954)=0, 0, IF(K1954=Ajustes!$B$5, J1954, J1954*F1954)))</f>
        <v/>
      </c>
      <c r="U1954" s="20">
        <f>IF(S1954&lt;&gt;1, U1953, IF(C1954=Ajustes!$B$6, U1953+H1954, U1953-H1954))</f>
        <v/>
      </c>
      <c r="V1954" s="19">
        <f>IF(S1954&lt;&gt;1, V1953, IF(C1954=Ajustes!$B$6, V1953+D1954+N(O1954)+T1954, IF(U1954&lt;=0, 0, V1953-H1954*W1953)))</f>
        <v/>
      </c>
      <c r="W1954" s="21">
        <f>IF(U1954&gt;0, V1954/U1954, 0)</f>
        <v/>
      </c>
      <c r="X1954" s="19">
        <f>IF(AND(S1954=1, C1954=Ajustes!$B$7), D1954-N(O1954)-T1954-H1954*W1953, "")</f>
        <v/>
      </c>
      <c r="Y1954" s="18">
        <f>IF(A1954="", "", TRIM(IF(COUNTIFS($N$2:$N$3000,N1954,$C$2:$C$3000,C1954,$D$2:$D$3000,D1954,$H$2:$H$3000,H1954)&gt;1, "Orden repetida. ", "")&amp;IF(AND(S1954=1, C1954=Ajustes!$B$7, U1953+0.000001&lt;H1954), "Vendes más de lo registrado. ", "")&amp;IF(Q1954="texto", "Fecha en texto. ", "")&amp;IF(OR(NOT(ISNUMBER(D1954)), NOT(ISNUMBER(H1954))), "Número en texto. ", "")&amp;IF(AND(ISNUMBER(Q1954), ISNUMBER(Q1953), Q1954&lt;Q1953), "Fuera de orden de fecha. ", "")))</f>
        <v/>
      </c>
      <c r="Z1954" s="18">
        <f>IF(AND(S1954=1, ISNUMBER(R1954)), ROW(), 0)</f>
        <v/>
      </c>
      <c r="AA1954" s="18">
        <f>IF(ISNUMBER(R1954), R1954, 0)</f>
        <v/>
      </c>
    </row>
    <row r="1955">
      <c r="A1955" s="13" t="n"/>
      <c r="B1955" s="13" t="n"/>
      <c r="C1955" s="13" t="n"/>
      <c r="D1955" s="13" t="n"/>
      <c r="E1955" s="13" t="n"/>
      <c r="F1955" s="13" t="n"/>
      <c r="G1955" s="13" t="n"/>
      <c r="H1955" s="13" t="n"/>
      <c r="I1955" s="13" t="n"/>
      <c r="J1955" s="13" t="n"/>
      <c r="K1955" s="13" t="n"/>
      <c r="L1955" s="13" t="n"/>
      <c r="M1955" s="13" t="n"/>
      <c r="N1955" s="13" t="n"/>
      <c r="O1955" s="14" t="n"/>
      <c r="P1955" s="15" t="n"/>
      <c r="Q1955" s="16">
        <f>IF(N1955="", "", IF(ISNUMBER(N1955), N1955, IFERROR(DATEVALUE(LEFT(N1955,10))+TIMEVALUE(MID(N1955,12,8)), "texto")))</f>
        <v/>
      </c>
      <c r="R1955" s="17">
        <f>IF(ISNUMBER(Q1955), DATE(YEAR(Q1955),MONTH(Q1955),1), "")</f>
        <v/>
      </c>
      <c r="S1955" s="18">
        <f>IF(A1955="", 0, IF(AND(M1955=Ajustes!$B$8, E1955=Ajustes!$B$5, I1955=Ajustes!$B$4, OR(C1955=Ajustes!$B$6, C1955=Ajustes!$B$7), ISNUMBER(D1955), ISNUMBER(H1955)), 1, 0))</f>
        <v/>
      </c>
      <c r="T1955" s="19">
        <f>IF(S1955&lt;&gt;1, 0, IF(N(J1955)=0, 0, IF(K1955=Ajustes!$B$5, J1955, J1955*F1955)))</f>
        <v/>
      </c>
      <c r="U1955" s="20">
        <f>IF(S1955&lt;&gt;1, U1954, IF(C1955=Ajustes!$B$6, U1954+H1955, U1954-H1955))</f>
        <v/>
      </c>
      <c r="V1955" s="19">
        <f>IF(S1955&lt;&gt;1, V1954, IF(C1955=Ajustes!$B$6, V1954+D1955+N(O1955)+T1955, IF(U1955&lt;=0, 0, V1954-H1955*W1954)))</f>
        <v/>
      </c>
      <c r="W1955" s="21">
        <f>IF(U1955&gt;0, V1955/U1955, 0)</f>
        <v/>
      </c>
      <c r="X1955" s="19">
        <f>IF(AND(S1955=1, C1955=Ajustes!$B$7), D1955-N(O1955)-T1955-H1955*W1954, "")</f>
        <v/>
      </c>
      <c r="Y1955" s="18">
        <f>IF(A1955="", "", TRIM(IF(COUNTIFS($N$2:$N$3000,N1955,$C$2:$C$3000,C1955,$D$2:$D$3000,D1955,$H$2:$H$3000,H1955)&gt;1, "Orden repetida. ", "")&amp;IF(AND(S1955=1, C1955=Ajustes!$B$7, U1954+0.000001&lt;H1955), "Vendes más de lo registrado. ", "")&amp;IF(Q1955="texto", "Fecha en texto. ", "")&amp;IF(OR(NOT(ISNUMBER(D1955)), NOT(ISNUMBER(H1955))), "Número en texto. ", "")&amp;IF(AND(ISNUMBER(Q1955), ISNUMBER(Q1954), Q1955&lt;Q1954), "Fuera de orden de fecha. ", "")))</f>
        <v/>
      </c>
      <c r="Z1955" s="18">
        <f>IF(AND(S1955=1, ISNUMBER(R1955)), ROW(), 0)</f>
        <v/>
      </c>
      <c r="AA1955" s="18">
        <f>IF(ISNUMBER(R1955), R1955, 0)</f>
        <v/>
      </c>
    </row>
    <row r="1956">
      <c r="A1956" s="13" t="n"/>
      <c r="B1956" s="13" t="n"/>
      <c r="C1956" s="13" t="n"/>
      <c r="D1956" s="13" t="n"/>
      <c r="E1956" s="13" t="n"/>
      <c r="F1956" s="13" t="n"/>
      <c r="G1956" s="13" t="n"/>
      <c r="H1956" s="13" t="n"/>
      <c r="I1956" s="13" t="n"/>
      <c r="J1956" s="13" t="n"/>
      <c r="K1956" s="13" t="n"/>
      <c r="L1956" s="13" t="n"/>
      <c r="M1956" s="13" t="n"/>
      <c r="N1956" s="13" t="n"/>
      <c r="O1956" s="14" t="n"/>
      <c r="P1956" s="15" t="n"/>
      <c r="Q1956" s="16">
        <f>IF(N1956="", "", IF(ISNUMBER(N1956), N1956, IFERROR(DATEVALUE(LEFT(N1956,10))+TIMEVALUE(MID(N1956,12,8)), "texto")))</f>
        <v/>
      </c>
      <c r="R1956" s="17">
        <f>IF(ISNUMBER(Q1956), DATE(YEAR(Q1956),MONTH(Q1956),1), "")</f>
        <v/>
      </c>
      <c r="S1956" s="18">
        <f>IF(A1956="", 0, IF(AND(M1956=Ajustes!$B$8, E1956=Ajustes!$B$5, I1956=Ajustes!$B$4, OR(C1956=Ajustes!$B$6, C1956=Ajustes!$B$7), ISNUMBER(D1956), ISNUMBER(H1956)), 1, 0))</f>
        <v/>
      </c>
      <c r="T1956" s="19">
        <f>IF(S1956&lt;&gt;1, 0, IF(N(J1956)=0, 0, IF(K1956=Ajustes!$B$5, J1956, J1956*F1956)))</f>
        <v/>
      </c>
      <c r="U1956" s="20">
        <f>IF(S1956&lt;&gt;1, U1955, IF(C1956=Ajustes!$B$6, U1955+H1956, U1955-H1956))</f>
        <v/>
      </c>
      <c r="V1956" s="19">
        <f>IF(S1956&lt;&gt;1, V1955, IF(C1956=Ajustes!$B$6, V1955+D1956+N(O1956)+T1956, IF(U1956&lt;=0, 0, V1955-H1956*W1955)))</f>
        <v/>
      </c>
      <c r="W1956" s="21">
        <f>IF(U1956&gt;0, V1956/U1956, 0)</f>
        <v/>
      </c>
      <c r="X1956" s="19">
        <f>IF(AND(S1956=1, C1956=Ajustes!$B$7), D1956-N(O1956)-T1956-H1956*W1955, "")</f>
        <v/>
      </c>
      <c r="Y1956" s="18">
        <f>IF(A1956="", "", TRIM(IF(COUNTIFS($N$2:$N$3000,N1956,$C$2:$C$3000,C1956,$D$2:$D$3000,D1956,$H$2:$H$3000,H1956)&gt;1, "Orden repetida. ", "")&amp;IF(AND(S1956=1, C1956=Ajustes!$B$7, U1955+0.000001&lt;H1956), "Vendes más de lo registrado. ", "")&amp;IF(Q1956="texto", "Fecha en texto. ", "")&amp;IF(OR(NOT(ISNUMBER(D1956)), NOT(ISNUMBER(H1956))), "Número en texto. ", "")&amp;IF(AND(ISNUMBER(Q1956), ISNUMBER(Q1955), Q1956&lt;Q1955), "Fuera de orden de fecha. ", "")))</f>
        <v/>
      </c>
      <c r="Z1956" s="18">
        <f>IF(AND(S1956=1, ISNUMBER(R1956)), ROW(), 0)</f>
        <v/>
      </c>
      <c r="AA1956" s="18">
        <f>IF(ISNUMBER(R1956), R1956, 0)</f>
        <v/>
      </c>
    </row>
    <row r="1957">
      <c r="A1957" s="13" t="n"/>
      <c r="B1957" s="13" t="n"/>
      <c r="C1957" s="13" t="n"/>
      <c r="D1957" s="13" t="n"/>
      <c r="E1957" s="13" t="n"/>
      <c r="F1957" s="13" t="n"/>
      <c r="G1957" s="13" t="n"/>
      <c r="H1957" s="13" t="n"/>
      <c r="I1957" s="13" t="n"/>
      <c r="J1957" s="13" t="n"/>
      <c r="K1957" s="13" t="n"/>
      <c r="L1957" s="13" t="n"/>
      <c r="M1957" s="13" t="n"/>
      <c r="N1957" s="13" t="n"/>
      <c r="O1957" s="14" t="n"/>
      <c r="P1957" s="15" t="n"/>
      <c r="Q1957" s="16">
        <f>IF(N1957="", "", IF(ISNUMBER(N1957), N1957, IFERROR(DATEVALUE(LEFT(N1957,10))+TIMEVALUE(MID(N1957,12,8)), "texto")))</f>
        <v/>
      </c>
      <c r="R1957" s="17">
        <f>IF(ISNUMBER(Q1957), DATE(YEAR(Q1957),MONTH(Q1957),1), "")</f>
        <v/>
      </c>
      <c r="S1957" s="18">
        <f>IF(A1957="", 0, IF(AND(M1957=Ajustes!$B$8, E1957=Ajustes!$B$5, I1957=Ajustes!$B$4, OR(C1957=Ajustes!$B$6, C1957=Ajustes!$B$7), ISNUMBER(D1957), ISNUMBER(H1957)), 1, 0))</f>
        <v/>
      </c>
      <c r="T1957" s="19">
        <f>IF(S1957&lt;&gt;1, 0, IF(N(J1957)=0, 0, IF(K1957=Ajustes!$B$5, J1957, J1957*F1957)))</f>
        <v/>
      </c>
      <c r="U1957" s="20">
        <f>IF(S1957&lt;&gt;1, U1956, IF(C1957=Ajustes!$B$6, U1956+H1957, U1956-H1957))</f>
        <v/>
      </c>
      <c r="V1957" s="19">
        <f>IF(S1957&lt;&gt;1, V1956, IF(C1957=Ajustes!$B$6, V1956+D1957+N(O1957)+T1957, IF(U1957&lt;=0, 0, V1956-H1957*W1956)))</f>
        <v/>
      </c>
      <c r="W1957" s="21">
        <f>IF(U1957&gt;0, V1957/U1957, 0)</f>
        <v/>
      </c>
      <c r="X1957" s="19">
        <f>IF(AND(S1957=1, C1957=Ajustes!$B$7), D1957-N(O1957)-T1957-H1957*W1956, "")</f>
        <v/>
      </c>
      <c r="Y1957" s="18">
        <f>IF(A1957="", "", TRIM(IF(COUNTIFS($N$2:$N$3000,N1957,$C$2:$C$3000,C1957,$D$2:$D$3000,D1957,$H$2:$H$3000,H1957)&gt;1, "Orden repetida. ", "")&amp;IF(AND(S1957=1, C1957=Ajustes!$B$7, U1956+0.000001&lt;H1957), "Vendes más de lo registrado. ", "")&amp;IF(Q1957="texto", "Fecha en texto. ", "")&amp;IF(OR(NOT(ISNUMBER(D1957)), NOT(ISNUMBER(H1957))), "Número en texto. ", "")&amp;IF(AND(ISNUMBER(Q1957), ISNUMBER(Q1956), Q1957&lt;Q1956), "Fuera de orden de fecha. ", "")))</f>
        <v/>
      </c>
      <c r="Z1957" s="18">
        <f>IF(AND(S1957=1, ISNUMBER(R1957)), ROW(), 0)</f>
        <v/>
      </c>
      <c r="AA1957" s="18">
        <f>IF(ISNUMBER(R1957), R1957, 0)</f>
        <v/>
      </c>
    </row>
    <row r="1958">
      <c r="A1958" s="13" t="n"/>
      <c r="B1958" s="13" t="n"/>
      <c r="C1958" s="13" t="n"/>
      <c r="D1958" s="13" t="n"/>
      <c r="E1958" s="13" t="n"/>
      <c r="F1958" s="13" t="n"/>
      <c r="G1958" s="13" t="n"/>
      <c r="H1958" s="13" t="n"/>
      <c r="I1958" s="13" t="n"/>
      <c r="J1958" s="13" t="n"/>
      <c r="K1958" s="13" t="n"/>
      <c r="L1958" s="13" t="n"/>
      <c r="M1958" s="13" t="n"/>
      <c r="N1958" s="13" t="n"/>
      <c r="O1958" s="14" t="n"/>
      <c r="P1958" s="15" t="n"/>
      <c r="Q1958" s="16">
        <f>IF(N1958="", "", IF(ISNUMBER(N1958), N1958, IFERROR(DATEVALUE(LEFT(N1958,10))+TIMEVALUE(MID(N1958,12,8)), "texto")))</f>
        <v/>
      </c>
      <c r="R1958" s="17">
        <f>IF(ISNUMBER(Q1958), DATE(YEAR(Q1958),MONTH(Q1958),1), "")</f>
        <v/>
      </c>
      <c r="S1958" s="18">
        <f>IF(A1958="", 0, IF(AND(M1958=Ajustes!$B$8, E1958=Ajustes!$B$5, I1958=Ajustes!$B$4, OR(C1958=Ajustes!$B$6, C1958=Ajustes!$B$7), ISNUMBER(D1958), ISNUMBER(H1958)), 1, 0))</f>
        <v/>
      </c>
      <c r="T1958" s="19">
        <f>IF(S1958&lt;&gt;1, 0, IF(N(J1958)=0, 0, IF(K1958=Ajustes!$B$5, J1958, J1958*F1958)))</f>
        <v/>
      </c>
      <c r="U1958" s="20">
        <f>IF(S1958&lt;&gt;1, U1957, IF(C1958=Ajustes!$B$6, U1957+H1958, U1957-H1958))</f>
        <v/>
      </c>
      <c r="V1958" s="19">
        <f>IF(S1958&lt;&gt;1, V1957, IF(C1958=Ajustes!$B$6, V1957+D1958+N(O1958)+T1958, IF(U1958&lt;=0, 0, V1957-H1958*W1957)))</f>
        <v/>
      </c>
      <c r="W1958" s="21">
        <f>IF(U1958&gt;0, V1958/U1958, 0)</f>
        <v/>
      </c>
      <c r="X1958" s="19">
        <f>IF(AND(S1958=1, C1958=Ajustes!$B$7), D1958-N(O1958)-T1958-H1958*W1957, "")</f>
        <v/>
      </c>
      <c r="Y1958" s="18">
        <f>IF(A1958="", "", TRIM(IF(COUNTIFS($N$2:$N$3000,N1958,$C$2:$C$3000,C1958,$D$2:$D$3000,D1958,$H$2:$H$3000,H1958)&gt;1, "Orden repetida. ", "")&amp;IF(AND(S1958=1, C1958=Ajustes!$B$7, U1957+0.000001&lt;H1958), "Vendes más de lo registrado. ", "")&amp;IF(Q1958="texto", "Fecha en texto. ", "")&amp;IF(OR(NOT(ISNUMBER(D1958)), NOT(ISNUMBER(H1958))), "Número en texto. ", "")&amp;IF(AND(ISNUMBER(Q1958), ISNUMBER(Q1957), Q1958&lt;Q1957), "Fuera de orden de fecha. ", "")))</f>
        <v/>
      </c>
      <c r="Z1958" s="18">
        <f>IF(AND(S1958=1, ISNUMBER(R1958)), ROW(), 0)</f>
        <v/>
      </c>
      <c r="AA1958" s="18">
        <f>IF(ISNUMBER(R1958), R1958, 0)</f>
        <v/>
      </c>
    </row>
    <row r="1959">
      <c r="A1959" s="13" t="n"/>
      <c r="B1959" s="13" t="n"/>
      <c r="C1959" s="13" t="n"/>
      <c r="D1959" s="13" t="n"/>
      <c r="E1959" s="13" t="n"/>
      <c r="F1959" s="13" t="n"/>
      <c r="G1959" s="13" t="n"/>
      <c r="H1959" s="13" t="n"/>
      <c r="I1959" s="13" t="n"/>
      <c r="J1959" s="13" t="n"/>
      <c r="K1959" s="13" t="n"/>
      <c r="L1959" s="13" t="n"/>
      <c r="M1959" s="13" t="n"/>
      <c r="N1959" s="13" t="n"/>
      <c r="O1959" s="14" t="n"/>
      <c r="P1959" s="15" t="n"/>
      <c r="Q1959" s="16">
        <f>IF(N1959="", "", IF(ISNUMBER(N1959), N1959, IFERROR(DATEVALUE(LEFT(N1959,10))+TIMEVALUE(MID(N1959,12,8)), "texto")))</f>
        <v/>
      </c>
      <c r="R1959" s="17">
        <f>IF(ISNUMBER(Q1959), DATE(YEAR(Q1959),MONTH(Q1959),1), "")</f>
        <v/>
      </c>
      <c r="S1959" s="18">
        <f>IF(A1959="", 0, IF(AND(M1959=Ajustes!$B$8, E1959=Ajustes!$B$5, I1959=Ajustes!$B$4, OR(C1959=Ajustes!$B$6, C1959=Ajustes!$B$7), ISNUMBER(D1959), ISNUMBER(H1959)), 1, 0))</f>
        <v/>
      </c>
      <c r="T1959" s="19">
        <f>IF(S1959&lt;&gt;1, 0, IF(N(J1959)=0, 0, IF(K1959=Ajustes!$B$5, J1959, J1959*F1959)))</f>
        <v/>
      </c>
      <c r="U1959" s="20">
        <f>IF(S1959&lt;&gt;1, U1958, IF(C1959=Ajustes!$B$6, U1958+H1959, U1958-H1959))</f>
        <v/>
      </c>
      <c r="V1959" s="19">
        <f>IF(S1959&lt;&gt;1, V1958, IF(C1959=Ajustes!$B$6, V1958+D1959+N(O1959)+T1959, IF(U1959&lt;=0, 0, V1958-H1959*W1958)))</f>
        <v/>
      </c>
      <c r="W1959" s="21">
        <f>IF(U1959&gt;0, V1959/U1959, 0)</f>
        <v/>
      </c>
      <c r="X1959" s="19">
        <f>IF(AND(S1959=1, C1959=Ajustes!$B$7), D1959-N(O1959)-T1959-H1959*W1958, "")</f>
        <v/>
      </c>
      <c r="Y1959" s="18">
        <f>IF(A1959="", "", TRIM(IF(COUNTIFS($N$2:$N$3000,N1959,$C$2:$C$3000,C1959,$D$2:$D$3000,D1959,$H$2:$H$3000,H1959)&gt;1, "Orden repetida. ", "")&amp;IF(AND(S1959=1, C1959=Ajustes!$B$7, U1958+0.000001&lt;H1959), "Vendes más de lo registrado. ", "")&amp;IF(Q1959="texto", "Fecha en texto. ", "")&amp;IF(OR(NOT(ISNUMBER(D1959)), NOT(ISNUMBER(H1959))), "Número en texto. ", "")&amp;IF(AND(ISNUMBER(Q1959), ISNUMBER(Q1958), Q1959&lt;Q1958), "Fuera de orden de fecha. ", "")))</f>
        <v/>
      </c>
      <c r="Z1959" s="18">
        <f>IF(AND(S1959=1, ISNUMBER(R1959)), ROW(), 0)</f>
        <v/>
      </c>
      <c r="AA1959" s="18">
        <f>IF(ISNUMBER(R1959), R1959, 0)</f>
        <v/>
      </c>
    </row>
    <row r="1960">
      <c r="A1960" s="13" t="n"/>
      <c r="B1960" s="13" t="n"/>
      <c r="C1960" s="13" t="n"/>
      <c r="D1960" s="13" t="n"/>
      <c r="E1960" s="13" t="n"/>
      <c r="F1960" s="13" t="n"/>
      <c r="G1960" s="13" t="n"/>
      <c r="H1960" s="13" t="n"/>
      <c r="I1960" s="13" t="n"/>
      <c r="J1960" s="13" t="n"/>
      <c r="K1960" s="13" t="n"/>
      <c r="L1960" s="13" t="n"/>
      <c r="M1960" s="13" t="n"/>
      <c r="N1960" s="13" t="n"/>
      <c r="O1960" s="14" t="n"/>
      <c r="P1960" s="15" t="n"/>
      <c r="Q1960" s="16">
        <f>IF(N1960="", "", IF(ISNUMBER(N1960), N1960, IFERROR(DATEVALUE(LEFT(N1960,10))+TIMEVALUE(MID(N1960,12,8)), "texto")))</f>
        <v/>
      </c>
      <c r="R1960" s="17">
        <f>IF(ISNUMBER(Q1960), DATE(YEAR(Q1960),MONTH(Q1960),1), "")</f>
        <v/>
      </c>
      <c r="S1960" s="18">
        <f>IF(A1960="", 0, IF(AND(M1960=Ajustes!$B$8, E1960=Ajustes!$B$5, I1960=Ajustes!$B$4, OR(C1960=Ajustes!$B$6, C1960=Ajustes!$B$7), ISNUMBER(D1960), ISNUMBER(H1960)), 1, 0))</f>
        <v/>
      </c>
      <c r="T1960" s="19">
        <f>IF(S1960&lt;&gt;1, 0, IF(N(J1960)=0, 0, IF(K1960=Ajustes!$B$5, J1960, J1960*F1960)))</f>
        <v/>
      </c>
      <c r="U1960" s="20">
        <f>IF(S1960&lt;&gt;1, U1959, IF(C1960=Ajustes!$B$6, U1959+H1960, U1959-H1960))</f>
        <v/>
      </c>
      <c r="V1960" s="19">
        <f>IF(S1960&lt;&gt;1, V1959, IF(C1960=Ajustes!$B$6, V1959+D1960+N(O1960)+T1960, IF(U1960&lt;=0, 0, V1959-H1960*W1959)))</f>
        <v/>
      </c>
      <c r="W1960" s="21">
        <f>IF(U1960&gt;0, V1960/U1960, 0)</f>
        <v/>
      </c>
      <c r="X1960" s="19">
        <f>IF(AND(S1960=1, C1960=Ajustes!$B$7), D1960-N(O1960)-T1960-H1960*W1959, "")</f>
        <v/>
      </c>
      <c r="Y1960" s="18">
        <f>IF(A1960="", "", TRIM(IF(COUNTIFS($N$2:$N$3000,N1960,$C$2:$C$3000,C1960,$D$2:$D$3000,D1960,$H$2:$H$3000,H1960)&gt;1, "Orden repetida. ", "")&amp;IF(AND(S1960=1, C1960=Ajustes!$B$7, U1959+0.000001&lt;H1960), "Vendes más de lo registrado. ", "")&amp;IF(Q1960="texto", "Fecha en texto. ", "")&amp;IF(OR(NOT(ISNUMBER(D1960)), NOT(ISNUMBER(H1960))), "Número en texto. ", "")&amp;IF(AND(ISNUMBER(Q1960), ISNUMBER(Q1959), Q1960&lt;Q1959), "Fuera de orden de fecha. ", "")))</f>
        <v/>
      </c>
      <c r="Z1960" s="18">
        <f>IF(AND(S1960=1, ISNUMBER(R1960)), ROW(), 0)</f>
        <v/>
      </c>
      <c r="AA1960" s="18">
        <f>IF(ISNUMBER(R1960), R1960, 0)</f>
        <v/>
      </c>
    </row>
    <row r="1961">
      <c r="A1961" s="13" t="n"/>
      <c r="B1961" s="13" t="n"/>
      <c r="C1961" s="13" t="n"/>
      <c r="D1961" s="13" t="n"/>
      <c r="E1961" s="13" t="n"/>
      <c r="F1961" s="13" t="n"/>
      <c r="G1961" s="13" t="n"/>
      <c r="H1961" s="13" t="n"/>
      <c r="I1961" s="13" t="n"/>
      <c r="J1961" s="13" t="n"/>
      <c r="K1961" s="13" t="n"/>
      <c r="L1961" s="13" t="n"/>
      <c r="M1961" s="13" t="n"/>
      <c r="N1961" s="13" t="n"/>
      <c r="O1961" s="14" t="n"/>
      <c r="P1961" s="15" t="n"/>
      <c r="Q1961" s="16">
        <f>IF(N1961="", "", IF(ISNUMBER(N1961), N1961, IFERROR(DATEVALUE(LEFT(N1961,10))+TIMEVALUE(MID(N1961,12,8)), "texto")))</f>
        <v/>
      </c>
      <c r="R1961" s="17">
        <f>IF(ISNUMBER(Q1961), DATE(YEAR(Q1961),MONTH(Q1961),1), "")</f>
        <v/>
      </c>
      <c r="S1961" s="18">
        <f>IF(A1961="", 0, IF(AND(M1961=Ajustes!$B$8, E1961=Ajustes!$B$5, I1961=Ajustes!$B$4, OR(C1961=Ajustes!$B$6, C1961=Ajustes!$B$7), ISNUMBER(D1961), ISNUMBER(H1961)), 1, 0))</f>
        <v/>
      </c>
      <c r="T1961" s="19">
        <f>IF(S1961&lt;&gt;1, 0, IF(N(J1961)=0, 0, IF(K1961=Ajustes!$B$5, J1961, J1961*F1961)))</f>
        <v/>
      </c>
      <c r="U1961" s="20">
        <f>IF(S1961&lt;&gt;1, U1960, IF(C1961=Ajustes!$B$6, U1960+H1961, U1960-H1961))</f>
        <v/>
      </c>
      <c r="V1961" s="19">
        <f>IF(S1961&lt;&gt;1, V1960, IF(C1961=Ajustes!$B$6, V1960+D1961+N(O1961)+T1961, IF(U1961&lt;=0, 0, V1960-H1961*W1960)))</f>
        <v/>
      </c>
      <c r="W1961" s="21">
        <f>IF(U1961&gt;0, V1961/U1961, 0)</f>
        <v/>
      </c>
      <c r="X1961" s="19">
        <f>IF(AND(S1961=1, C1961=Ajustes!$B$7), D1961-N(O1961)-T1961-H1961*W1960, "")</f>
        <v/>
      </c>
      <c r="Y1961" s="18">
        <f>IF(A1961="", "", TRIM(IF(COUNTIFS($N$2:$N$3000,N1961,$C$2:$C$3000,C1961,$D$2:$D$3000,D1961,$H$2:$H$3000,H1961)&gt;1, "Orden repetida. ", "")&amp;IF(AND(S1961=1, C1961=Ajustes!$B$7, U1960+0.000001&lt;H1961), "Vendes más de lo registrado. ", "")&amp;IF(Q1961="texto", "Fecha en texto. ", "")&amp;IF(OR(NOT(ISNUMBER(D1961)), NOT(ISNUMBER(H1961))), "Número en texto. ", "")&amp;IF(AND(ISNUMBER(Q1961), ISNUMBER(Q1960), Q1961&lt;Q1960), "Fuera de orden de fecha. ", "")))</f>
        <v/>
      </c>
      <c r="Z1961" s="18">
        <f>IF(AND(S1961=1, ISNUMBER(R1961)), ROW(), 0)</f>
        <v/>
      </c>
      <c r="AA1961" s="18">
        <f>IF(ISNUMBER(R1961), R1961, 0)</f>
        <v/>
      </c>
    </row>
    <row r="1962">
      <c r="A1962" s="13" t="n"/>
      <c r="B1962" s="13" t="n"/>
      <c r="C1962" s="13" t="n"/>
      <c r="D1962" s="13" t="n"/>
      <c r="E1962" s="13" t="n"/>
      <c r="F1962" s="13" t="n"/>
      <c r="G1962" s="13" t="n"/>
      <c r="H1962" s="13" t="n"/>
      <c r="I1962" s="13" t="n"/>
      <c r="J1962" s="13" t="n"/>
      <c r="K1962" s="13" t="n"/>
      <c r="L1962" s="13" t="n"/>
      <c r="M1962" s="13" t="n"/>
      <c r="N1962" s="13" t="n"/>
      <c r="O1962" s="14" t="n"/>
      <c r="P1962" s="15" t="n"/>
      <c r="Q1962" s="16">
        <f>IF(N1962="", "", IF(ISNUMBER(N1962), N1962, IFERROR(DATEVALUE(LEFT(N1962,10))+TIMEVALUE(MID(N1962,12,8)), "texto")))</f>
        <v/>
      </c>
      <c r="R1962" s="17">
        <f>IF(ISNUMBER(Q1962), DATE(YEAR(Q1962),MONTH(Q1962),1), "")</f>
        <v/>
      </c>
      <c r="S1962" s="18">
        <f>IF(A1962="", 0, IF(AND(M1962=Ajustes!$B$8, E1962=Ajustes!$B$5, I1962=Ajustes!$B$4, OR(C1962=Ajustes!$B$6, C1962=Ajustes!$B$7), ISNUMBER(D1962), ISNUMBER(H1962)), 1, 0))</f>
        <v/>
      </c>
      <c r="T1962" s="19">
        <f>IF(S1962&lt;&gt;1, 0, IF(N(J1962)=0, 0, IF(K1962=Ajustes!$B$5, J1962, J1962*F1962)))</f>
        <v/>
      </c>
      <c r="U1962" s="20">
        <f>IF(S1962&lt;&gt;1, U1961, IF(C1962=Ajustes!$B$6, U1961+H1962, U1961-H1962))</f>
        <v/>
      </c>
      <c r="V1962" s="19">
        <f>IF(S1962&lt;&gt;1, V1961, IF(C1962=Ajustes!$B$6, V1961+D1962+N(O1962)+T1962, IF(U1962&lt;=0, 0, V1961-H1962*W1961)))</f>
        <v/>
      </c>
      <c r="W1962" s="21">
        <f>IF(U1962&gt;0, V1962/U1962, 0)</f>
        <v/>
      </c>
      <c r="X1962" s="19">
        <f>IF(AND(S1962=1, C1962=Ajustes!$B$7), D1962-N(O1962)-T1962-H1962*W1961, "")</f>
        <v/>
      </c>
      <c r="Y1962" s="18">
        <f>IF(A1962="", "", TRIM(IF(COUNTIFS($N$2:$N$3000,N1962,$C$2:$C$3000,C1962,$D$2:$D$3000,D1962,$H$2:$H$3000,H1962)&gt;1, "Orden repetida. ", "")&amp;IF(AND(S1962=1, C1962=Ajustes!$B$7, U1961+0.000001&lt;H1962), "Vendes más de lo registrado. ", "")&amp;IF(Q1962="texto", "Fecha en texto. ", "")&amp;IF(OR(NOT(ISNUMBER(D1962)), NOT(ISNUMBER(H1962))), "Número en texto. ", "")&amp;IF(AND(ISNUMBER(Q1962), ISNUMBER(Q1961), Q1962&lt;Q1961), "Fuera de orden de fecha. ", "")))</f>
        <v/>
      </c>
      <c r="Z1962" s="18">
        <f>IF(AND(S1962=1, ISNUMBER(R1962)), ROW(), 0)</f>
        <v/>
      </c>
      <c r="AA1962" s="18">
        <f>IF(ISNUMBER(R1962), R1962, 0)</f>
        <v/>
      </c>
    </row>
    <row r="1963">
      <c r="A1963" s="13" t="n"/>
      <c r="B1963" s="13" t="n"/>
      <c r="C1963" s="13" t="n"/>
      <c r="D1963" s="13" t="n"/>
      <c r="E1963" s="13" t="n"/>
      <c r="F1963" s="13" t="n"/>
      <c r="G1963" s="13" t="n"/>
      <c r="H1963" s="13" t="n"/>
      <c r="I1963" s="13" t="n"/>
      <c r="J1963" s="13" t="n"/>
      <c r="K1963" s="13" t="n"/>
      <c r="L1963" s="13" t="n"/>
      <c r="M1963" s="13" t="n"/>
      <c r="N1963" s="13" t="n"/>
      <c r="O1963" s="14" t="n"/>
      <c r="P1963" s="15" t="n"/>
      <c r="Q1963" s="16">
        <f>IF(N1963="", "", IF(ISNUMBER(N1963), N1963, IFERROR(DATEVALUE(LEFT(N1963,10))+TIMEVALUE(MID(N1963,12,8)), "texto")))</f>
        <v/>
      </c>
      <c r="R1963" s="17">
        <f>IF(ISNUMBER(Q1963), DATE(YEAR(Q1963),MONTH(Q1963),1), "")</f>
        <v/>
      </c>
      <c r="S1963" s="18">
        <f>IF(A1963="", 0, IF(AND(M1963=Ajustes!$B$8, E1963=Ajustes!$B$5, I1963=Ajustes!$B$4, OR(C1963=Ajustes!$B$6, C1963=Ajustes!$B$7), ISNUMBER(D1963), ISNUMBER(H1963)), 1, 0))</f>
        <v/>
      </c>
      <c r="T1963" s="19">
        <f>IF(S1963&lt;&gt;1, 0, IF(N(J1963)=0, 0, IF(K1963=Ajustes!$B$5, J1963, J1963*F1963)))</f>
        <v/>
      </c>
      <c r="U1963" s="20">
        <f>IF(S1963&lt;&gt;1, U1962, IF(C1963=Ajustes!$B$6, U1962+H1963, U1962-H1963))</f>
        <v/>
      </c>
      <c r="V1963" s="19">
        <f>IF(S1963&lt;&gt;1, V1962, IF(C1963=Ajustes!$B$6, V1962+D1963+N(O1963)+T1963, IF(U1963&lt;=0, 0, V1962-H1963*W1962)))</f>
        <v/>
      </c>
      <c r="W1963" s="21">
        <f>IF(U1963&gt;0, V1963/U1963, 0)</f>
        <v/>
      </c>
      <c r="X1963" s="19">
        <f>IF(AND(S1963=1, C1963=Ajustes!$B$7), D1963-N(O1963)-T1963-H1963*W1962, "")</f>
        <v/>
      </c>
      <c r="Y1963" s="18">
        <f>IF(A1963="", "", TRIM(IF(COUNTIFS($N$2:$N$3000,N1963,$C$2:$C$3000,C1963,$D$2:$D$3000,D1963,$H$2:$H$3000,H1963)&gt;1, "Orden repetida. ", "")&amp;IF(AND(S1963=1, C1963=Ajustes!$B$7, U1962+0.000001&lt;H1963), "Vendes más de lo registrado. ", "")&amp;IF(Q1963="texto", "Fecha en texto. ", "")&amp;IF(OR(NOT(ISNUMBER(D1963)), NOT(ISNUMBER(H1963))), "Número en texto. ", "")&amp;IF(AND(ISNUMBER(Q1963), ISNUMBER(Q1962), Q1963&lt;Q1962), "Fuera de orden de fecha. ", "")))</f>
        <v/>
      </c>
      <c r="Z1963" s="18">
        <f>IF(AND(S1963=1, ISNUMBER(R1963)), ROW(), 0)</f>
        <v/>
      </c>
      <c r="AA1963" s="18">
        <f>IF(ISNUMBER(R1963), R1963, 0)</f>
        <v/>
      </c>
    </row>
    <row r="1964">
      <c r="A1964" s="13" t="n"/>
      <c r="B1964" s="13" t="n"/>
      <c r="C1964" s="13" t="n"/>
      <c r="D1964" s="13" t="n"/>
      <c r="E1964" s="13" t="n"/>
      <c r="F1964" s="13" t="n"/>
      <c r="G1964" s="13" t="n"/>
      <c r="H1964" s="13" t="n"/>
      <c r="I1964" s="13" t="n"/>
      <c r="J1964" s="13" t="n"/>
      <c r="K1964" s="13" t="n"/>
      <c r="L1964" s="13" t="n"/>
      <c r="M1964" s="13" t="n"/>
      <c r="N1964" s="13" t="n"/>
      <c r="O1964" s="14" t="n"/>
      <c r="P1964" s="15" t="n"/>
      <c r="Q1964" s="16">
        <f>IF(N1964="", "", IF(ISNUMBER(N1964), N1964, IFERROR(DATEVALUE(LEFT(N1964,10))+TIMEVALUE(MID(N1964,12,8)), "texto")))</f>
        <v/>
      </c>
      <c r="R1964" s="17">
        <f>IF(ISNUMBER(Q1964), DATE(YEAR(Q1964),MONTH(Q1964),1), "")</f>
        <v/>
      </c>
      <c r="S1964" s="18">
        <f>IF(A1964="", 0, IF(AND(M1964=Ajustes!$B$8, E1964=Ajustes!$B$5, I1964=Ajustes!$B$4, OR(C1964=Ajustes!$B$6, C1964=Ajustes!$B$7), ISNUMBER(D1964), ISNUMBER(H1964)), 1, 0))</f>
        <v/>
      </c>
      <c r="T1964" s="19">
        <f>IF(S1964&lt;&gt;1, 0, IF(N(J1964)=0, 0, IF(K1964=Ajustes!$B$5, J1964, J1964*F1964)))</f>
        <v/>
      </c>
      <c r="U1964" s="20">
        <f>IF(S1964&lt;&gt;1, U1963, IF(C1964=Ajustes!$B$6, U1963+H1964, U1963-H1964))</f>
        <v/>
      </c>
      <c r="V1964" s="19">
        <f>IF(S1964&lt;&gt;1, V1963, IF(C1964=Ajustes!$B$6, V1963+D1964+N(O1964)+T1964, IF(U1964&lt;=0, 0, V1963-H1964*W1963)))</f>
        <v/>
      </c>
      <c r="W1964" s="21">
        <f>IF(U1964&gt;0, V1964/U1964, 0)</f>
        <v/>
      </c>
      <c r="X1964" s="19">
        <f>IF(AND(S1964=1, C1964=Ajustes!$B$7), D1964-N(O1964)-T1964-H1964*W1963, "")</f>
        <v/>
      </c>
      <c r="Y1964" s="18">
        <f>IF(A1964="", "", TRIM(IF(COUNTIFS($N$2:$N$3000,N1964,$C$2:$C$3000,C1964,$D$2:$D$3000,D1964,$H$2:$H$3000,H1964)&gt;1, "Orden repetida. ", "")&amp;IF(AND(S1964=1, C1964=Ajustes!$B$7, U1963+0.000001&lt;H1964), "Vendes más de lo registrado. ", "")&amp;IF(Q1964="texto", "Fecha en texto. ", "")&amp;IF(OR(NOT(ISNUMBER(D1964)), NOT(ISNUMBER(H1964))), "Número en texto. ", "")&amp;IF(AND(ISNUMBER(Q1964), ISNUMBER(Q1963), Q1964&lt;Q1963), "Fuera de orden de fecha. ", "")))</f>
        <v/>
      </c>
      <c r="Z1964" s="18">
        <f>IF(AND(S1964=1, ISNUMBER(R1964)), ROW(), 0)</f>
        <v/>
      </c>
      <c r="AA1964" s="18">
        <f>IF(ISNUMBER(R1964), R1964, 0)</f>
        <v/>
      </c>
    </row>
    <row r="1965">
      <c r="A1965" s="13" t="n"/>
      <c r="B1965" s="13" t="n"/>
      <c r="C1965" s="13" t="n"/>
      <c r="D1965" s="13" t="n"/>
      <c r="E1965" s="13" t="n"/>
      <c r="F1965" s="13" t="n"/>
      <c r="G1965" s="13" t="n"/>
      <c r="H1965" s="13" t="n"/>
      <c r="I1965" s="13" t="n"/>
      <c r="J1965" s="13" t="n"/>
      <c r="K1965" s="13" t="n"/>
      <c r="L1965" s="13" t="n"/>
      <c r="M1965" s="13" t="n"/>
      <c r="N1965" s="13" t="n"/>
      <c r="O1965" s="14" t="n"/>
      <c r="P1965" s="15" t="n"/>
      <c r="Q1965" s="16">
        <f>IF(N1965="", "", IF(ISNUMBER(N1965), N1965, IFERROR(DATEVALUE(LEFT(N1965,10))+TIMEVALUE(MID(N1965,12,8)), "texto")))</f>
        <v/>
      </c>
      <c r="R1965" s="17">
        <f>IF(ISNUMBER(Q1965), DATE(YEAR(Q1965),MONTH(Q1965),1), "")</f>
        <v/>
      </c>
      <c r="S1965" s="18">
        <f>IF(A1965="", 0, IF(AND(M1965=Ajustes!$B$8, E1965=Ajustes!$B$5, I1965=Ajustes!$B$4, OR(C1965=Ajustes!$B$6, C1965=Ajustes!$B$7), ISNUMBER(D1965), ISNUMBER(H1965)), 1, 0))</f>
        <v/>
      </c>
      <c r="T1965" s="19">
        <f>IF(S1965&lt;&gt;1, 0, IF(N(J1965)=0, 0, IF(K1965=Ajustes!$B$5, J1965, J1965*F1965)))</f>
        <v/>
      </c>
      <c r="U1965" s="20">
        <f>IF(S1965&lt;&gt;1, U1964, IF(C1965=Ajustes!$B$6, U1964+H1965, U1964-H1965))</f>
        <v/>
      </c>
      <c r="V1965" s="19">
        <f>IF(S1965&lt;&gt;1, V1964, IF(C1965=Ajustes!$B$6, V1964+D1965+N(O1965)+T1965, IF(U1965&lt;=0, 0, V1964-H1965*W1964)))</f>
        <v/>
      </c>
      <c r="W1965" s="21">
        <f>IF(U1965&gt;0, V1965/U1965, 0)</f>
        <v/>
      </c>
      <c r="X1965" s="19">
        <f>IF(AND(S1965=1, C1965=Ajustes!$B$7), D1965-N(O1965)-T1965-H1965*W1964, "")</f>
        <v/>
      </c>
      <c r="Y1965" s="18">
        <f>IF(A1965="", "", TRIM(IF(COUNTIFS($N$2:$N$3000,N1965,$C$2:$C$3000,C1965,$D$2:$D$3000,D1965,$H$2:$H$3000,H1965)&gt;1, "Orden repetida. ", "")&amp;IF(AND(S1965=1, C1965=Ajustes!$B$7, U1964+0.000001&lt;H1965), "Vendes más de lo registrado. ", "")&amp;IF(Q1965="texto", "Fecha en texto. ", "")&amp;IF(OR(NOT(ISNUMBER(D1965)), NOT(ISNUMBER(H1965))), "Número en texto. ", "")&amp;IF(AND(ISNUMBER(Q1965), ISNUMBER(Q1964), Q1965&lt;Q1964), "Fuera de orden de fecha. ", "")))</f>
        <v/>
      </c>
      <c r="Z1965" s="18">
        <f>IF(AND(S1965=1, ISNUMBER(R1965)), ROW(), 0)</f>
        <v/>
      </c>
      <c r="AA1965" s="18">
        <f>IF(ISNUMBER(R1965), R1965, 0)</f>
        <v/>
      </c>
    </row>
    <row r="1966">
      <c r="A1966" s="13" t="n"/>
      <c r="B1966" s="13" t="n"/>
      <c r="C1966" s="13" t="n"/>
      <c r="D1966" s="13" t="n"/>
      <c r="E1966" s="13" t="n"/>
      <c r="F1966" s="13" t="n"/>
      <c r="G1966" s="13" t="n"/>
      <c r="H1966" s="13" t="n"/>
      <c r="I1966" s="13" t="n"/>
      <c r="J1966" s="13" t="n"/>
      <c r="K1966" s="13" t="n"/>
      <c r="L1966" s="13" t="n"/>
      <c r="M1966" s="13" t="n"/>
      <c r="N1966" s="13" t="n"/>
      <c r="O1966" s="14" t="n"/>
      <c r="P1966" s="15" t="n"/>
      <c r="Q1966" s="16">
        <f>IF(N1966="", "", IF(ISNUMBER(N1966), N1966, IFERROR(DATEVALUE(LEFT(N1966,10))+TIMEVALUE(MID(N1966,12,8)), "texto")))</f>
        <v/>
      </c>
      <c r="R1966" s="17">
        <f>IF(ISNUMBER(Q1966), DATE(YEAR(Q1966),MONTH(Q1966),1), "")</f>
        <v/>
      </c>
      <c r="S1966" s="18">
        <f>IF(A1966="", 0, IF(AND(M1966=Ajustes!$B$8, E1966=Ajustes!$B$5, I1966=Ajustes!$B$4, OR(C1966=Ajustes!$B$6, C1966=Ajustes!$B$7), ISNUMBER(D1966), ISNUMBER(H1966)), 1, 0))</f>
        <v/>
      </c>
      <c r="T1966" s="19">
        <f>IF(S1966&lt;&gt;1, 0, IF(N(J1966)=0, 0, IF(K1966=Ajustes!$B$5, J1966, J1966*F1966)))</f>
        <v/>
      </c>
      <c r="U1966" s="20">
        <f>IF(S1966&lt;&gt;1, U1965, IF(C1966=Ajustes!$B$6, U1965+H1966, U1965-H1966))</f>
        <v/>
      </c>
      <c r="V1966" s="19">
        <f>IF(S1966&lt;&gt;1, V1965, IF(C1966=Ajustes!$B$6, V1965+D1966+N(O1966)+T1966, IF(U1966&lt;=0, 0, V1965-H1966*W1965)))</f>
        <v/>
      </c>
      <c r="W1966" s="21">
        <f>IF(U1966&gt;0, V1966/U1966, 0)</f>
        <v/>
      </c>
      <c r="X1966" s="19">
        <f>IF(AND(S1966=1, C1966=Ajustes!$B$7), D1966-N(O1966)-T1966-H1966*W1965, "")</f>
        <v/>
      </c>
      <c r="Y1966" s="18">
        <f>IF(A1966="", "", TRIM(IF(COUNTIFS($N$2:$N$3000,N1966,$C$2:$C$3000,C1966,$D$2:$D$3000,D1966,$H$2:$H$3000,H1966)&gt;1, "Orden repetida. ", "")&amp;IF(AND(S1966=1, C1966=Ajustes!$B$7, U1965+0.000001&lt;H1966), "Vendes más de lo registrado. ", "")&amp;IF(Q1966="texto", "Fecha en texto. ", "")&amp;IF(OR(NOT(ISNUMBER(D1966)), NOT(ISNUMBER(H1966))), "Número en texto. ", "")&amp;IF(AND(ISNUMBER(Q1966), ISNUMBER(Q1965), Q1966&lt;Q1965), "Fuera de orden de fecha. ", "")))</f>
        <v/>
      </c>
      <c r="Z1966" s="18">
        <f>IF(AND(S1966=1, ISNUMBER(R1966)), ROW(), 0)</f>
        <v/>
      </c>
      <c r="AA1966" s="18">
        <f>IF(ISNUMBER(R1966), R1966, 0)</f>
        <v/>
      </c>
    </row>
    <row r="1967">
      <c r="A1967" s="13" t="n"/>
      <c r="B1967" s="13" t="n"/>
      <c r="C1967" s="13" t="n"/>
      <c r="D1967" s="13" t="n"/>
      <c r="E1967" s="13" t="n"/>
      <c r="F1967" s="13" t="n"/>
      <c r="G1967" s="13" t="n"/>
      <c r="H1967" s="13" t="n"/>
      <c r="I1967" s="13" t="n"/>
      <c r="J1967" s="13" t="n"/>
      <c r="K1967" s="13" t="n"/>
      <c r="L1967" s="13" t="n"/>
      <c r="M1967" s="13" t="n"/>
      <c r="N1967" s="13" t="n"/>
      <c r="O1967" s="14" t="n"/>
      <c r="P1967" s="15" t="n"/>
      <c r="Q1967" s="16">
        <f>IF(N1967="", "", IF(ISNUMBER(N1967), N1967, IFERROR(DATEVALUE(LEFT(N1967,10))+TIMEVALUE(MID(N1967,12,8)), "texto")))</f>
        <v/>
      </c>
      <c r="R1967" s="17">
        <f>IF(ISNUMBER(Q1967), DATE(YEAR(Q1967),MONTH(Q1967),1), "")</f>
        <v/>
      </c>
      <c r="S1967" s="18">
        <f>IF(A1967="", 0, IF(AND(M1967=Ajustes!$B$8, E1967=Ajustes!$B$5, I1967=Ajustes!$B$4, OR(C1967=Ajustes!$B$6, C1967=Ajustes!$B$7), ISNUMBER(D1967), ISNUMBER(H1967)), 1, 0))</f>
        <v/>
      </c>
      <c r="T1967" s="19">
        <f>IF(S1967&lt;&gt;1, 0, IF(N(J1967)=0, 0, IF(K1967=Ajustes!$B$5, J1967, J1967*F1967)))</f>
        <v/>
      </c>
      <c r="U1967" s="20">
        <f>IF(S1967&lt;&gt;1, U1966, IF(C1967=Ajustes!$B$6, U1966+H1967, U1966-H1967))</f>
        <v/>
      </c>
      <c r="V1967" s="19">
        <f>IF(S1967&lt;&gt;1, V1966, IF(C1967=Ajustes!$B$6, V1966+D1967+N(O1967)+T1967, IF(U1967&lt;=0, 0, V1966-H1967*W1966)))</f>
        <v/>
      </c>
      <c r="W1967" s="21">
        <f>IF(U1967&gt;0, V1967/U1967, 0)</f>
        <v/>
      </c>
      <c r="X1967" s="19">
        <f>IF(AND(S1967=1, C1967=Ajustes!$B$7), D1967-N(O1967)-T1967-H1967*W1966, "")</f>
        <v/>
      </c>
      <c r="Y1967" s="18">
        <f>IF(A1967="", "", TRIM(IF(COUNTIFS($N$2:$N$3000,N1967,$C$2:$C$3000,C1967,$D$2:$D$3000,D1967,$H$2:$H$3000,H1967)&gt;1, "Orden repetida. ", "")&amp;IF(AND(S1967=1, C1967=Ajustes!$B$7, U1966+0.000001&lt;H1967), "Vendes más de lo registrado. ", "")&amp;IF(Q1967="texto", "Fecha en texto. ", "")&amp;IF(OR(NOT(ISNUMBER(D1967)), NOT(ISNUMBER(H1967))), "Número en texto. ", "")&amp;IF(AND(ISNUMBER(Q1967), ISNUMBER(Q1966), Q1967&lt;Q1966), "Fuera de orden de fecha. ", "")))</f>
        <v/>
      </c>
      <c r="Z1967" s="18">
        <f>IF(AND(S1967=1, ISNUMBER(R1967)), ROW(), 0)</f>
        <v/>
      </c>
      <c r="AA1967" s="18">
        <f>IF(ISNUMBER(R1967), R1967, 0)</f>
        <v/>
      </c>
    </row>
    <row r="1968">
      <c r="A1968" s="13" t="n"/>
      <c r="B1968" s="13" t="n"/>
      <c r="C1968" s="13" t="n"/>
      <c r="D1968" s="13" t="n"/>
      <c r="E1968" s="13" t="n"/>
      <c r="F1968" s="13" t="n"/>
      <c r="G1968" s="13" t="n"/>
      <c r="H1968" s="13" t="n"/>
      <c r="I1968" s="13" t="n"/>
      <c r="J1968" s="13" t="n"/>
      <c r="K1968" s="13" t="n"/>
      <c r="L1968" s="13" t="n"/>
      <c r="M1968" s="13" t="n"/>
      <c r="N1968" s="13" t="n"/>
      <c r="O1968" s="14" t="n"/>
      <c r="P1968" s="15" t="n"/>
      <c r="Q1968" s="16">
        <f>IF(N1968="", "", IF(ISNUMBER(N1968), N1968, IFERROR(DATEVALUE(LEFT(N1968,10))+TIMEVALUE(MID(N1968,12,8)), "texto")))</f>
        <v/>
      </c>
      <c r="R1968" s="17">
        <f>IF(ISNUMBER(Q1968), DATE(YEAR(Q1968),MONTH(Q1968),1), "")</f>
        <v/>
      </c>
      <c r="S1968" s="18">
        <f>IF(A1968="", 0, IF(AND(M1968=Ajustes!$B$8, E1968=Ajustes!$B$5, I1968=Ajustes!$B$4, OR(C1968=Ajustes!$B$6, C1968=Ajustes!$B$7), ISNUMBER(D1968), ISNUMBER(H1968)), 1, 0))</f>
        <v/>
      </c>
      <c r="T1968" s="19">
        <f>IF(S1968&lt;&gt;1, 0, IF(N(J1968)=0, 0, IF(K1968=Ajustes!$B$5, J1968, J1968*F1968)))</f>
        <v/>
      </c>
      <c r="U1968" s="20">
        <f>IF(S1968&lt;&gt;1, U1967, IF(C1968=Ajustes!$B$6, U1967+H1968, U1967-H1968))</f>
        <v/>
      </c>
      <c r="V1968" s="19">
        <f>IF(S1968&lt;&gt;1, V1967, IF(C1968=Ajustes!$B$6, V1967+D1968+N(O1968)+T1968, IF(U1968&lt;=0, 0, V1967-H1968*W1967)))</f>
        <v/>
      </c>
      <c r="W1968" s="21">
        <f>IF(U1968&gt;0, V1968/U1968, 0)</f>
        <v/>
      </c>
      <c r="X1968" s="19">
        <f>IF(AND(S1968=1, C1968=Ajustes!$B$7), D1968-N(O1968)-T1968-H1968*W1967, "")</f>
        <v/>
      </c>
      <c r="Y1968" s="18">
        <f>IF(A1968="", "", TRIM(IF(COUNTIFS($N$2:$N$3000,N1968,$C$2:$C$3000,C1968,$D$2:$D$3000,D1968,$H$2:$H$3000,H1968)&gt;1, "Orden repetida. ", "")&amp;IF(AND(S1968=1, C1968=Ajustes!$B$7, U1967+0.000001&lt;H1968), "Vendes más de lo registrado. ", "")&amp;IF(Q1968="texto", "Fecha en texto. ", "")&amp;IF(OR(NOT(ISNUMBER(D1968)), NOT(ISNUMBER(H1968))), "Número en texto. ", "")&amp;IF(AND(ISNUMBER(Q1968), ISNUMBER(Q1967), Q1968&lt;Q1967), "Fuera de orden de fecha. ", "")))</f>
        <v/>
      </c>
      <c r="Z1968" s="18">
        <f>IF(AND(S1968=1, ISNUMBER(R1968)), ROW(), 0)</f>
        <v/>
      </c>
      <c r="AA1968" s="18">
        <f>IF(ISNUMBER(R1968), R1968, 0)</f>
        <v/>
      </c>
    </row>
    <row r="1969">
      <c r="A1969" s="13" t="n"/>
      <c r="B1969" s="13" t="n"/>
      <c r="C1969" s="13" t="n"/>
      <c r="D1969" s="13" t="n"/>
      <c r="E1969" s="13" t="n"/>
      <c r="F1969" s="13" t="n"/>
      <c r="G1969" s="13" t="n"/>
      <c r="H1969" s="13" t="n"/>
      <c r="I1969" s="13" t="n"/>
      <c r="J1969" s="13" t="n"/>
      <c r="K1969" s="13" t="n"/>
      <c r="L1969" s="13" t="n"/>
      <c r="M1969" s="13" t="n"/>
      <c r="N1969" s="13" t="n"/>
      <c r="O1969" s="14" t="n"/>
      <c r="P1969" s="15" t="n"/>
      <c r="Q1969" s="16">
        <f>IF(N1969="", "", IF(ISNUMBER(N1969), N1969, IFERROR(DATEVALUE(LEFT(N1969,10))+TIMEVALUE(MID(N1969,12,8)), "texto")))</f>
        <v/>
      </c>
      <c r="R1969" s="17">
        <f>IF(ISNUMBER(Q1969), DATE(YEAR(Q1969),MONTH(Q1969),1), "")</f>
        <v/>
      </c>
      <c r="S1969" s="18">
        <f>IF(A1969="", 0, IF(AND(M1969=Ajustes!$B$8, E1969=Ajustes!$B$5, I1969=Ajustes!$B$4, OR(C1969=Ajustes!$B$6, C1969=Ajustes!$B$7), ISNUMBER(D1969), ISNUMBER(H1969)), 1, 0))</f>
        <v/>
      </c>
      <c r="T1969" s="19">
        <f>IF(S1969&lt;&gt;1, 0, IF(N(J1969)=0, 0, IF(K1969=Ajustes!$B$5, J1969, J1969*F1969)))</f>
        <v/>
      </c>
      <c r="U1969" s="20">
        <f>IF(S1969&lt;&gt;1, U1968, IF(C1969=Ajustes!$B$6, U1968+H1969, U1968-H1969))</f>
        <v/>
      </c>
      <c r="V1969" s="19">
        <f>IF(S1969&lt;&gt;1, V1968, IF(C1969=Ajustes!$B$6, V1968+D1969+N(O1969)+T1969, IF(U1969&lt;=0, 0, V1968-H1969*W1968)))</f>
        <v/>
      </c>
      <c r="W1969" s="21">
        <f>IF(U1969&gt;0, V1969/U1969, 0)</f>
        <v/>
      </c>
      <c r="X1969" s="19">
        <f>IF(AND(S1969=1, C1969=Ajustes!$B$7), D1969-N(O1969)-T1969-H1969*W1968, "")</f>
        <v/>
      </c>
      <c r="Y1969" s="18">
        <f>IF(A1969="", "", TRIM(IF(COUNTIFS($N$2:$N$3000,N1969,$C$2:$C$3000,C1969,$D$2:$D$3000,D1969,$H$2:$H$3000,H1969)&gt;1, "Orden repetida. ", "")&amp;IF(AND(S1969=1, C1969=Ajustes!$B$7, U1968+0.000001&lt;H1969), "Vendes más de lo registrado. ", "")&amp;IF(Q1969="texto", "Fecha en texto. ", "")&amp;IF(OR(NOT(ISNUMBER(D1969)), NOT(ISNUMBER(H1969))), "Número en texto. ", "")&amp;IF(AND(ISNUMBER(Q1969), ISNUMBER(Q1968), Q1969&lt;Q1968), "Fuera de orden de fecha. ", "")))</f>
        <v/>
      </c>
      <c r="Z1969" s="18">
        <f>IF(AND(S1969=1, ISNUMBER(R1969)), ROW(), 0)</f>
        <v/>
      </c>
      <c r="AA1969" s="18">
        <f>IF(ISNUMBER(R1969), R1969, 0)</f>
        <v/>
      </c>
    </row>
    <row r="1970">
      <c r="A1970" s="13" t="n"/>
      <c r="B1970" s="13" t="n"/>
      <c r="C1970" s="13" t="n"/>
      <c r="D1970" s="13" t="n"/>
      <c r="E1970" s="13" t="n"/>
      <c r="F1970" s="13" t="n"/>
      <c r="G1970" s="13" t="n"/>
      <c r="H1970" s="13" t="n"/>
      <c r="I1970" s="13" t="n"/>
      <c r="J1970" s="13" t="n"/>
      <c r="K1970" s="13" t="n"/>
      <c r="L1970" s="13" t="n"/>
      <c r="M1970" s="13" t="n"/>
      <c r="N1970" s="13" t="n"/>
      <c r="O1970" s="14" t="n"/>
      <c r="P1970" s="15" t="n"/>
      <c r="Q1970" s="16">
        <f>IF(N1970="", "", IF(ISNUMBER(N1970), N1970, IFERROR(DATEVALUE(LEFT(N1970,10))+TIMEVALUE(MID(N1970,12,8)), "texto")))</f>
        <v/>
      </c>
      <c r="R1970" s="17">
        <f>IF(ISNUMBER(Q1970), DATE(YEAR(Q1970),MONTH(Q1970),1), "")</f>
        <v/>
      </c>
      <c r="S1970" s="18">
        <f>IF(A1970="", 0, IF(AND(M1970=Ajustes!$B$8, E1970=Ajustes!$B$5, I1970=Ajustes!$B$4, OR(C1970=Ajustes!$B$6, C1970=Ajustes!$B$7), ISNUMBER(D1970), ISNUMBER(H1970)), 1, 0))</f>
        <v/>
      </c>
      <c r="T1970" s="19">
        <f>IF(S1970&lt;&gt;1, 0, IF(N(J1970)=0, 0, IF(K1970=Ajustes!$B$5, J1970, J1970*F1970)))</f>
        <v/>
      </c>
      <c r="U1970" s="20">
        <f>IF(S1970&lt;&gt;1, U1969, IF(C1970=Ajustes!$B$6, U1969+H1970, U1969-H1970))</f>
        <v/>
      </c>
      <c r="V1970" s="19">
        <f>IF(S1970&lt;&gt;1, V1969, IF(C1970=Ajustes!$B$6, V1969+D1970+N(O1970)+T1970, IF(U1970&lt;=0, 0, V1969-H1970*W1969)))</f>
        <v/>
      </c>
      <c r="W1970" s="21">
        <f>IF(U1970&gt;0, V1970/U1970, 0)</f>
        <v/>
      </c>
      <c r="X1970" s="19">
        <f>IF(AND(S1970=1, C1970=Ajustes!$B$7), D1970-N(O1970)-T1970-H1970*W1969, "")</f>
        <v/>
      </c>
      <c r="Y1970" s="18">
        <f>IF(A1970="", "", TRIM(IF(COUNTIFS($N$2:$N$3000,N1970,$C$2:$C$3000,C1970,$D$2:$D$3000,D1970,$H$2:$H$3000,H1970)&gt;1, "Orden repetida. ", "")&amp;IF(AND(S1970=1, C1970=Ajustes!$B$7, U1969+0.000001&lt;H1970), "Vendes más de lo registrado. ", "")&amp;IF(Q1970="texto", "Fecha en texto. ", "")&amp;IF(OR(NOT(ISNUMBER(D1970)), NOT(ISNUMBER(H1970))), "Número en texto. ", "")&amp;IF(AND(ISNUMBER(Q1970), ISNUMBER(Q1969), Q1970&lt;Q1969), "Fuera de orden de fecha. ", "")))</f>
        <v/>
      </c>
      <c r="Z1970" s="18">
        <f>IF(AND(S1970=1, ISNUMBER(R1970)), ROW(), 0)</f>
        <v/>
      </c>
      <c r="AA1970" s="18">
        <f>IF(ISNUMBER(R1970), R1970, 0)</f>
        <v/>
      </c>
    </row>
    <row r="1971">
      <c r="A1971" s="13" t="n"/>
      <c r="B1971" s="13" t="n"/>
      <c r="C1971" s="13" t="n"/>
      <c r="D1971" s="13" t="n"/>
      <c r="E1971" s="13" t="n"/>
      <c r="F1971" s="13" t="n"/>
      <c r="G1971" s="13" t="n"/>
      <c r="H1971" s="13" t="n"/>
      <c r="I1971" s="13" t="n"/>
      <c r="J1971" s="13" t="n"/>
      <c r="K1971" s="13" t="n"/>
      <c r="L1971" s="13" t="n"/>
      <c r="M1971" s="13" t="n"/>
      <c r="N1971" s="13" t="n"/>
      <c r="O1971" s="14" t="n"/>
      <c r="P1971" s="15" t="n"/>
      <c r="Q1971" s="16">
        <f>IF(N1971="", "", IF(ISNUMBER(N1971), N1971, IFERROR(DATEVALUE(LEFT(N1971,10))+TIMEVALUE(MID(N1971,12,8)), "texto")))</f>
        <v/>
      </c>
      <c r="R1971" s="17">
        <f>IF(ISNUMBER(Q1971), DATE(YEAR(Q1971),MONTH(Q1971),1), "")</f>
        <v/>
      </c>
      <c r="S1971" s="18">
        <f>IF(A1971="", 0, IF(AND(M1971=Ajustes!$B$8, E1971=Ajustes!$B$5, I1971=Ajustes!$B$4, OR(C1971=Ajustes!$B$6, C1971=Ajustes!$B$7), ISNUMBER(D1971), ISNUMBER(H1971)), 1, 0))</f>
        <v/>
      </c>
      <c r="T1971" s="19">
        <f>IF(S1971&lt;&gt;1, 0, IF(N(J1971)=0, 0, IF(K1971=Ajustes!$B$5, J1971, J1971*F1971)))</f>
        <v/>
      </c>
      <c r="U1971" s="20">
        <f>IF(S1971&lt;&gt;1, U1970, IF(C1971=Ajustes!$B$6, U1970+H1971, U1970-H1971))</f>
        <v/>
      </c>
      <c r="V1971" s="19">
        <f>IF(S1971&lt;&gt;1, V1970, IF(C1971=Ajustes!$B$6, V1970+D1971+N(O1971)+T1971, IF(U1971&lt;=0, 0, V1970-H1971*W1970)))</f>
        <v/>
      </c>
      <c r="W1971" s="21">
        <f>IF(U1971&gt;0, V1971/U1971, 0)</f>
        <v/>
      </c>
      <c r="X1971" s="19">
        <f>IF(AND(S1971=1, C1971=Ajustes!$B$7), D1971-N(O1971)-T1971-H1971*W1970, "")</f>
        <v/>
      </c>
      <c r="Y1971" s="18">
        <f>IF(A1971="", "", TRIM(IF(COUNTIFS($N$2:$N$3000,N1971,$C$2:$C$3000,C1971,$D$2:$D$3000,D1971,$H$2:$H$3000,H1971)&gt;1, "Orden repetida. ", "")&amp;IF(AND(S1971=1, C1971=Ajustes!$B$7, U1970+0.000001&lt;H1971), "Vendes más de lo registrado. ", "")&amp;IF(Q1971="texto", "Fecha en texto. ", "")&amp;IF(OR(NOT(ISNUMBER(D1971)), NOT(ISNUMBER(H1971))), "Número en texto. ", "")&amp;IF(AND(ISNUMBER(Q1971), ISNUMBER(Q1970), Q1971&lt;Q1970), "Fuera de orden de fecha. ", "")))</f>
        <v/>
      </c>
      <c r="Z1971" s="18">
        <f>IF(AND(S1971=1, ISNUMBER(R1971)), ROW(), 0)</f>
        <v/>
      </c>
      <c r="AA1971" s="18">
        <f>IF(ISNUMBER(R1971), R1971, 0)</f>
        <v/>
      </c>
    </row>
    <row r="1972">
      <c r="A1972" s="13" t="n"/>
      <c r="B1972" s="13" t="n"/>
      <c r="C1972" s="13" t="n"/>
      <c r="D1972" s="13" t="n"/>
      <c r="E1972" s="13" t="n"/>
      <c r="F1972" s="13" t="n"/>
      <c r="G1972" s="13" t="n"/>
      <c r="H1972" s="13" t="n"/>
      <c r="I1972" s="13" t="n"/>
      <c r="J1972" s="13" t="n"/>
      <c r="K1972" s="13" t="n"/>
      <c r="L1972" s="13" t="n"/>
      <c r="M1972" s="13" t="n"/>
      <c r="N1972" s="13" t="n"/>
      <c r="O1972" s="14" t="n"/>
      <c r="P1972" s="15" t="n"/>
      <c r="Q1972" s="16">
        <f>IF(N1972="", "", IF(ISNUMBER(N1972), N1972, IFERROR(DATEVALUE(LEFT(N1972,10))+TIMEVALUE(MID(N1972,12,8)), "texto")))</f>
        <v/>
      </c>
      <c r="R1972" s="17">
        <f>IF(ISNUMBER(Q1972), DATE(YEAR(Q1972),MONTH(Q1972),1), "")</f>
        <v/>
      </c>
      <c r="S1972" s="18">
        <f>IF(A1972="", 0, IF(AND(M1972=Ajustes!$B$8, E1972=Ajustes!$B$5, I1972=Ajustes!$B$4, OR(C1972=Ajustes!$B$6, C1972=Ajustes!$B$7), ISNUMBER(D1972), ISNUMBER(H1972)), 1, 0))</f>
        <v/>
      </c>
      <c r="T1972" s="19">
        <f>IF(S1972&lt;&gt;1, 0, IF(N(J1972)=0, 0, IF(K1972=Ajustes!$B$5, J1972, J1972*F1972)))</f>
        <v/>
      </c>
      <c r="U1972" s="20">
        <f>IF(S1972&lt;&gt;1, U1971, IF(C1972=Ajustes!$B$6, U1971+H1972, U1971-H1972))</f>
        <v/>
      </c>
      <c r="V1972" s="19">
        <f>IF(S1972&lt;&gt;1, V1971, IF(C1972=Ajustes!$B$6, V1971+D1972+N(O1972)+T1972, IF(U1972&lt;=0, 0, V1971-H1972*W1971)))</f>
        <v/>
      </c>
      <c r="W1972" s="21">
        <f>IF(U1972&gt;0, V1972/U1972, 0)</f>
        <v/>
      </c>
      <c r="X1972" s="19">
        <f>IF(AND(S1972=1, C1972=Ajustes!$B$7), D1972-N(O1972)-T1972-H1972*W1971, "")</f>
        <v/>
      </c>
      <c r="Y1972" s="18">
        <f>IF(A1972="", "", TRIM(IF(COUNTIFS($N$2:$N$3000,N1972,$C$2:$C$3000,C1972,$D$2:$D$3000,D1972,$H$2:$H$3000,H1972)&gt;1, "Orden repetida. ", "")&amp;IF(AND(S1972=1, C1972=Ajustes!$B$7, U1971+0.000001&lt;H1972), "Vendes más de lo registrado. ", "")&amp;IF(Q1972="texto", "Fecha en texto. ", "")&amp;IF(OR(NOT(ISNUMBER(D1972)), NOT(ISNUMBER(H1972))), "Número en texto. ", "")&amp;IF(AND(ISNUMBER(Q1972), ISNUMBER(Q1971), Q1972&lt;Q1971), "Fuera de orden de fecha. ", "")))</f>
        <v/>
      </c>
      <c r="Z1972" s="18">
        <f>IF(AND(S1972=1, ISNUMBER(R1972)), ROW(), 0)</f>
        <v/>
      </c>
      <c r="AA1972" s="18">
        <f>IF(ISNUMBER(R1972), R1972, 0)</f>
        <v/>
      </c>
    </row>
    <row r="1973">
      <c r="A1973" s="13" t="n"/>
      <c r="B1973" s="13" t="n"/>
      <c r="C1973" s="13" t="n"/>
      <c r="D1973" s="13" t="n"/>
      <c r="E1973" s="13" t="n"/>
      <c r="F1973" s="13" t="n"/>
      <c r="G1973" s="13" t="n"/>
      <c r="H1973" s="13" t="n"/>
      <c r="I1973" s="13" t="n"/>
      <c r="J1973" s="13" t="n"/>
      <c r="K1973" s="13" t="n"/>
      <c r="L1973" s="13" t="n"/>
      <c r="M1973" s="13" t="n"/>
      <c r="N1973" s="13" t="n"/>
      <c r="O1973" s="14" t="n"/>
      <c r="P1973" s="15" t="n"/>
      <c r="Q1973" s="16">
        <f>IF(N1973="", "", IF(ISNUMBER(N1973), N1973, IFERROR(DATEVALUE(LEFT(N1973,10))+TIMEVALUE(MID(N1973,12,8)), "texto")))</f>
        <v/>
      </c>
      <c r="R1973" s="17">
        <f>IF(ISNUMBER(Q1973), DATE(YEAR(Q1973),MONTH(Q1973),1), "")</f>
        <v/>
      </c>
      <c r="S1973" s="18">
        <f>IF(A1973="", 0, IF(AND(M1973=Ajustes!$B$8, E1973=Ajustes!$B$5, I1973=Ajustes!$B$4, OR(C1973=Ajustes!$B$6, C1973=Ajustes!$B$7), ISNUMBER(D1973), ISNUMBER(H1973)), 1, 0))</f>
        <v/>
      </c>
      <c r="T1973" s="19">
        <f>IF(S1973&lt;&gt;1, 0, IF(N(J1973)=0, 0, IF(K1973=Ajustes!$B$5, J1973, J1973*F1973)))</f>
        <v/>
      </c>
      <c r="U1973" s="20">
        <f>IF(S1973&lt;&gt;1, U1972, IF(C1973=Ajustes!$B$6, U1972+H1973, U1972-H1973))</f>
        <v/>
      </c>
      <c r="V1973" s="19">
        <f>IF(S1973&lt;&gt;1, V1972, IF(C1973=Ajustes!$B$6, V1972+D1973+N(O1973)+T1973, IF(U1973&lt;=0, 0, V1972-H1973*W1972)))</f>
        <v/>
      </c>
      <c r="W1973" s="21">
        <f>IF(U1973&gt;0, V1973/U1973, 0)</f>
        <v/>
      </c>
      <c r="X1973" s="19">
        <f>IF(AND(S1973=1, C1973=Ajustes!$B$7), D1973-N(O1973)-T1973-H1973*W1972, "")</f>
        <v/>
      </c>
      <c r="Y1973" s="18">
        <f>IF(A1973="", "", TRIM(IF(COUNTIFS($N$2:$N$3000,N1973,$C$2:$C$3000,C1973,$D$2:$D$3000,D1973,$H$2:$H$3000,H1973)&gt;1, "Orden repetida. ", "")&amp;IF(AND(S1973=1, C1973=Ajustes!$B$7, U1972+0.000001&lt;H1973), "Vendes más de lo registrado. ", "")&amp;IF(Q1973="texto", "Fecha en texto. ", "")&amp;IF(OR(NOT(ISNUMBER(D1973)), NOT(ISNUMBER(H1973))), "Número en texto. ", "")&amp;IF(AND(ISNUMBER(Q1973), ISNUMBER(Q1972), Q1973&lt;Q1972), "Fuera de orden de fecha. ", "")))</f>
        <v/>
      </c>
      <c r="Z1973" s="18">
        <f>IF(AND(S1973=1, ISNUMBER(R1973)), ROW(), 0)</f>
        <v/>
      </c>
      <c r="AA1973" s="18">
        <f>IF(ISNUMBER(R1973), R1973, 0)</f>
        <v/>
      </c>
    </row>
    <row r="1974">
      <c r="A1974" s="13" t="n"/>
      <c r="B1974" s="13" t="n"/>
      <c r="C1974" s="13" t="n"/>
      <c r="D1974" s="13" t="n"/>
      <c r="E1974" s="13" t="n"/>
      <c r="F1974" s="13" t="n"/>
      <c r="G1974" s="13" t="n"/>
      <c r="H1974" s="13" t="n"/>
      <c r="I1974" s="13" t="n"/>
      <c r="J1974" s="13" t="n"/>
      <c r="K1974" s="13" t="n"/>
      <c r="L1974" s="13" t="n"/>
      <c r="M1974" s="13" t="n"/>
      <c r="N1974" s="13" t="n"/>
      <c r="O1974" s="14" t="n"/>
      <c r="P1974" s="15" t="n"/>
      <c r="Q1974" s="16">
        <f>IF(N1974="", "", IF(ISNUMBER(N1974), N1974, IFERROR(DATEVALUE(LEFT(N1974,10))+TIMEVALUE(MID(N1974,12,8)), "texto")))</f>
        <v/>
      </c>
      <c r="R1974" s="17">
        <f>IF(ISNUMBER(Q1974), DATE(YEAR(Q1974),MONTH(Q1974),1), "")</f>
        <v/>
      </c>
      <c r="S1974" s="18">
        <f>IF(A1974="", 0, IF(AND(M1974=Ajustes!$B$8, E1974=Ajustes!$B$5, I1974=Ajustes!$B$4, OR(C1974=Ajustes!$B$6, C1974=Ajustes!$B$7), ISNUMBER(D1974), ISNUMBER(H1974)), 1, 0))</f>
        <v/>
      </c>
      <c r="T1974" s="19">
        <f>IF(S1974&lt;&gt;1, 0, IF(N(J1974)=0, 0, IF(K1974=Ajustes!$B$5, J1974, J1974*F1974)))</f>
        <v/>
      </c>
      <c r="U1974" s="20">
        <f>IF(S1974&lt;&gt;1, U1973, IF(C1974=Ajustes!$B$6, U1973+H1974, U1973-H1974))</f>
        <v/>
      </c>
      <c r="V1974" s="19">
        <f>IF(S1974&lt;&gt;1, V1973, IF(C1974=Ajustes!$B$6, V1973+D1974+N(O1974)+T1974, IF(U1974&lt;=0, 0, V1973-H1974*W1973)))</f>
        <v/>
      </c>
      <c r="W1974" s="21">
        <f>IF(U1974&gt;0, V1974/U1974, 0)</f>
        <v/>
      </c>
      <c r="X1974" s="19">
        <f>IF(AND(S1974=1, C1974=Ajustes!$B$7), D1974-N(O1974)-T1974-H1974*W1973, "")</f>
        <v/>
      </c>
      <c r="Y1974" s="18">
        <f>IF(A1974="", "", TRIM(IF(COUNTIFS($N$2:$N$3000,N1974,$C$2:$C$3000,C1974,$D$2:$D$3000,D1974,$H$2:$H$3000,H1974)&gt;1, "Orden repetida. ", "")&amp;IF(AND(S1974=1, C1974=Ajustes!$B$7, U1973+0.000001&lt;H1974), "Vendes más de lo registrado. ", "")&amp;IF(Q1974="texto", "Fecha en texto. ", "")&amp;IF(OR(NOT(ISNUMBER(D1974)), NOT(ISNUMBER(H1974))), "Número en texto. ", "")&amp;IF(AND(ISNUMBER(Q1974), ISNUMBER(Q1973), Q1974&lt;Q1973), "Fuera de orden de fecha. ", "")))</f>
        <v/>
      </c>
      <c r="Z1974" s="18">
        <f>IF(AND(S1974=1, ISNUMBER(R1974)), ROW(), 0)</f>
        <v/>
      </c>
      <c r="AA1974" s="18">
        <f>IF(ISNUMBER(R1974), R1974, 0)</f>
        <v/>
      </c>
    </row>
    <row r="1975">
      <c r="A1975" s="13" t="n"/>
      <c r="B1975" s="13" t="n"/>
      <c r="C1975" s="13" t="n"/>
      <c r="D1975" s="13" t="n"/>
      <c r="E1975" s="13" t="n"/>
      <c r="F1975" s="13" t="n"/>
      <c r="G1975" s="13" t="n"/>
      <c r="H1975" s="13" t="n"/>
      <c r="I1975" s="13" t="n"/>
      <c r="J1975" s="13" t="n"/>
      <c r="K1975" s="13" t="n"/>
      <c r="L1975" s="13" t="n"/>
      <c r="M1975" s="13" t="n"/>
      <c r="N1975" s="13" t="n"/>
      <c r="O1975" s="14" t="n"/>
      <c r="P1975" s="15" t="n"/>
      <c r="Q1975" s="16">
        <f>IF(N1975="", "", IF(ISNUMBER(N1975), N1975, IFERROR(DATEVALUE(LEFT(N1975,10))+TIMEVALUE(MID(N1975,12,8)), "texto")))</f>
        <v/>
      </c>
      <c r="R1975" s="17">
        <f>IF(ISNUMBER(Q1975), DATE(YEAR(Q1975),MONTH(Q1975),1), "")</f>
        <v/>
      </c>
      <c r="S1975" s="18">
        <f>IF(A1975="", 0, IF(AND(M1975=Ajustes!$B$8, E1975=Ajustes!$B$5, I1975=Ajustes!$B$4, OR(C1975=Ajustes!$B$6, C1975=Ajustes!$B$7), ISNUMBER(D1975), ISNUMBER(H1975)), 1, 0))</f>
        <v/>
      </c>
      <c r="T1975" s="19">
        <f>IF(S1975&lt;&gt;1, 0, IF(N(J1975)=0, 0, IF(K1975=Ajustes!$B$5, J1975, J1975*F1975)))</f>
        <v/>
      </c>
      <c r="U1975" s="20">
        <f>IF(S1975&lt;&gt;1, U1974, IF(C1975=Ajustes!$B$6, U1974+H1975, U1974-H1975))</f>
        <v/>
      </c>
      <c r="V1975" s="19">
        <f>IF(S1975&lt;&gt;1, V1974, IF(C1975=Ajustes!$B$6, V1974+D1975+N(O1975)+T1975, IF(U1975&lt;=0, 0, V1974-H1975*W1974)))</f>
        <v/>
      </c>
      <c r="W1975" s="21">
        <f>IF(U1975&gt;0, V1975/U1975, 0)</f>
        <v/>
      </c>
      <c r="X1975" s="19">
        <f>IF(AND(S1975=1, C1975=Ajustes!$B$7), D1975-N(O1975)-T1975-H1975*W1974, "")</f>
        <v/>
      </c>
      <c r="Y1975" s="18">
        <f>IF(A1975="", "", TRIM(IF(COUNTIFS($N$2:$N$3000,N1975,$C$2:$C$3000,C1975,$D$2:$D$3000,D1975,$H$2:$H$3000,H1975)&gt;1, "Orden repetida. ", "")&amp;IF(AND(S1975=1, C1975=Ajustes!$B$7, U1974+0.000001&lt;H1975), "Vendes más de lo registrado. ", "")&amp;IF(Q1975="texto", "Fecha en texto. ", "")&amp;IF(OR(NOT(ISNUMBER(D1975)), NOT(ISNUMBER(H1975))), "Número en texto. ", "")&amp;IF(AND(ISNUMBER(Q1975), ISNUMBER(Q1974), Q1975&lt;Q1974), "Fuera de orden de fecha. ", "")))</f>
        <v/>
      </c>
      <c r="Z1975" s="18">
        <f>IF(AND(S1975=1, ISNUMBER(R1975)), ROW(), 0)</f>
        <v/>
      </c>
      <c r="AA1975" s="18">
        <f>IF(ISNUMBER(R1975), R1975, 0)</f>
        <v/>
      </c>
    </row>
    <row r="1976">
      <c r="A1976" s="13" t="n"/>
      <c r="B1976" s="13" t="n"/>
      <c r="C1976" s="13" t="n"/>
      <c r="D1976" s="13" t="n"/>
      <c r="E1976" s="13" t="n"/>
      <c r="F1976" s="13" t="n"/>
      <c r="G1976" s="13" t="n"/>
      <c r="H1976" s="13" t="n"/>
      <c r="I1976" s="13" t="n"/>
      <c r="J1976" s="13" t="n"/>
      <c r="K1976" s="13" t="n"/>
      <c r="L1976" s="13" t="n"/>
      <c r="M1976" s="13" t="n"/>
      <c r="N1976" s="13" t="n"/>
      <c r="O1976" s="14" t="n"/>
      <c r="P1976" s="15" t="n"/>
      <c r="Q1976" s="16">
        <f>IF(N1976="", "", IF(ISNUMBER(N1976), N1976, IFERROR(DATEVALUE(LEFT(N1976,10))+TIMEVALUE(MID(N1976,12,8)), "texto")))</f>
        <v/>
      </c>
      <c r="R1976" s="17">
        <f>IF(ISNUMBER(Q1976), DATE(YEAR(Q1976),MONTH(Q1976),1), "")</f>
        <v/>
      </c>
      <c r="S1976" s="18">
        <f>IF(A1976="", 0, IF(AND(M1976=Ajustes!$B$8, E1976=Ajustes!$B$5, I1976=Ajustes!$B$4, OR(C1976=Ajustes!$B$6, C1976=Ajustes!$B$7), ISNUMBER(D1976), ISNUMBER(H1976)), 1, 0))</f>
        <v/>
      </c>
      <c r="T1976" s="19">
        <f>IF(S1976&lt;&gt;1, 0, IF(N(J1976)=0, 0, IF(K1976=Ajustes!$B$5, J1976, J1976*F1976)))</f>
        <v/>
      </c>
      <c r="U1976" s="20">
        <f>IF(S1976&lt;&gt;1, U1975, IF(C1976=Ajustes!$B$6, U1975+H1976, U1975-H1976))</f>
        <v/>
      </c>
      <c r="V1976" s="19">
        <f>IF(S1976&lt;&gt;1, V1975, IF(C1976=Ajustes!$B$6, V1975+D1976+N(O1976)+T1976, IF(U1976&lt;=0, 0, V1975-H1976*W1975)))</f>
        <v/>
      </c>
      <c r="W1976" s="21">
        <f>IF(U1976&gt;0, V1976/U1976, 0)</f>
        <v/>
      </c>
      <c r="X1976" s="19">
        <f>IF(AND(S1976=1, C1976=Ajustes!$B$7), D1976-N(O1976)-T1976-H1976*W1975, "")</f>
        <v/>
      </c>
      <c r="Y1976" s="18">
        <f>IF(A1976="", "", TRIM(IF(COUNTIFS($N$2:$N$3000,N1976,$C$2:$C$3000,C1976,$D$2:$D$3000,D1976,$H$2:$H$3000,H1976)&gt;1, "Orden repetida. ", "")&amp;IF(AND(S1976=1, C1976=Ajustes!$B$7, U1975+0.000001&lt;H1976), "Vendes más de lo registrado. ", "")&amp;IF(Q1976="texto", "Fecha en texto. ", "")&amp;IF(OR(NOT(ISNUMBER(D1976)), NOT(ISNUMBER(H1976))), "Número en texto. ", "")&amp;IF(AND(ISNUMBER(Q1976), ISNUMBER(Q1975), Q1976&lt;Q1975), "Fuera de orden de fecha. ", "")))</f>
        <v/>
      </c>
      <c r="Z1976" s="18">
        <f>IF(AND(S1976=1, ISNUMBER(R1976)), ROW(), 0)</f>
        <v/>
      </c>
      <c r="AA1976" s="18">
        <f>IF(ISNUMBER(R1976), R1976, 0)</f>
        <v/>
      </c>
    </row>
    <row r="1977">
      <c r="A1977" s="13" t="n"/>
      <c r="B1977" s="13" t="n"/>
      <c r="C1977" s="13" t="n"/>
      <c r="D1977" s="13" t="n"/>
      <c r="E1977" s="13" t="n"/>
      <c r="F1977" s="13" t="n"/>
      <c r="G1977" s="13" t="n"/>
      <c r="H1977" s="13" t="n"/>
      <c r="I1977" s="13" t="n"/>
      <c r="J1977" s="13" t="n"/>
      <c r="K1977" s="13" t="n"/>
      <c r="L1977" s="13" t="n"/>
      <c r="M1977" s="13" t="n"/>
      <c r="N1977" s="13" t="n"/>
      <c r="O1977" s="14" t="n"/>
      <c r="P1977" s="15" t="n"/>
      <c r="Q1977" s="16">
        <f>IF(N1977="", "", IF(ISNUMBER(N1977), N1977, IFERROR(DATEVALUE(LEFT(N1977,10))+TIMEVALUE(MID(N1977,12,8)), "texto")))</f>
        <v/>
      </c>
      <c r="R1977" s="17">
        <f>IF(ISNUMBER(Q1977), DATE(YEAR(Q1977),MONTH(Q1977),1), "")</f>
        <v/>
      </c>
      <c r="S1977" s="18">
        <f>IF(A1977="", 0, IF(AND(M1977=Ajustes!$B$8, E1977=Ajustes!$B$5, I1977=Ajustes!$B$4, OR(C1977=Ajustes!$B$6, C1977=Ajustes!$B$7), ISNUMBER(D1977), ISNUMBER(H1977)), 1, 0))</f>
        <v/>
      </c>
      <c r="T1977" s="19">
        <f>IF(S1977&lt;&gt;1, 0, IF(N(J1977)=0, 0, IF(K1977=Ajustes!$B$5, J1977, J1977*F1977)))</f>
        <v/>
      </c>
      <c r="U1977" s="20">
        <f>IF(S1977&lt;&gt;1, U1976, IF(C1977=Ajustes!$B$6, U1976+H1977, U1976-H1977))</f>
        <v/>
      </c>
      <c r="V1977" s="19">
        <f>IF(S1977&lt;&gt;1, V1976, IF(C1977=Ajustes!$B$6, V1976+D1977+N(O1977)+T1977, IF(U1977&lt;=0, 0, V1976-H1977*W1976)))</f>
        <v/>
      </c>
      <c r="W1977" s="21">
        <f>IF(U1977&gt;0, V1977/U1977, 0)</f>
        <v/>
      </c>
      <c r="X1977" s="19">
        <f>IF(AND(S1977=1, C1977=Ajustes!$B$7), D1977-N(O1977)-T1977-H1977*W1976, "")</f>
        <v/>
      </c>
      <c r="Y1977" s="18">
        <f>IF(A1977="", "", TRIM(IF(COUNTIFS($N$2:$N$3000,N1977,$C$2:$C$3000,C1977,$D$2:$D$3000,D1977,$H$2:$H$3000,H1977)&gt;1, "Orden repetida. ", "")&amp;IF(AND(S1977=1, C1977=Ajustes!$B$7, U1976+0.000001&lt;H1977), "Vendes más de lo registrado. ", "")&amp;IF(Q1977="texto", "Fecha en texto. ", "")&amp;IF(OR(NOT(ISNUMBER(D1977)), NOT(ISNUMBER(H1977))), "Número en texto. ", "")&amp;IF(AND(ISNUMBER(Q1977), ISNUMBER(Q1976), Q1977&lt;Q1976), "Fuera de orden de fecha. ", "")))</f>
        <v/>
      </c>
      <c r="Z1977" s="18">
        <f>IF(AND(S1977=1, ISNUMBER(R1977)), ROW(), 0)</f>
        <v/>
      </c>
      <c r="AA1977" s="18">
        <f>IF(ISNUMBER(R1977), R1977, 0)</f>
        <v/>
      </c>
    </row>
    <row r="1978">
      <c r="A1978" s="13" t="n"/>
      <c r="B1978" s="13" t="n"/>
      <c r="C1978" s="13" t="n"/>
      <c r="D1978" s="13" t="n"/>
      <c r="E1978" s="13" t="n"/>
      <c r="F1978" s="13" t="n"/>
      <c r="G1978" s="13" t="n"/>
      <c r="H1978" s="13" t="n"/>
      <c r="I1978" s="13" t="n"/>
      <c r="J1978" s="13" t="n"/>
      <c r="K1978" s="13" t="n"/>
      <c r="L1978" s="13" t="n"/>
      <c r="M1978" s="13" t="n"/>
      <c r="N1978" s="13" t="n"/>
      <c r="O1978" s="14" t="n"/>
      <c r="P1978" s="15" t="n"/>
      <c r="Q1978" s="16">
        <f>IF(N1978="", "", IF(ISNUMBER(N1978), N1978, IFERROR(DATEVALUE(LEFT(N1978,10))+TIMEVALUE(MID(N1978,12,8)), "texto")))</f>
        <v/>
      </c>
      <c r="R1978" s="17">
        <f>IF(ISNUMBER(Q1978), DATE(YEAR(Q1978),MONTH(Q1978),1), "")</f>
        <v/>
      </c>
      <c r="S1978" s="18">
        <f>IF(A1978="", 0, IF(AND(M1978=Ajustes!$B$8, E1978=Ajustes!$B$5, I1978=Ajustes!$B$4, OR(C1978=Ajustes!$B$6, C1978=Ajustes!$B$7), ISNUMBER(D1978), ISNUMBER(H1978)), 1, 0))</f>
        <v/>
      </c>
      <c r="T1978" s="19">
        <f>IF(S1978&lt;&gt;1, 0, IF(N(J1978)=0, 0, IF(K1978=Ajustes!$B$5, J1978, J1978*F1978)))</f>
        <v/>
      </c>
      <c r="U1978" s="20">
        <f>IF(S1978&lt;&gt;1, U1977, IF(C1978=Ajustes!$B$6, U1977+H1978, U1977-H1978))</f>
        <v/>
      </c>
      <c r="V1978" s="19">
        <f>IF(S1978&lt;&gt;1, V1977, IF(C1978=Ajustes!$B$6, V1977+D1978+N(O1978)+T1978, IF(U1978&lt;=0, 0, V1977-H1978*W1977)))</f>
        <v/>
      </c>
      <c r="W1978" s="21">
        <f>IF(U1978&gt;0, V1978/U1978, 0)</f>
        <v/>
      </c>
      <c r="X1978" s="19">
        <f>IF(AND(S1978=1, C1978=Ajustes!$B$7), D1978-N(O1978)-T1978-H1978*W1977, "")</f>
        <v/>
      </c>
      <c r="Y1978" s="18">
        <f>IF(A1978="", "", TRIM(IF(COUNTIFS($N$2:$N$3000,N1978,$C$2:$C$3000,C1978,$D$2:$D$3000,D1978,$H$2:$H$3000,H1978)&gt;1, "Orden repetida. ", "")&amp;IF(AND(S1978=1, C1978=Ajustes!$B$7, U1977+0.000001&lt;H1978), "Vendes más de lo registrado. ", "")&amp;IF(Q1978="texto", "Fecha en texto. ", "")&amp;IF(OR(NOT(ISNUMBER(D1978)), NOT(ISNUMBER(H1978))), "Número en texto. ", "")&amp;IF(AND(ISNUMBER(Q1978), ISNUMBER(Q1977), Q1978&lt;Q1977), "Fuera de orden de fecha. ", "")))</f>
        <v/>
      </c>
      <c r="Z1978" s="18">
        <f>IF(AND(S1978=1, ISNUMBER(R1978)), ROW(), 0)</f>
        <v/>
      </c>
      <c r="AA1978" s="18">
        <f>IF(ISNUMBER(R1978), R1978, 0)</f>
        <v/>
      </c>
    </row>
    <row r="1979">
      <c r="A1979" s="13" t="n"/>
      <c r="B1979" s="13" t="n"/>
      <c r="C1979" s="13" t="n"/>
      <c r="D1979" s="13" t="n"/>
      <c r="E1979" s="13" t="n"/>
      <c r="F1979" s="13" t="n"/>
      <c r="G1979" s="13" t="n"/>
      <c r="H1979" s="13" t="n"/>
      <c r="I1979" s="13" t="n"/>
      <c r="J1979" s="13" t="n"/>
      <c r="K1979" s="13" t="n"/>
      <c r="L1979" s="13" t="n"/>
      <c r="M1979" s="13" t="n"/>
      <c r="N1979" s="13" t="n"/>
      <c r="O1979" s="14" t="n"/>
      <c r="P1979" s="15" t="n"/>
      <c r="Q1979" s="16">
        <f>IF(N1979="", "", IF(ISNUMBER(N1979), N1979, IFERROR(DATEVALUE(LEFT(N1979,10))+TIMEVALUE(MID(N1979,12,8)), "texto")))</f>
        <v/>
      </c>
      <c r="R1979" s="17">
        <f>IF(ISNUMBER(Q1979), DATE(YEAR(Q1979),MONTH(Q1979),1), "")</f>
        <v/>
      </c>
      <c r="S1979" s="18">
        <f>IF(A1979="", 0, IF(AND(M1979=Ajustes!$B$8, E1979=Ajustes!$B$5, I1979=Ajustes!$B$4, OR(C1979=Ajustes!$B$6, C1979=Ajustes!$B$7), ISNUMBER(D1979), ISNUMBER(H1979)), 1, 0))</f>
        <v/>
      </c>
      <c r="T1979" s="19">
        <f>IF(S1979&lt;&gt;1, 0, IF(N(J1979)=0, 0, IF(K1979=Ajustes!$B$5, J1979, J1979*F1979)))</f>
        <v/>
      </c>
      <c r="U1979" s="20">
        <f>IF(S1979&lt;&gt;1, U1978, IF(C1979=Ajustes!$B$6, U1978+H1979, U1978-H1979))</f>
        <v/>
      </c>
      <c r="V1979" s="19">
        <f>IF(S1979&lt;&gt;1, V1978, IF(C1979=Ajustes!$B$6, V1978+D1979+N(O1979)+T1979, IF(U1979&lt;=0, 0, V1978-H1979*W1978)))</f>
        <v/>
      </c>
      <c r="W1979" s="21">
        <f>IF(U1979&gt;0, V1979/U1979, 0)</f>
        <v/>
      </c>
      <c r="X1979" s="19">
        <f>IF(AND(S1979=1, C1979=Ajustes!$B$7), D1979-N(O1979)-T1979-H1979*W1978, "")</f>
        <v/>
      </c>
      <c r="Y1979" s="18">
        <f>IF(A1979="", "", TRIM(IF(COUNTIFS($N$2:$N$3000,N1979,$C$2:$C$3000,C1979,$D$2:$D$3000,D1979,$H$2:$H$3000,H1979)&gt;1, "Orden repetida. ", "")&amp;IF(AND(S1979=1, C1979=Ajustes!$B$7, U1978+0.000001&lt;H1979), "Vendes más de lo registrado. ", "")&amp;IF(Q1979="texto", "Fecha en texto. ", "")&amp;IF(OR(NOT(ISNUMBER(D1979)), NOT(ISNUMBER(H1979))), "Número en texto. ", "")&amp;IF(AND(ISNUMBER(Q1979), ISNUMBER(Q1978), Q1979&lt;Q1978), "Fuera de orden de fecha. ", "")))</f>
        <v/>
      </c>
      <c r="Z1979" s="18">
        <f>IF(AND(S1979=1, ISNUMBER(R1979)), ROW(), 0)</f>
        <v/>
      </c>
      <c r="AA1979" s="18">
        <f>IF(ISNUMBER(R1979), R1979, 0)</f>
        <v/>
      </c>
    </row>
    <row r="1980">
      <c r="A1980" s="13" t="n"/>
      <c r="B1980" s="13" t="n"/>
      <c r="C1980" s="13" t="n"/>
      <c r="D1980" s="13" t="n"/>
      <c r="E1980" s="13" t="n"/>
      <c r="F1980" s="13" t="n"/>
      <c r="G1980" s="13" t="n"/>
      <c r="H1980" s="13" t="n"/>
      <c r="I1980" s="13" t="n"/>
      <c r="J1980" s="13" t="n"/>
      <c r="K1980" s="13" t="n"/>
      <c r="L1980" s="13" t="n"/>
      <c r="M1980" s="13" t="n"/>
      <c r="N1980" s="13" t="n"/>
      <c r="O1980" s="14" t="n"/>
      <c r="P1980" s="15" t="n"/>
      <c r="Q1980" s="16">
        <f>IF(N1980="", "", IF(ISNUMBER(N1980), N1980, IFERROR(DATEVALUE(LEFT(N1980,10))+TIMEVALUE(MID(N1980,12,8)), "texto")))</f>
        <v/>
      </c>
      <c r="R1980" s="17">
        <f>IF(ISNUMBER(Q1980), DATE(YEAR(Q1980),MONTH(Q1980),1), "")</f>
        <v/>
      </c>
      <c r="S1980" s="18">
        <f>IF(A1980="", 0, IF(AND(M1980=Ajustes!$B$8, E1980=Ajustes!$B$5, I1980=Ajustes!$B$4, OR(C1980=Ajustes!$B$6, C1980=Ajustes!$B$7), ISNUMBER(D1980), ISNUMBER(H1980)), 1, 0))</f>
        <v/>
      </c>
      <c r="T1980" s="19">
        <f>IF(S1980&lt;&gt;1, 0, IF(N(J1980)=0, 0, IF(K1980=Ajustes!$B$5, J1980, J1980*F1980)))</f>
        <v/>
      </c>
      <c r="U1980" s="20">
        <f>IF(S1980&lt;&gt;1, U1979, IF(C1980=Ajustes!$B$6, U1979+H1980, U1979-H1980))</f>
        <v/>
      </c>
      <c r="V1980" s="19">
        <f>IF(S1980&lt;&gt;1, V1979, IF(C1980=Ajustes!$B$6, V1979+D1980+N(O1980)+T1980, IF(U1980&lt;=0, 0, V1979-H1980*W1979)))</f>
        <v/>
      </c>
      <c r="W1980" s="21">
        <f>IF(U1980&gt;0, V1980/U1980, 0)</f>
        <v/>
      </c>
      <c r="X1980" s="19">
        <f>IF(AND(S1980=1, C1980=Ajustes!$B$7), D1980-N(O1980)-T1980-H1980*W1979, "")</f>
        <v/>
      </c>
      <c r="Y1980" s="18">
        <f>IF(A1980="", "", TRIM(IF(COUNTIFS($N$2:$N$3000,N1980,$C$2:$C$3000,C1980,$D$2:$D$3000,D1980,$H$2:$H$3000,H1980)&gt;1, "Orden repetida. ", "")&amp;IF(AND(S1980=1, C1980=Ajustes!$B$7, U1979+0.000001&lt;H1980), "Vendes más de lo registrado. ", "")&amp;IF(Q1980="texto", "Fecha en texto. ", "")&amp;IF(OR(NOT(ISNUMBER(D1980)), NOT(ISNUMBER(H1980))), "Número en texto. ", "")&amp;IF(AND(ISNUMBER(Q1980), ISNUMBER(Q1979), Q1980&lt;Q1979), "Fuera de orden de fecha. ", "")))</f>
        <v/>
      </c>
      <c r="Z1980" s="18">
        <f>IF(AND(S1980=1, ISNUMBER(R1980)), ROW(), 0)</f>
        <v/>
      </c>
      <c r="AA1980" s="18">
        <f>IF(ISNUMBER(R1980), R1980, 0)</f>
        <v/>
      </c>
    </row>
    <row r="1981">
      <c r="A1981" s="13" t="n"/>
      <c r="B1981" s="13" t="n"/>
      <c r="C1981" s="13" t="n"/>
      <c r="D1981" s="13" t="n"/>
      <c r="E1981" s="13" t="n"/>
      <c r="F1981" s="13" t="n"/>
      <c r="G1981" s="13" t="n"/>
      <c r="H1981" s="13" t="n"/>
      <c r="I1981" s="13" t="n"/>
      <c r="J1981" s="13" t="n"/>
      <c r="K1981" s="13" t="n"/>
      <c r="L1981" s="13" t="n"/>
      <c r="M1981" s="13" t="n"/>
      <c r="N1981" s="13" t="n"/>
      <c r="O1981" s="14" t="n"/>
      <c r="P1981" s="15" t="n"/>
      <c r="Q1981" s="16">
        <f>IF(N1981="", "", IF(ISNUMBER(N1981), N1981, IFERROR(DATEVALUE(LEFT(N1981,10))+TIMEVALUE(MID(N1981,12,8)), "texto")))</f>
        <v/>
      </c>
      <c r="R1981" s="17">
        <f>IF(ISNUMBER(Q1981), DATE(YEAR(Q1981),MONTH(Q1981),1), "")</f>
        <v/>
      </c>
      <c r="S1981" s="18">
        <f>IF(A1981="", 0, IF(AND(M1981=Ajustes!$B$8, E1981=Ajustes!$B$5, I1981=Ajustes!$B$4, OR(C1981=Ajustes!$B$6, C1981=Ajustes!$B$7), ISNUMBER(D1981), ISNUMBER(H1981)), 1, 0))</f>
        <v/>
      </c>
      <c r="T1981" s="19">
        <f>IF(S1981&lt;&gt;1, 0, IF(N(J1981)=0, 0, IF(K1981=Ajustes!$B$5, J1981, J1981*F1981)))</f>
        <v/>
      </c>
      <c r="U1981" s="20">
        <f>IF(S1981&lt;&gt;1, U1980, IF(C1981=Ajustes!$B$6, U1980+H1981, U1980-H1981))</f>
        <v/>
      </c>
      <c r="V1981" s="19">
        <f>IF(S1981&lt;&gt;1, V1980, IF(C1981=Ajustes!$B$6, V1980+D1981+N(O1981)+T1981, IF(U1981&lt;=0, 0, V1980-H1981*W1980)))</f>
        <v/>
      </c>
      <c r="W1981" s="21">
        <f>IF(U1981&gt;0, V1981/U1981, 0)</f>
        <v/>
      </c>
      <c r="X1981" s="19">
        <f>IF(AND(S1981=1, C1981=Ajustes!$B$7), D1981-N(O1981)-T1981-H1981*W1980, "")</f>
        <v/>
      </c>
      <c r="Y1981" s="18">
        <f>IF(A1981="", "", TRIM(IF(COUNTIFS($N$2:$N$3000,N1981,$C$2:$C$3000,C1981,$D$2:$D$3000,D1981,$H$2:$H$3000,H1981)&gt;1, "Orden repetida. ", "")&amp;IF(AND(S1981=1, C1981=Ajustes!$B$7, U1980+0.000001&lt;H1981), "Vendes más de lo registrado. ", "")&amp;IF(Q1981="texto", "Fecha en texto. ", "")&amp;IF(OR(NOT(ISNUMBER(D1981)), NOT(ISNUMBER(H1981))), "Número en texto. ", "")&amp;IF(AND(ISNUMBER(Q1981), ISNUMBER(Q1980), Q1981&lt;Q1980), "Fuera de orden de fecha. ", "")))</f>
        <v/>
      </c>
      <c r="Z1981" s="18">
        <f>IF(AND(S1981=1, ISNUMBER(R1981)), ROW(), 0)</f>
        <v/>
      </c>
      <c r="AA1981" s="18">
        <f>IF(ISNUMBER(R1981), R1981, 0)</f>
        <v/>
      </c>
    </row>
    <row r="1982">
      <c r="A1982" s="13" t="n"/>
      <c r="B1982" s="13" t="n"/>
      <c r="C1982" s="13" t="n"/>
      <c r="D1982" s="13" t="n"/>
      <c r="E1982" s="13" t="n"/>
      <c r="F1982" s="13" t="n"/>
      <c r="G1982" s="13" t="n"/>
      <c r="H1982" s="13" t="n"/>
      <c r="I1982" s="13" t="n"/>
      <c r="J1982" s="13" t="n"/>
      <c r="K1982" s="13" t="n"/>
      <c r="L1982" s="13" t="n"/>
      <c r="M1982" s="13" t="n"/>
      <c r="N1982" s="13" t="n"/>
      <c r="O1982" s="14" t="n"/>
      <c r="P1982" s="15" t="n"/>
      <c r="Q1982" s="16">
        <f>IF(N1982="", "", IF(ISNUMBER(N1982), N1982, IFERROR(DATEVALUE(LEFT(N1982,10))+TIMEVALUE(MID(N1982,12,8)), "texto")))</f>
        <v/>
      </c>
      <c r="R1982" s="17">
        <f>IF(ISNUMBER(Q1982), DATE(YEAR(Q1982),MONTH(Q1982),1), "")</f>
        <v/>
      </c>
      <c r="S1982" s="18">
        <f>IF(A1982="", 0, IF(AND(M1982=Ajustes!$B$8, E1982=Ajustes!$B$5, I1982=Ajustes!$B$4, OR(C1982=Ajustes!$B$6, C1982=Ajustes!$B$7), ISNUMBER(D1982), ISNUMBER(H1982)), 1, 0))</f>
        <v/>
      </c>
      <c r="T1982" s="19">
        <f>IF(S1982&lt;&gt;1, 0, IF(N(J1982)=0, 0, IF(K1982=Ajustes!$B$5, J1982, J1982*F1982)))</f>
        <v/>
      </c>
      <c r="U1982" s="20">
        <f>IF(S1982&lt;&gt;1, U1981, IF(C1982=Ajustes!$B$6, U1981+H1982, U1981-H1982))</f>
        <v/>
      </c>
      <c r="V1982" s="19">
        <f>IF(S1982&lt;&gt;1, V1981, IF(C1982=Ajustes!$B$6, V1981+D1982+N(O1982)+T1982, IF(U1982&lt;=0, 0, V1981-H1982*W1981)))</f>
        <v/>
      </c>
      <c r="W1982" s="21">
        <f>IF(U1982&gt;0, V1982/U1982, 0)</f>
        <v/>
      </c>
      <c r="X1982" s="19">
        <f>IF(AND(S1982=1, C1982=Ajustes!$B$7), D1982-N(O1982)-T1982-H1982*W1981, "")</f>
        <v/>
      </c>
      <c r="Y1982" s="18">
        <f>IF(A1982="", "", TRIM(IF(COUNTIFS($N$2:$N$3000,N1982,$C$2:$C$3000,C1982,$D$2:$D$3000,D1982,$H$2:$H$3000,H1982)&gt;1, "Orden repetida. ", "")&amp;IF(AND(S1982=1, C1982=Ajustes!$B$7, U1981+0.000001&lt;H1982), "Vendes más de lo registrado. ", "")&amp;IF(Q1982="texto", "Fecha en texto. ", "")&amp;IF(OR(NOT(ISNUMBER(D1982)), NOT(ISNUMBER(H1982))), "Número en texto. ", "")&amp;IF(AND(ISNUMBER(Q1982), ISNUMBER(Q1981), Q1982&lt;Q1981), "Fuera de orden de fecha. ", "")))</f>
        <v/>
      </c>
      <c r="Z1982" s="18">
        <f>IF(AND(S1982=1, ISNUMBER(R1982)), ROW(), 0)</f>
        <v/>
      </c>
      <c r="AA1982" s="18">
        <f>IF(ISNUMBER(R1982), R1982, 0)</f>
        <v/>
      </c>
    </row>
    <row r="1983">
      <c r="A1983" s="13" t="n"/>
      <c r="B1983" s="13" t="n"/>
      <c r="C1983" s="13" t="n"/>
      <c r="D1983" s="13" t="n"/>
      <c r="E1983" s="13" t="n"/>
      <c r="F1983" s="13" t="n"/>
      <c r="G1983" s="13" t="n"/>
      <c r="H1983" s="13" t="n"/>
      <c r="I1983" s="13" t="n"/>
      <c r="J1983" s="13" t="n"/>
      <c r="K1983" s="13" t="n"/>
      <c r="L1983" s="13" t="n"/>
      <c r="M1983" s="13" t="n"/>
      <c r="N1983" s="13" t="n"/>
      <c r="O1983" s="14" t="n"/>
      <c r="P1983" s="15" t="n"/>
      <c r="Q1983" s="16">
        <f>IF(N1983="", "", IF(ISNUMBER(N1983), N1983, IFERROR(DATEVALUE(LEFT(N1983,10))+TIMEVALUE(MID(N1983,12,8)), "texto")))</f>
        <v/>
      </c>
      <c r="R1983" s="17">
        <f>IF(ISNUMBER(Q1983), DATE(YEAR(Q1983),MONTH(Q1983),1), "")</f>
        <v/>
      </c>
      <c r="S1983" s="18">
        <f>IF(A1983="", 0, IF(AND(M1983=Ajustes!$B$8, E1983=Ajustes!$B$5, I1983=Ajustes!$B$4, OR(C1983=Ajustes!$B$6, C1983=Ajustes!$B$7), ISNUMBER(D1983), ISNUMBER(H1983)), 1, 0))</f>
        <v/>
      </c>
      <c r="T1983" s="19">
        <f>IF(S1983&lt;&gt;1, 0, IF(N(J1983)=0, 0, IF(K1983=Ajustes!$B$5, J1983, J1983*F1983)))</f>
        <v/>
      </c>
      <c r="U1983" s="20">
        <f>IF(S1983&lt;&gt;1, U1982, IF(C1983=Ajustes!$B$6, U1982+H1983, U1982-H1983))</f>
        <v/>
      </c>
      <c r="V1983" s="19">
        <f>IF(S1983&lt;&gt;1, V1982, IF(C1983=Ajustes!$B$6, V1982+D1983+N(O1983)+T1983, IF(U1983&lt;=0, 0, V1982-H1983*W1982)))</f>
        <v/>
      </c>
      <c r="W1983" s="21">
        <f>IF(U1983&gt;0, V1983/U1983, 0)</f>
        <v/>
      </c>
      <c r="X1983" s="19">
        <f>IF(AND(S1983=1, C1983=Ajustes!$B$7), D1983-N(O1983)-T1983-H1983*W1982, "")</f>
        <v/>
      </c>
      <c r="Y1983" s="18">
        <f>IF(A1983="", "", TRIM(IF(COUNTIFS($N$2:$N$3000,N1983,$C$2:$C$3000,C1983,$D$2:$D$3000,D1983,$H$2:$H$3000,H1983)&gt;1, "Orden repetida. ", "")&amp;IF(AND(S1983=1, C1983=Ajustes!$B$7, U1982+0.000001&lt;H1983), "Vendes más de lo registrado. ", "")&amp;IF(Q1983="texto", "Fecha en texto. ", "")&amp;IF(OR(NOT(ISNUMBER(D1983)), NOT(ISNUMBER(H1983))), "Número en texto. ", "")&amp;IF(AND(ISNUMBER(Q1983), ISNUMBER(Q1982), Q1983&lt;Q1982), "Fuera de orden de fecha. ", "")))</f>
        <v/>
      </c>
      <c r="Z1983" s="18">
        <f>IF(AND(S1983=1, ISNUMBER(R1983)), ROW(), 0)</f>
        <v/>
      </c>
      <c r="AA1983" s="18">
        <f>IF(ISNUMBER(R1983), R1983, 0)</f>
        <v/>
      </c>
    </row>
    <row r="1984">
      <c r="A1984" s="13" t="n"/>
      <c r="B1984" s="13" t="n"/>
      <c r="C1984" s="13" t="n"/>
      <c r="D1984" s="13" t="n"/>
      <c r="E1984" s="13" t="n"/>
      <c r="F1984" s="13" t="n"/>
      <c r="G1984" s="13" t="n"/>
      <c r="H1984" s="13" t="n"/>
      <c r="I1984" s="13" t="n"/>
      <c r="J1984" s="13" t="n"/>
      <c r="K1984" s="13" t="n"/>
      <c r="L1984" s="13" t="n"/>
      <c r="M1984" s="13" t="n"/>
      <c r="N1984" s="13" t="n"/>
      <c r="O1984" s="14" t="n"/>
      <c r="P1984" s="15" t="n"/>
      <c r="Q1984" s="16">
        <f>IF(N1984="", "", IF(ISNUMBER(N1984), N1984, IFERROR(DATEVALUE(LEFT(N1984,10))+TIMEVALUE(MID(N1984,12,8)), "texto")))</f>
        <v/>
      </c>
      <c r="R1984" s="17">
        <f>IF(ISNUMBER(Q1984), DATE(YEAR(Q1984),MONTH(Q1984),1), "")</f>
        <v/>
      </c>
      <c r="S1984" s="18">
        <f>IF(A1984="", 0, IF(AND(M1984=Ajustes!$B$8, E1984=Ajustes!$B$5, I1984=Ajustes!$B$4, OR(C1984=Ajustes!$B$6, C1984=Ajustes!$B$7), ISNUMBER(D1984), ISNUMBER(H1984)), 1, 0))</f>
        <v/>
      </c>
      <c r="T1984" s="19">
        <f>IF(S1984&lt;&gt;1, 0, IF(N(J1984)=0, 0, IF(K1984=Ajustes!$B$5, J1984, J1984*F1984)))</f>
        <v/>
      </c>
      <c r="U1984" s="20">
        <f>IF(S1984&lt;&gt;1, U1983, IF(C1984=Ajustes!$B$6, U1983+H1984, U1983-H1984))</f>
        <v/>
      </c>
      <c r="V1984" s="19">
        <f>IF(S1984&lt;&gt;1, V1983, IF(C1984=Ajustes!$B$6, V1983+D1984+N(O1984)+T1984, IF(U1984&lt;=0, 0, V1983-H1984*W1983)))</f>
        <v/>
      </c>
      <c r="W1984" s="21">
        <f>IF(U1984&gt;0, V1984/U1984, 0)</f>
        <v/>
      </c>
      <c r="X1984" s="19">
        <f>IF(AND(S1984=1, C1984=Ajustes!$B$7), D1984-N(O1984)-T1984-H1984*W1983, "")</f>
        <v/>
      </c>
      <c r="Y1984" s="18">
        <f>IF(A1984="", "", TRIM(IF(COUNTIFS($N$2:$N$3000,N1984,$C$2:$C$3000,C1984,$D$2:$D$3000,D1984,$H$2:$H$3000,H1984)&gt;1, "Orden repetida. ", "")&amp;IF(AND(S1984=1, C1984=Ajustes!$B$7, U1983+0.000001&lt;H1984), "Vendes más de lo registrado. ", "")&amp;IF(Q1984="texto", "Fecha en texto. ", "")&amp;IF(OR(NOT(ISNUMBER(D1984)), NOT(ISNUMBER(H1984))), "Número en texto. ", "")&amp;IF(AND(ISNUMBER(Q1984), ISNUMBER(Q1983), Q1984&lt;Q1983), "Fuera de orden de fecha. ", "")))</f>
        <v/>
      </c>
      <c r="Z1984" s="18">
        <f>IF(AND(S1984=1, ISNUMBER(R1984)), ROW(), 0)</f>
        <v/>
      </c>
      <c r="AA1984" s="18">
        <f>IF(ISNUMBER(R1984), R1984, 0)</f>
        <v/>
      </c>
    </row>
    <row r="1985">
      <c r="A1985" s="13" t="n"/>
      <c r="B1985" s="13" t="n"/>
      <c r="C1985" s="13" t="n"/>
      <c r="D1985" s="13" t="n"/>
      <c r="E1985" s="13" t="n"/>
      <c r="F1985" s="13" t="n"/>
      <c r="G1985" s="13" t="n"/>
      <c r="H1985" s="13" t="n"/>
      <c r="I1985" s="13" t="n"/>
      <c r="J1985" s="13" t="n"/>
      <c r="K1985" s="13" t="n"/>
      <c r="L1985" s="13" t="n"/>
      <c r="M1985" s="13" t="n"/>
      <c r="N1985" s="13" t="n"/>
      <c r="O1985" s="14" t="n"/>
      <c r="P1985" s="15" t="n"/>
      <c r="Q1985" s="16">
        <f>IF(N1985="", "", IF(ISNUMBER(N1985), N1985, IFERROR(DATEVALUE(LEFT(N1985,10))+TIMEVALUE(MID(N1985,12,8)), "texto")))</f>
        <v/>
      </c>
      <c r="R1985" s="17">
        <f>IF(ISNUMBER(Q1985), DATE(YEAR(Q1985),MONTH(Q1985),1), "")</f>
        <v/>
      </c>
      <c r="S1985" s="18">
        <f>IF(A1985="", 0, IF(AND(M1985=Ajustes!$B$8, E1985=Ajustes!$B$5, I1985=Ajustes!$B$4, OR(C1985=Ajustes!$B$6, C1985=Ajustes!$B$7), ISNUMBER(D1985), ISNUMBER(H1985)), 1, 0))</f>
        <v/>
      </c>
      <c r="T1985" s="19">
        <f>IF(S1985&lt;&gt;1, 0, IF(N(J1985)=0, 0, IF(K1985=Ajustes!$B$5, J1985, J1985*F1985)))</f>
        <v/>
      </c>
      <c r="U1985" s="20">
        <f>IF(S1985&lt;&gt;1, U1984, IF(C1985=Ajustes!$B$6, U1984+H1985, U1984-H1985))</f>
        <v/>
      </c>
      <c r="V1985" s="19">
        <f>IF(S1985&lt;&gt;1, V1984, IF(C1985=Ajustes!$B$6, V1984+D1985+N(O1985)+T1985, IF(U1985&lt;=0, 0, V1984-H1985*W1984)))</f>
        <v/>
      </c>
      <c r="W1985" s="21">
        <f>IF(U1985&gt;0, V1985/U1985, 0)</f>
        <v/>
      </c>
      <c r="X1985" s="19">
        <f>IF(AND(S1985=1, C1985=Ajustes!$B$7), D1985-N(O1985)-T1985-H1985*W1984, "")</f>
        <v/>
      </c>
      <c r="Y1985" s="18">
        <f>IF(A1985="", "", TRIM(IF(COUNTIFS($N$2:$N$3000,N1985,$C$2:$C$3000,C1985,$D$2:$D$3000,D1985,$H$2:$H$3000,H1985)&gt;1, "Orden repetida. ", "")&amp;IF(AND(S1985=1, C1985=Ajustes!$B$7, U1984+0.000001&lt;H1985), "Vendes más de lo registrado. ", "")&amp;IF(Q1985="texto", "Fecha en texto. ", "")&amp;IF(OR(NOT(ISNUMBER(D1985)), NOT(ISNUMBER(H1985))), "Número en texto. ", "")&amp;IF(AND(ISNUMBER(Q1985), ISNUMBER(Q1984), Q1985&lt;Q1984), "Fuera de orden de fecha. ", "")))</f>
        <v/>
      </c>
      <c r="Z1985" s="18">
        <f>IF(AND(S1985=1, ISNUMBER(R1985)), ROW(), 0)</f>
        <v/>
      </c>
      <c r="AA1985" s="18">
        <f>IF(ISNUMBER(R1985), R1985, 0)</f>
        <v/>
      </c>
    </row>
    <row r="1986">
      <c r="A1986" s="13" t="n"/>
      <c r="B1986" s="13" t="n"/>
      <c r="C1986" s="13" t="n"/>
      <c r="D1986" s="13" t="n"/>
      <c r="E1986" s="13" t="n"/>
      <c r="F1986" s="13" t="n"/>
      <c r="G1986" s="13" t="n"/>
      <c r="H1986" s="13" t="n"/>
      <c r="I1986" s="13" t="n"/>
      <c r="J1986" s="13" t="n"/>
      <c r="K1986" s="13" t="n"/>
      <c r="L1986" s="13" t="n"/>
      <c r="M1986" s="13" t="n"/>
      <c r="N1986" s="13" t="n"/>
      <c r="O1986" s="14" t="n"/>
      <c r="P1986" s="15" t="n"/>
      <c r="Q1986" s="16">
        <f>IF(N1986="", "", IF(ISNUMBER(N1986), N1986, IFERROR(DATEVALUE(LEFT(N1986,10))+TIMEVALUE(MID(N1986,12,8)), "texto")))</f>
        <v/>
      </c>
      <c r="R1986" s="17">
        <f>IF(ISNUMBER(Q1986), DATE(YEAR(Q1986),MONTH(Q1986),1), "")</f>
        <v/>
      </c>
      <c r="S1986" s="18">
        <f>IF(A1986="", 0, IF(AND(M1986=Ajustes!$B$8, E1986=Ajustes!$B$5, I1986=Ajustes!$B$4, OR(C1986=Ajustes!$B$6, C1986=Ajustes!$B$7), ISNUMBER(D1986), ISNUMBER(H1986)), 1, 0))</f>
        <v/>
      </c>
      <c r="T1986" s="19">
        <f>IF(S1986&lt;&gt;1, 0, IF(N(J1986)=0, 0, IF(K1986=Ajustes!$B$5, J1986, J1986*F1986)))</f>
        <v/>
      </c>
      <c r="U1986" s="20">
        <f>IF(S1986&lt;&gt;1, U1985, IF(C1986=Ajustes!$B$6, U1985+H1986, U1985-H1986))</f>
        <v/>
      </c>
      <c r="V1986" s="19">
        <f>IF(S1986&lt;&gt;1, V1985, IF(C1986=Ajustes!$B$6, V1985+D1986+N(O1986)+T1986, IF(U1986&lt;=0, 0, V1985-H1986*W1985)))</f>
        <v/>
      </c>
      <c r="W1986" s="21">
        <f>IF(U1986&gt;0, V1986/U1986, 0)</f>
        <v/>
      </c>
      <c r="X1986" s="19">
        <f>IF(AND(S1986=1, C1986=Ajustes!$B$7), D1986-N(O1986)-T1986-H1986*W1985, "")</f>
        <v/>
      </c>
      <c r="Y1986" s="18">
        <f>IF(A1986="", "", TRIM(IF(COUNTIFS($N$2:$N$3000,N1986,$C$2:$C$3000,C1986,$D$2:$D$3000,D1986,$H$2:$H$3000,H1986)&gt;1, "Orden repetida. ", "")&amp;IF(AND(S1986=1, C1986=Ajustes!$B$7, U1985+0.000001&lt;H1986), "Vendes más de lo registrado. ", "")&amp;IF(Q1986="texto", "Fecha en texto. ", "")&amp;IF(OR(NOT(ISNUMBER(D1986)), NOT(ISNUMBER(H1986))), "Número en texto. ", "")&amp;IF(AND(ISNUMBER(Q1986), ISNUMBER(Q1985), Q1986&lt;Q1985), "Fuera de orden de fecha. ", "")))</f>
        <v/>
      </c>
      <c r="Z1986" s="18">
        <f>IF(AND(S1986=1, ISNUMBER(R1986)), ROW(), 0)</f>
        <v/>
      </c>
      <c r="AA1986" s="18">
        <f>IF(ISNUMBER(R1986), R1986, 0)</f>
        <v/>
      </c>
    </row>
    <row r="1987">
      <c r="A1987" s="13" t="n"/>
      <c r="B1987" s="13" t="n"/>
      <c r="C1987" s="13" t="n"/>
      <c r="D1987" s="13" t="n"/>
      <c r="E1987" s="13" t="n"/>
      <c r="F1987" s="13" t="n"/>
      <c r="G1987" s="13" t="n"/>
      <c r="H1987" s="13" t="n"/>
      <c r="I1987" s="13" t="n"/>
      <c r="J1987" s="13" t="n"/>
      <c r="K1987" s="13" t="n"/>
      <c r="L1987" s="13" t="n"/>
      <c r="M1987" s="13" t="n"/>
      <c r="N1987" s="13" t="n"/>
      <c r="O1987" s="14" t="n"/>
      <c r="P1987" s="15" t="n"/>
      <c r="Q1987" s="16">
        <f>IF(N1987="", "", IF(ISNUMBER(N1987), N1987, IFERROR(DATEVALUE(LEFT(N1987,10))+TIMEVALUE(MID(N1987,12,8)), "texto")))</f>
        <v/>
      </c>
      <c r="R1987" s="17">
        <f>IF(ISNUMBER(Q1987), DATE(YEAR(Q1987),MONTH(Q1987),1), "")</f>
        <v/>
      </c>
      <c r="S1987" s="18">
        <f>IF(A1987="", 0, IF(AND(M1987=Ajustes!$B$8, E1987=Ajustes!$B$5, I1987=Ajustes!$B$4, OR(C1987=Ajustes!$B$6, C1987=Ajustes!$B$7), ISNUMBER(D1987), ISNUMBER(H1987)), 1, 0))</f>
        <v/>
      </c>
      <c r="T1987" s="19">
        <f>IF(S1987&lt;&gt;1, 0, IF(N(J1987)=0, 0, IF(K1987=Ajustes!$B$5, J1987, J1987*F1987)))</f>
        <v/>
      </c>
      <c r="U1987" s="20">
        <f>IF(S1987&lt;&gt;1, U1986, IF(C1987=Ajustes!$B$6, U1986+H1987, U1986-H1987))</f>
        <v/>
      </c>
      <c r="V1987" s="19">
        <f>IF(S1987&lt;&gt;1, V1986, IF(C1987=Ajustes!$B$6, V1986+D1987+N(O1987)+T1987, IF(U1987&lt;=0, 0, V1986-H1987*W1986)))</f>
        <v/>
      </c>
      <c r="W1987" s="21">
        <f>IF(U1987&gt;0, V1987/U1987, 0)</f>
        <v/>
      </c>
      <c r="X1987" s="19">
        <f>IF(AND(S1987=1, C1987=Ajustes!$B$7), D1987-N(O1987)-T1987-H1987*W1986, "")</f>
        <v/>
      </c>
      <c r="Y1987" s="18">
        <f>IF(A1987="", "", TRIM(IF(COUNTIFS($N$2:$N$3000,N1987,$C$2:$C$3000,C1987,$D$2:$D$3000,D1987,$H$2:$H$3000,H1987)&gt;1, "Orden repetida. ", "")&amp;IF(AND(S1987=1, C1987=Ajustes!$B$7, U1986+0.000001&lt;H1987), "Vendes más de lo registrado. ", "")&amp;IF(Q1987="texto", "Fecha en texto. ", "")&amp;IF(OR(NOT(ISNUMBER(D1987)), NOT(ISNUMBER(H1987))), "Número en texto. ", "")&amp;IF(AND(ISNUMBER(Q1987), ISNUMBER(Q1986), Q1987&lt;Q1986), "Fuera de orden de fecha. ", "")))</f>
        <v/>
      </c>
      <c r="Z1987" s="18">
        <f>IF(AND(S1987=1, ISNUMBER(R1987)), ROW(), 0)</f>
        <v/>
      </c>
      <c r="AA1987" s="18">
        <f>IF(ISNUMBER(R1987), R1987, 0)</f>
        <v/>
      </c>
    </row>
    <row r="1988">
      <c r="A1988" s="13" t="n"/>
      <c r="B1988" s="13" t="n"/>
      <c r="C1988" s="13" t="n"/>
      <c r="D1988" s="13" t="n"/>
      <c r="E1988" s="13" t="n"/>
      <c r="F1988" s="13" t="n"/>
      <c r="G1988" s="13" t="n"/>
      <c r="H1988" s="13" t="n"/>
      <c r="I1988" s="13" t="n"/>
      <c r="J1988" s="13" t="n"/>
      <c r="K1988" s="13" t="n"/>
      <c r="L1988" s="13" t="n"/>
      <c r="M1988" s="13" t="n"/>
      <c r="N1988" s="13" t="n"/>
      <c r="O1988" s="14" t="n"/>
      <c r="P1988" s="15" t="n"/>
      <c r="Q1988" s="16">
        <f>IF(N1988="", "", IF(ISNUMBER(N1988), N1988, IFERROR(DATEVALUE(LEFT(N1988,10))+TIMEVALUE(MID(N1988,12,8)), "texto")))</f>
        <v/>
      </c>
      <c r="R1988" s="17">
        <f>IF(ISNUMBER(Q1988), DATE(YEAR(Q1988),MONTH(Q1988),1), "")</f>
        <v/>
      </c>
      <c r="S1988" s="18">
        <f>IF(A1988="", 0, IF(AND(M1988=Ajustes!$B$8, E1988=Ajustes!$B$5, I1988=Ajustes!$B$4, OR(C1988=Ajustes!$B$6, C1988=Ajustes!$B$7), ISNUMBER(D1988), ISNUMBER(H1988)), 1, 0))</f>
        <v/>
      </c>
      <c r="T1988" s="19">
        <f>IF(S1988&lt;&gt;1, 0, IF(N(J1988)=0, 0, IF(K1988=Ajustes!$B$5, J1988, J1988*F1988)))</f>
        <v/>
      </c>
      <c r="U1988" s="20">
        <f>IF(S1988&lt;&gt;1, U1987, IF(C1988=Ajustes!$B$6, U1987+H1988, U1987-H1988))</f>
        <v/>
      </c>
      <c r="V1988" s="19">
        <f>IF(S1988&lt;&gt;1, V1987, IF(C1988=Ajustes!$B$6, V1987+D1988+N(O1988)+T1988, IF(U1988&lt;=0, 0, V1987-H1988*W1987)))</f>
        <v/>
      </c>
      <c r="W1988" s="21">
        <f>IF(U1988&gt;0, V1988/U1988, 0)</f>
        <v/>
      </c>
      <c r="X1988" s="19">
        <f>IF(AND(S1988=1, C1988=Ajustes!$B$7), D1988-N(O1988)-T1988-H1988*W1987, "")</f>
        <v/>
      </c>
      <c r="Y1988" s="18">
        <f>IF(A1988="", "", TRIM(IF(COUNTIFS($N$2:$N$3000,N1988,$C$2:$C$3000,C1988,$D$2:$D$3000,D1988,$H$2:$H$3000,H1988)&gt;1, "Orden repetida. ", "")&amp;IF(AND(S1988=1, C1988=Ajustes!$B$7, U1987+0.000001&lt;H1988), "Vendes más de lo registrado. ", "")&amp;IF(Q1988="texto", "Fecha en texto. ", "")&amp;IF(OR(NOT(ISNUMBER(D1988)), NOT(ISNUMBER(H1988))), "Número en texto. ", "")&amp;IF(AND(ISNUMBER(Q1988), ISNUMBER(Q1987), Q1988&lt;Q1987), "Fuera de orden de fecha. ", "")))</f>
        <v/>
      </c>
      <c r="Z1988" s="18">
        <f>IF(AND(S1988=1, ISNUMBER(R1988)), ROW(), 0)</f>
        <v/>
      </c>
      <c r="AA1988" s="18">
        <f>IF(ISNUMBER(R1988), R1988, 0)</f>
        <v/>
      </c>
    </row>
    <row r="1989">
      <c r="A1989" s="13" t="n"/>
      <c r="B1989" s="13" t="n"/>
      <c r="C1989" s="13" t="n"/>
      <c r="D1989" s="13" t="n"/>
      <c r="E1989" s="13" t="n"/>
      <c r="F1989" s="13" t="n"/>
      <c r="G1989" s="13" t="n"/>
      <c r="H1989" s="13" t="n"/>
      <c r="I1989" s="13" t="n"/>
      <c r="J1989" s="13" t="n"/>
      <c r="K1989" s="13" t="n"/>
      <c r="L1989" s="13" t="n"/>
      <c r="M1989" s="13" t="n"/>
      <c r="N1989" s="13" t="n"/>
      <c r="O1989" s="14" t="n"/>
      <c r="P1989" s="15" t="n"/>
      <c r="Q1989" s="16">
        <f>IF(N1989="", "", IF(ISNUMBER(N1989), N1989, IFERROR(DATEVALUE(LEFT(N1989,10))+TIMEVALUE(MID(N1989,12,8)), "texto")))</f>
        <v/>
      </c>
      <c r="R1989" s="17">
        <f>IF(ISNUMBER(Q1989), DATE(YEAR(Q1989),MONTH(Q1989),1), "")</f>
        <v/>
      </c>
      <c r="S1989" s="18">
        <f>IF(A1989="", 0, IF(AND(M1989=Ajustes!$B$8, E1989=Ajustes!$B$5, I1989=Ajustes!$B$4, OR(C1989=Ajustes!$B$6, C1989=Ajustes!$B$7), ISNUMBER(D1989), ISNUMBER(H1989)), 1, 0))</f>
        <v/>
      </c>
      <c r="T1989" s="19">
        <f>IF(S1989&lt;&gt;1, 0, IF(N(J1989)=0, 0, IF(K1989=Ajustes!$B$5, J1989, J1989*F1989)))</f>
        <v/>
      </c>
      <c r="U1989" s="20">
        <f>IF(S1989&lt;&gt;1, U1988, IF(C1989=Ajustes!$B$6, U1988+H1989, U1988-H1989))</f>
        <v/>
      </c>
      <c r="V1989" s="19">
        <f>IF(S1989&lt;&gt;1, V1988, IF(C1989=Ajustes!$B$6, V1988+D1989+N(O1989)+T1989, IF(U1989&lt;=0, 0, V1988-H1989*W1988)))</f>
        <v/>
      </c>
      <c r="W1989" s="21">
        <f>IF(U1989&gt;0, V1989/U1989, 0)</f>
        <v/>
      </c>
      <c r="X1989" s="19">
        <f>IF(AND(S1989=1, C1989=Ajustes!$B$7), D1989-N(O1989)-T1989-H1989*W1988, "")</f>
        <v/>
      </c>
      <c r="Y1989" s="18">
        <f>IF(A1989="", "", TRIM(IF(COUNTIFS($N$2:$N$3000,N1989,$C$2:$C$3000,C1989,$D$2:$D$3000,D1989,$H$2:$H$3000,H1989)&gt;1, "Orden repetida. ", "")&amp;IF(AND(S1989=1, C1989=Ajustes!$B$7, U1988+0.000001&lt;H1989), "Vendes más de lo registrado. ", "")&amp;IF(Q1989="texto", "Fecha en texto. ", "")&amp;IF(OR(NOT(ISNUMBER(D1989)), NOT(ISNUMBER(H1989))), "Número en texto. ", "")&amp;IF(AND(ISNUMBER(Q1989), ISNUMBER(Q1988), Q1989&lt;Q1988), "Fuera de orden de fecha. ", "")))</f>
        <v/>
      </c>
      <c r="Z1989" s="18">
        <f>IF(AND(S1989=1, ISNUMBER(R1989)), ROW(), 0)</f>
        <v/>
      </c>
      <c r="AA1989" s="18">
        <f>IF(ISNUMBER(R1989), R1989, 0)</f>
        <v/>
      </c>
    </row>
    <row r="1990">
      <c r="A1990" s="13" t="n"/>
      <c r="B1990" s="13" t="n"/>
      <c r="C1990" s="13" t="n"/>
      <c r="D1990" s="13" t="n"/>
      <c r="E1990" s="13" t="n"/>
      <c r="F1990" s="13" t="n"/>
      <c r="G1990" s="13" t="n"/>
      <c r="H1990" s="13" t="n"/>
      <c r="I1990" s="13" t="n"/>
      <c r="J1990" s="13" t="n"/>
      <c r="K1990" s="13" t="n"/>
      <c r="L1990" s="13" t="n"/>
      <c r="M1990" s="13" t="n"/>
      <c r="N1990" s="13" t="n"/>
      <c r="O1990" s="14" t="n"/>
      <c r="P1990" s="15" t="n"/>
      <c r="Q1990" s="16">
        <f>IF(N1990="", "", IF(ISNUMBER(N1990), N1990, IFERROR(DATEVALUE(LEFT(N1990,10))+TIMEVALUE(MID(N1990,12,8)), "texto")))</f>
        <v/>
      </c>
      <c r="R1990" s="17">
        <f>IF(ISNUMBER(Q1990), DATE(YEAR(Q1990),MONTH(Q1990),1), "")</f>
        <v/>
      </c>
      <c r="S1990" s="18">
        <f>IF(A1990="", 0, IF(AND(M1990=Ajustes!$B$8, E1990=Ajustes!$B$5, I1990=Ajustes!$B$4, OR(C1990=Ajustes!$B$6, C1990=Ajustes!$B$7), ISNUMBER(D1990), ISNUMBER(H1990)), 1, 0))</f>
        <v/>
      </c>
      <c r="T1990" s="19">
        <f>IF(S1990&lt;&gt;1, 0, IF(N(J1990)=0, 0, IF(K1990=Ajustes!$B$5, J1990, J1990*F1990)))</f>
        <v/>
      </c>
      <c r="U1990" s="20">
        <f>IF(S1990&lt;&gt;1, U1989, IF(C1990=Ajustes!$B$6, U1989+H1990, U1989-H1990))</f>
        <v/>
      </c>
      <c r="V1990" s="19">
        <f>IF(S1990&lt;&gt;1, V1989, IF(C1990=Ajustes!$B$6, V1989+D1990+N(O1990)+T1990, IF(U1990&lt;=0, 0, V1989-H1990*W1989)))</f>
        <v/>
      </c>
      <c r="W1990" s="21">
        <f>IF(U1990&gt;0, V1990/U1990, 0)</f>
        <v/>
      </c>
      <c r="X1990" s="19">
        <f>IF(AND(S1990=1, C1990=Ajustes!$B$7), D1990-N(O1990)-T1990-H1990*W1989, "")</f>
        <v/>
      </c>
      <c r="Y1990" s="18">
        <f>IF(A1990="", "", TRIM(IF(COUNTIFS($N$2:$N$3000,N1990,$C$2:$C$3000,C1990,$D$2:$D$3000,D1990,$H$2:$H$3000,H1990)&gt;1, "Orden repetida. ", "")&amp;IF(AND(S1990=1, C1990=Ajustes!$B$7, U1989+0.000001&lt;H1990), "Vendes más de lo registrado. ", "")&amp;IF(Q1990="texto", "Fecha en texto. ", "")&amp;IF(OR(NOT(ISNUMBER(D1990)), NOT(ISNUMBER(H1990))), "Número en texto. ", "")&amp;IF(AND(ISNUMBER(Q1990), ISNUMBER(Q1989), Q1990&lt;Q1989), "Fuera de orden de fecha. ", "")))</f>
        <v/>
      </c>
      <c r="Z1990" s="18">
        <f>IF(AND(S1990=1, ISNUMBER(R1990)), ROW(), 0)</f>
        <v/>
      </c>
      <c r="AA1990" s="18">
        <f>IF(ISNUMBER(R1990), R1990, 0)</f>
        <v/>
      </c>
    </row>
    <row r="1991">
      <c r="A1991" s="13" t="n"/>
      <c r="B1991" s="13" t="n"/>
      <c r="C1991" s="13" t="n"/>
      <c r="D1991" s="13" t="n"/>
      <c r="E1991" s="13" t="n"/>
      <c r="F1991" s="13" t="n"/>
      <c r="G1991" s="13" t="n"/>
      <c r="H1991" s="13" t="n"/>
      <c r="I1991" s="13" t="n"/>
      <c r="J1991" s="13" t="n"/>
      <c r="K1991" s="13" t="n"/>
      <c r="L1991" s="13" t="n"/>
      <c r="M1991" s="13" t="n"/>
      <c r="N1991" s="13" t="n"/>
      <c r="O1991" s="14" t="n"/>
      <c r="P1991" s="15" t="n"/>
      <c r="Q1991" s="16">
        <f>IF(N1991="", "", IF(ISNUMBER(N1991), N1991, IFERROR(DATEVALUE(LEFT(N1991,10))+TIMEVALUE(MID(N1991,12,8)), "texto")))</f>
        <v/>
      </c>
      <c r="R1991" s="17">
        <f>IF(ISNUMBER(Q1991), DATE(YEAR(Q1991),MONTH(Q1991),1), "")</f>
        <v/>
      </c>
      <c r="S1991" s="18">
        <f>IF(A1991="", 0, IF(AND(M1991=Ajustes!$B$8, E1991=Ajustes!$B$5, I1991=Ajustes!$B$4, OR(C1991=Ajustes!$B$6, C1991=Ajustes!$B$7), ISNUMBER(D1991), ISNUMBER(H1991)), 1, 0))</f>
        <v/>
      </c>
      <c r="T1991" s="19">
        <f>IF(S1991&lt;&gt;1, 0, IF(N(J1991)=0, 0, IF(K1991=Ajustes!$B$5, J1991, J1991*F1991)))</f>
        <v/>
      </c>
      <c r="U1991" s="20">
        <f>IF(S1991&lt;&gt;1, U1990, IF(C1991=Ajustes!$B$6, U1990+H1991, U1990-H1991))</f>
        <v/>
      </c>
      <c r="V1991" s="19">
        <f>IF(S1991&lt;&gt;1, V1990, IF(C1991=Ajustes!$B$6, V1990+D1991+N(O1991)+T1991, IF(U1991&lt;=0, 0, V1990-H1991*W1990)))</f>
        <v/>
      </c>
      <c r="W1991" s="21">
        <f>IF(U1991&gt;0, V1991/U1991, 0)</f>
        <v/>
      </c>
      <c r="X1991" s="19">
        <f>IF(AND(S1991=1, C1991=Ajustes!$B$7), D1991-N(O1991)-T1991-H1991*W1990, "")</f>
        <v/>
      </c>
      <c r="Y1991" s="18">
        <f>IF(A1991="", "", TRIM(IF(COUNTIFS($N$2:$N$3000,N1991,$C$2:$C$3000,C1991,$D$2:$D$3000,D1991,$H$2:$H$3000,H1991)&gt;1, "Orden repetida. ", "")&amp;IF(AND(S1991=1, C1991=Ajustes!$B$7, U1990+0.000001&lt;H1991), "Vendes más de lo registrado. ", "")&amp;IF(Q1991="texto", "Fecha en texto. ", "")&amp;IF(OR(NOT(ISNUMBER(D1991)), NOT(ISNUMBER(H1991))), "Número en texto. ", "")&amp;IF(AND(ISNUMBER(Q1991), ISNUMBER(Q1990), Q1991&lt;Q1990), "Fuera de orden de fecha. ", "")))</f>
        <v/>
      </c>
      <c r="Z1991" s="18">
        <f>IF(AND(S1991=1, ISNUMBER(R1991)), ROW(), 0)</f>
        <v/>
      </c>
      <c r="AA1991" s="18">
        <f>IF(ISNUMBER(R1991), R1991, 0)</f>
        <v/>
      </c>
    </row>
    <row r="1992">
      <c r="A1992" s="13" t="n"/>
      <c r="B1992" s="13" t="n"/>
      <c r="C1992" s="13" t="n"/>
      <c r="D1992" s="13" t="n"/>
      <c r="E1992" s="13" t="n"/>
      <c r="F1992" s="13" t="n"/>
      <c r="G1992" s="13" t="n"/>
      <c r="H1992" s="13" t="n"/>
      <c r="I1992" s="13" t="n"/>
      <c r="J1992" s="13" t="n"/>
      <c r="K1992" s="13" t="n"/>
      <c r="L1992" s="13" t="n"/>
      <c r="M1992" s="13" t="n"/>
      <c r="N1992" s="13" t="n"/>
      <c r="O1992" s="14" t="n"/>
      <c r="P1992" s="15" t="n"/>
      <c r="Q1992" s="16">
        <f>IF(N1992="", "", IF(ISNUMBER(N1992), N1992, IFERROR(DATEVALUE(LEFT(N1992,10))+TIMEVALUE(MID(N1992,12,8)), "texto")))</f>
        <v/>
      </c>
      <c r="R1992" s="17">
        <f>IF(ISNUMBER(Q1992), DATE(YEAR(Q1992),MONTH(Q1992),1), "")</f>
        <v/>
      </c>
      <c r="S1992" s="18">
        <f>IF(A1992="", 0, IF(AND(M1992=Ajustes!$B$8, E1992=Ajustes!$B$5, I1992=Ajustes!$B$4, OR(C1992=Ajustes!$B$6, C1992=Ajustes!$B$7), ISNUMBER(D1992), ISNUMBER(H1992)), 1, 0))</f>
        <v/>
      </c>
      <c r="T1992" s="19">
        <f>IF(S1992&lt;&gt;1, 0, IF(N(J1992)=0, 0, IF(K1992=Ajustes!$B$5, J1992, J1992*F1992)))</f>
        <v/>
      </c>
      <c r="U1992" s="20">
        <f>IF(S1992&lt;&gt;1, U1991, IF(C1992=Ajustes!$B$6, U1991+H1992, U1991-H1992))</f>
        <v/>
      </c>
      <c r="V1992" s="19">
        <f>IF(S1992&lt;&gt;1, V1991, IF(C1992=Ajustes!$B$6, V1991+D1992+N(O1992)+T1992, IF(U1992&lt;=0, 0, V1991-H1992*W1991)))</f>
        <v/>
      </c>
      <c r="W1992" s="21">
        <f>IF(U1992&gt;0, V1992/U1992, 0)</f>
        <v/>
      </c>
      <c r="X1992" s="19">
        <f>IF(AND(S1992=1, C1992=Ajustes!$B$7), D1992-N(O1992)-T1992-H1992*W1991, "")</f>
        <v/>
      </c>
      <c r="Y1992" s="18">
        <f>IF(A1992="", "", TRIM(IF(COUNTIFS($N$2:$N$3000,N1992,$C$2:$C$3000,C1992,$D$2:$D$3000,D1992,$H$2:$H$3000,H1992)&gt;1, "Orden repetida. ", "")&amp;IF(AND(S1992=1, C1992=Ajustes!$B$7, U1991+0.000001&lt;H1992), "Vendes más de lo registrado. ", "")&amp;IF(Q1992="texto", "Fecha en texto. ", "")&amp;IF(OR(NOT(ISNUMBER(D1992)), NOT(ISNUMBER(H1992))), "Número en texto. ", "")&amp;IF(AND(ISNUMBER(Q1992), ISNUMBER(Q1991), Q1992&lt;Q1991), "Fuera de orden de fecha. ", "")))</f>
        <v/>
      </c>
      <c r="Z1992" s="18">
        <f>IF(AND(S1992=1, ISNUMBER(R1992)), ROW(), 0)</f>
        <v/>
      </c>
      <c r="AA1992" s="18">
        <f>IF(ISNUMBER(R1992), R1992, 0)</f>
        <v/>
      </c>
    </row>
    <row r="1993">
      <c r="A1993" s="13" t="n"/>
      <c r="B1993" s="13" t="n"/>
      <c r="C1993" s="13" t="n"/>
      <c r="D1993" s="13" t="n"/>
      <c r="E1993" s="13" t="n"/>
      <c r="F1993" s="13" t="n"/>
      <c r="G1993" s="13" t="n"/>
      <c r="H1993" s="13" t="n"/>
      <c r="I1993" s="13" t="n"/>
      <c r="J1993" s="13" t="n"/>
      <c r="K1993" s="13" t="n"/>
      <c r="L1993" s="13" t="n"/>
      <c r="M1993" s="13" t="n"/>
      <c r="N1993" s="13" t="n"/>
      <c r="O1993" s="14" t="n"/>
      <c r="P1993" s="15" t="n"/>
      <c r="Q1993" s="16">
        <f>IF(N1993="", "", IF(ISNUMBER(N1993), N1993, IFERROR(DATEVALUE(LEFT(N1993,10))+TIMEVALUE(MID(N1993,12,8)), "texto")))</f>
        <v/>
      </c>
      <c r="R1993" s="17">
        <f>IF(ISNUMBER(Q1993), DATE(YEAR(Q1993),MONTH(Q1993),1), "")</f>
        <v/>
      </c>
      <c r="S1993" s="18">
        <f>IF(A1993="", 0, IF(AND(M1993=Ajustes!$B$8, E1993=Ajustes!$B$5, I1993=Ajustes!$B$4, OR(C1993=Ajustes!$B$6, C1993=Ajustes!$B$7), ISNUMBER(D1993), ISNUMBER(H1993)), 1, 0))</f>
        <v/>
      </c>
      <c r="T1993" s="19">
        <f>IF(S1993&lt;&gt;1, 0, IF(N(J1993)=0, 0, IF(K1993=Ajustes!$B$5, J1993, J1993*F1993)))</f>
        <v/>
      </c>
      <c r="U1993" s="20">
        <f>IF(S1993&lt;&gt;1, U1992, IF(C1993=Ajustes!$B$6, U1992+H1993, U1992-H1993))</f>
        <v/>
      </c>
      <c r="V1993" s="19">
        <f>IF(S1993&lt;&gt;1, V1992, IF(C1993=Ajustes!$B$6, V1992+D1993+N(O1993)+T1993, IF(U1993&lt;=0, 0, V1992-H1993*W1992)))</f>
        <v/>
      </c>
      <c r="W1993" s="21">
        <f>IF(U1993&gt;0, V1993/U1993, 0)</f>
        <v/>
      </c>
      <c r="X1993" s="19">
        <f>IF(AND(S1993=1, C1993=Ajustes!$B$7), D1993-N(O1993)-T1993-H1993*W1992, "")</f>
        <v/>
      </c>
      <c r="Y1993" s="18">
        <f>IF(A1993="", "", TRIM(IF(COUNTIFS($N$2:$N$3000,N1993,$C$2:$C$3000,C1993,$D$2:$D$3000,D1993,$H$2:$H$3000,H1993)&gt;1, "Orden repetida. ", "")&amp;IF(AND(S1993=1, C1993=Ajustes!$B$7, U1992+0.000001&lt;H1993), "Vendes más de lo registrado. ", "")&amp;IF(Q1993="texto", "Fecha en texto. ", "")&amp;IF(OR(NOT(ISNUMBER(D1993)), NOT(ISNUMBER(H1993))), "Número en texto. ", "")&amp;IF(AND(ISNUMBER(Q1993), ISNUMBER(Q1992), Q1993&lt;Q1992), "Fuera de orden de fecha. ", "")))</f>
        <v/>
      </c>
      <c r="Z1993" s="18">
        <f>IF(AND(S1993=1, ISNUMBER(R1993)), ROW(), 0)</f>
        <v/>
      </c>
      <c r="AA1993" s="18">
        <f>IF(ISNUMBER(R1993), R1993, 0)</f>
        <v/>
      </c>
    </row>
    <row r="1994">
      <c r="A1994" s="13" t="n"/>
      <c r="B1994" s="13" t="n"/>
      <c r="C1994" s="13" t="n"/>
      <c r="D1994" s="13" t="n"/>
      <c r="E1994" s="13" t="n"/>
      <c r="F1994" s="13" t="n"/>
      <c r="G1994" s="13" t="n"/>
      <c r="H1994" s="13" t="n"/>
      <c r="I1994" s="13" t="n"/>
      <c r="J1994" s="13" t="n"/>
      <c r="K1994" s="13" t="n"/>
      <c r="L1994" s="13" t="n"/>
      <c r="M1994" s="13" t="n"/>
      <c r="N1994" s="13" t="n"/>
      <c r="O1994" s="14" t="n"/>
      <c r="P1994" s="15" t="n"/>
      <c r="Q1994" s="16">
        <f>IF(N1994="", "", IF(ISNUMBER(N1994), N1994, IFERROR(DATEVALUE(LEFT(N1994,10))+TIMEVALUE(MID(N1994,12,8)), "texto")))</f>
        <v/>
      </c>
      <c r="R1994" s="17">
        <f>IF(ISNUMBER(Q1994), DATE(YEAR(Q1994),MONTH(Q1994),1), "")</f>
        <v/>
      </c>
      <c r="S1994" s="18">
        <f>IF(A1994="", 0, IF(AND(M1994=Ajustes!$B$8, E1994=Ajustes!$B$5, I1994=Ajustes!$B$4, OR(C1994=Ajustes!$B$6, C1994=Ajustes!$B$7), ISNUMBER(D1994), ISNUMBER(H1994)), 1, 0))</f>
        <v/>
      </c>
      <c r="T1994" s="19">
        <f>IF(S1994&lt;&gt;1, 0, IF(N(J1994)=0, 0, IF(K1994=Ajustes!$B$5, J1994, J1994*F1994)))</f>
        <v/>
      </c>
      <c r="U1994" s="20">
        <f>IF(S1994&lt;&gt;1, U1993, IF(C1994=Ajustes!$B$6, U1993+H1994, U1993-H1994))</f>
        <v/>
      </c>
      <c r="V1994" s="19">
        <f>IF(S1994&lt;&gt;1, V1993, IF(C1994=Ajustes!$B$6, V1993+D1994+N(O1994)+T1994, IF(U1994&lt;=0, 0, V1993-H1994*W1993)))</f>
        <v/>
      </c>
      <c r="W1994" s="21">
        <f>IF(U1994&gt;0, V1994/U1994, 0)</f>
        <v/>
      </c>
      <c r="X1994" s="19">
        <f>IF(AND(S1994=1, C1994=Ajustes!$B$7), D1994-N(O1994)-T1994-H1994*W1993, "")</f>
        <v/>
      </c>
      <c r="Y1994" s="18">
        <f>IF(A1994="", "", TRIM(IF(COUNTIFS($N$2:$N$3000,N1994,$C$2:$C$3000,C1994,$D$2:$D$3000,D1994,$H$2:$H$3000,H1994)&gt;1, "Orden repetida. ", "")&amp;IF(AND(S1994=1, C1994=Ajustes!$B$7, U1993+0.000001&lt;H1994), "Vendes más de lo registrado. ", "")&amp;IF(Q1994="texto", "Fecha en texto. ", "")&amp;IF(OR(NOT(ISNUMBER(D1994)), NOT(ISNUMBER(H1994))), "Número en texto. ", "")&amp;IF(AND(ISNUMBER(Q1994), ISNUMBER(Q1993), Q1994&lt;Q1993), "Fuera de orden de fecha. ", "")))</f>
        <v/>
      </c>
      <c r="Z1994" s="18">
        <f>IF(AND(S1994=1, ISNUMBER(R1994)), ROW(), 0)</f>
        <v/>
      </c>
      <c r="AA1994" s="18">
        <f>IF(ISNUMBER(R1994), R1994, 0)</f>
        <v/>
      </c>
    </row>
    <row r="1995">
      <c r="A1995" s="13" t="n"/>
      <c r="B1995" s="13" t="n"/>
      <c r="C1995" s="13" t="n"/>
      <c r="D1995" s="13" t="n"/>
      <c r="E1995" s="13" t="n"/>
      <c r="F1995" s="13" t="n"/>
      <c r="G1995" s="13" t="n"/>
      <c r="H1995" s="13" t="n"/>
      <c r="I1995" s="13" t="n"/>
      <c r="J1995" s="13" t="n"/>
      <c r="K1995" s="13" t="n"/>
      <c r="L1995" s="13" t="n"/>
      <c r="M1995" s="13" t="n"/>
      <c r="N1995" s="13" t="n"/>
      <c r="O1995" s="14" t="n"/>
      <c r="P1995" s="15" t="n"/>
      <c r="Q1995" s="16">
        <f>IF(N1995="", "", IF(ISNUMBER(N1995), N1995, IFERROR(DATEVALUE(LEFT(N1995,10))+TIMEVALUE(MID(N1995,12,8)), "texto")))</f>
        <v/>
      </c>
      <c r="R1995" s="17">
        <f>IF(ISNUMBER(Q1995), DATE(YEAR(Q1995),MONTH(Q1995),1), "")</f>
        <v/>
      </c>
      <c r="S1995" s="18">
        <f>IF(A1995="", 0, IF(AND(M1995=Ajustes!$B$8, E1995=Ajustes!$B$5, I1995=Ajustes!$B$4, OR(C1995=Ajustes!$B$6, C1995=Ajustes!$B$7), ISNUMBER(D1995), ISNUMBER(H1995)), 1, 0))</f>
        <v/>
      </c>
      <c r="T1995" s="19">
        <f>IF(S1995&lt;&gt;1, 0, IF(N(J1995)=0, 0, IF(K1995=Ajustes!$B$5, J1995, J1995*F1995)))</f>
        <v/>
      </c>
      <c r="U1995" s="20">
        <f>IF(S1995&lt;&gt;1, U1994, IF(C1995=Ajustes!$B$6, U1994+H1995, U1994-H1995))</f>
        <v/>
      </c>
      <c r="V1995" s="19">
        <f>IF(S1995&lt;&gt;1, V1994, IF(C1995=Ajustes!$B$6, V1994+D1995+N(O1995)+T1995, IF(U1995&lt;=0, 0, V1994-H1995*W1994)))</f>
        <v/>
      </c>
      <c r="W1995" s="21">
        <f>IF(U1995&gt;0, V1995/U1995, 0)</f>
        <v/>
      </c>
      <c r="X1995" s="19">
        <f>IF(AND(S1995=1, C1995=Ajustes!$B$7), D1995-N(O1995)-T1995-H1995*W1994, "")</f>
        <v/>
      </c>
      <c r="Y1995" s="18">
        <f>IF(A1995="", "", TRIM(IF(COUNTIFS($N$2:$N$3000,N1995,$C$2:$C$3000,C1995,$D$2:$D$3000,D1995,$H$2:$H$3000,H1995)&gt;1, "Orden repetida. ", "")&amp;IF(AND(S1995=1, C1995=Ajustes!$B$7, U1994+0.000001&lt;H1995), "Vendes más de lo registrado. ", "")&amp;IF(Q1995="texto", "Fecha en texto. ", "")&amp;IF(OR(NOT(ISNUMBER(D1995)), NOT(ISNUMBER(H1995))), "Número en texto. ", "")&amp;IF(AND(ISNUMBER(Q1995), ISNUMBER(Q1994), Q1995&lt;Q1994), "Fuera de orden de fecha. ", "")))</f>
        <v/>
      </c>
      <c r="Z1995" s="18">
        <f>IF(AND(S1995=1, ISNUMBER(R1995)), ROW(), 0)</f>
        <v/>
      </c>
      <c r="AA1995" s="18">
        <f>IF(ISNUMBER(R1995), R1995, 0)</f>
        <v/>
      </c>
    </row>
    <row r="1996">
      <c r="A1996" s="13" t="n"/>
      <c r="B1996" s="13" t="n"/>
      <c r="C1996" s="13" t="n"/>
      <c r="D1996" s="13" t="n"/>
      <c r="E1996" s="13" t="n"/>
      <c r="F1996" s="13" t="n"/>
      <c r="G1996" s="13" t="n"/>
      <c r="H1996" s="13" t="n"/>
      <c r="I1996" s="13" t="n"/>
      <c r="J1996" s="13" t="n"/>
      <c r="K1996" s="13" t="n"/>
      <c r="L1996" s="13" t="n"/>
      <c r="M1996" s="13" t="n"/>
      <c r="N1996" s="13" t="n"/>
      <c r="O1996" s="14" t="n"/>
      <c r="P1996" s="15" t="n"/>
      <c r="Q1996" s="16">
        <f>IF(N1996="", "", IF(ISNUMBER(N1996), N1996, IFERROR(DATEVALUE(LEFT(N1996,10))+TIMEVALUE(MID(N1996,12,8)), "texto")))</f>
        <v/>
      </c>
      <c r="R1996" s="17">
        <f>IF(ISNUMBER(Q1996), DATE(YEAR(Q1996),MONTH(Q1996),1), "")</f>
        <v/>
      </c>
      <c r="S1996" s="18">
        <f>IF(A1996="", 0, IF(AND(M1996=Ajustes!$B$8, E1996=Ajustes!$B$5, I1996=Ajustes!$B$4, OR(C1996=Ajustes!$B$6, C1996=Ajustes!$B$7), ISNUMBER(D1996), ISNUMBER(H1996)), 1, 0))</f>
        <v/>
      </c>
      <c r="T1996" s="19">
        <f>IF(S1996&lt;&gt;1, 0, IF(N(J1996)=0, 0, IF(K1996=Ajustes!$B$5, J1996, J1996*F1996)))</f>
        <v/>
      </c>
      <c r="U1996" s="20">
        <f>IF(S1996&lt;&gt;1, U1995, IF(C1996=Ajustes!$B$6, U1995+H1996, U1995-H1996))</f>
        <v/>
      </c>
      <c r="V1996" s="19">
        <f>IF(S1996&lt;&gt;1, V1995, IF(C1996=Ajustes!$B$6, V1995+D1996+N(O1996)+T1996, IF(U1996&lt;=0, 0, V1995-H1996*W1995)))</f>
        <v/>
      </c>
      <c r="W1996" s="21">
        <f>IF(U1996&gt;0, V1996/U1996, 0)</f>
        <v/>
      </c>
      <c r="X1996" s="19">
        <f>IF(AND(S1996=1, C1996=Ajustes!$B$7), D1996-N(O1996)-T1996-H1996*W1995, "")</f>
        <v/>
      </c>
      <c r="Y1996" s="18">
        <f>IF(A1996="", "", TRIM(IF(COUNTIFS($N$2:$N$3000,N1996,$C$2:$C$3000,C1996,$D$2:$D$3000,D1996,$H$2:$H$3000,H1996)&gt;1, "Orden repetida. ", "")&amp;IF(AND(S1996=1, C1996=Ajustes!$B$7, U1995+0.000001&lt;H1996), "Vendes más de lo registrado. ", "")&amp;IF(Q1996="texto", "Fecha en texto. ", "")&amp;IF(OR(NOT(ISNUMBER(D1996)), NOT(ISNUMBER(H1996))), "Número en texto. ", "")&amp;IF(AND(ISNUMBER(Q1996), ISNUMBER(Q1995), Q1996&lt;Q1995), "Fuera de orden de fecha. ", "")))</f>
        <v/>
      </c>
      <c r="Z1996" s="18">
        <f>IF(AND(S1996=1, ISNUMBER(R1996)), ROW(), 0)</f>
        <v/>
      </c>
      <c r="AA1996" s="18">
        <f>IF(ISNUMBER(R1996), R1996, 0)</f>
        <v/>
      </c>
    </row>
    <row r="1997">
      <c r="A1997" s="13" t="n"/>
      <c r="B1997" s="13" t="n"/>
      <c r="C1997" s="13" t="n"/>
      <c r="D1997" s="13" t="n"/>
      <c r="E1997" s="13" t="n"/>
      <c r="F1997" s="13" t="n"/>
      <c r="G1997" s="13" t="n"/>
      <c r="H1997" s="13" t="n"/>
      <c r="I1997" s="13" t="n"/>
      <c r="J1997" s="13" t="n"/>
      <c r="K1997" s="13" t="n"/>
      <c r="L1997" s="13" t="n"/>
      <c r="M1997" s="13" t="n"/>
      <c r="N1997" s="13" t="n"/>
      <c r="O1997" s="14" t="n"/>
      <c r="P1997" s="15" t="n"/>
      <c r="Q1997" s="16">
        <f>IF(N1997="", "", IF(ISNUMBER(N1997), N1997, IFERROR(DATEVALUE(LEFT(N1997,10))+TIMEVALUE(MID(N1997,12,8)), "texto")))</f>
        <v/>
      </c>
      <c r="R1997" s="17">
        <f>IF(ISNUMBER(Q1997), DATE(YEAR(Q1997),MONTH(Q1997),1), "")</f>
        <v/>
      </c>
      <c r="S1997" s="18">
        <f>IF(A1997="", 0, IF(AND(M1997=Ajustes!$B$8, E1997=Ajustes!$B$5, I1997=Ajustes!$B$4, OR(C1997=Ajustes!$B$6, C1997=Ajustes!$B$7), ISNUMBER(D1997), ISNUMBER(H1997)), 1, 0))</f>
        <v/>
      </c>
      <c r="T1997" s="19">
        <f>IF(S1997&lt;&gt;1, 0, IF(N(J1997)=0, 0, IF(K1997=Ajustes!$B$5, J1997, J1997*F1997)))</f>
        <v/>
      </c>
      <c r="U1997" s="20">
        <f>IF(S1997&lt;&gt;1, U1996, IF(C1997=Ajustes!$B$6, U1996+H1997, U1996-H1997))</f>
        <v/>
      </c>
      <c r="V1997" s="19">
        <f>IF(S1997&lt;&gt;1, V1996, IF(C1997=Ajustes!$B$6, V1996+D1997+N(O1997)+T1997, IF(U1997&lt;=0, 0, V1996-H1997*W1996)))</f>
        <v/>
      </c>
      <c r="W1997" s="21">
        <f>IF(U1997&gt;0, V1997/U1997, 0)</f>
        <v/>
      </c>
      <c r="X1997" s="19">
        <f>IF(AND(S1997=1, C1997=Ajustes!$B$7), D1997-N(O1997)-T1997-H1997*W1996, "")</f>
        <v/>
      </c>
      <c r="Y1997" s="18">
        <f>IF(A1997="", "", TRIM(IF(COUNTIFS($N$2:$N$3000,N1997,$C$2:$C$3000,C1997,$D$2:$D$3000,D1997,$H$2:$H$3000,H1997)&gt;1, "Orden repetida. ", "")&amp;IF(AND(S1997=1, C1997=Ajustes!$B$7, U1996+0.000001&lt;H1997), "Vendes más de lo registrado. ", "")&amp;IF(Q1997="texto", "Fecha en texto. ", "")&amp;IF(OR(NOT(ISNUMBER(D1997)), NOT(ISNUMBER(H1997))), "Número en texto. ", "")&amp;IF(AND(ISNUMBER(Q1997), ISNUMBER(Q1996), Q1997&lt;Q1996), "Fuera de orden de fecha. ", "")))</f>
        <v/>
      </c>
      <c r="Z1997" s="18">
        <f>IF(AND(S1997=1, ISNUMBER(R1997)), ROW(), 0)</f>
        <v/>
      </c>
      <c r="AA1997" s="18">
        <f>IF(ISNUMBER(R1997), R1997, 0)</f>
        <v/>
      </c>
    </row>
    <row r="1998">
      <c r="A1998" s="13" t="n"/>
      <c r="B1998" s="13" t="n"/>
      <c r="C1998" s="13" t="n"/>
      <c r="D1998" s="13" t="n"/>
      <c r="E1998" s="13" t="n"/>
      <c r="F1998" s="13" t="n"/>
      <c r="G1998" s="13" t="n"/>
      <c r="H1998" s="13" t="n"/>
      <c r="I1998" s="13" t="n"/>
      <c r="J1998" s="13" t="n"/>
      <c r="K1998" s="13" t="n"/>
      <c r="L1998" s="13" t="n"/>
      <c r="M1998" s="13" t="n"/>
      <c r="N1998" s="13" t="n"/>
      <c r="O1998" s="14" t="n"/>
      <c r="P1998" s="15" t="n"/>
      <c r="Q1998" s="16">
        <f>IF(N1998="", "", IF(ISNUMBER(N1998), N1998, IFERROR(DATEVALUE(LEFT(N1998,10))+TIMEVALUE(MID(N1998,12,8)), "texto")))</f>
        <v/>
      </c>
      <c r="R1998" s="17">
        <f>IF(ISNUMBER(Q1998), DATE(YEAR(Q1998),MONTH(Q1998),1), "")</f>
        <v/>
      </c>
      <c r="S1998" s="18">
        <f>IF(A1998="", 0, IF(AND(M1998=Ajustes!$B$8, E1998=Ajustes!$B$5, I1998=Ajustes!$B$4, OR(C1998=Ajustes!$B$6, C1998=Ajustes!$B$7), ISNUMBER(D1998), ISNUMBER(H1998)), 1, 0))</f>
        <v/>
      </c>
      <c r="T1998" s="19">
        <f>IF(S1998&lt;&gt;1, 0, IF(N(J1998)=0, 0, IF(K1998=Ajustes!$B$5, J1998, J1998*F1998)))</f>
        <v/>
      </c>
      <c r="U1998" s="20">
        <f>IF(S1998&lt;&gt;1, U1997, IF(C1998=Ajustes!$B$6, U1997+H1998, U1997-H1998))</f>
        <v/>
      </c>
      <c r="V1998" s="19">
        <f>IF(S1998&lt;&gt;1, V1997, IF(C1998=Ajustes!$B$6, V1997+D1998+N(O1998)+T1998, IF(U1998&lt;=0, 0, V1997-H1998*W1997)))</f>
        <v/>
      </c>
      <c r="W1998" s="21">
        <f>IF(U1998&gt;0, V1998/U1998, 0)</f>
        <v/>
      </c>
      <c r="X1998" s="19">
        <f>IF(AND(S1998=1, C1998=Ajustes!$B$7), D1998-N(O1998)-T1998-H1998*W1997, "")</f>
        <v/>
      </c>
      <c r="Y1998" s="18">
        <f>IF(A1998="", "", TRIM(IF(COUNTIFS($N$2:$N$3000,N1998,$C$2:$C$3000,C1998,$D$2:$D$3000,D1998,$H$2:$H$3000,H1998)&gt;1, "Orden repetida. ", "")&amp;IF(AND(S1998=1, C1998=Ajustes!$B$7, U1997+0.000001&lt;H1998), "Vendes más de lo registrado. ", "")&amp;IF(Q1998="texto", "Fecha en texto. ", "")&amp;IF(OR(NOT(ISNUMBER(D1998)), NOT(ISNUMBER(H1998))), "Número en texto. ", "")&amp;IF(AND(ISNUMBER(Q1998), ISNUMBER(Q1997), Q1998&lt;Q1997), "Fuera de orden de fecha. ", "")))</f>
        <v/>
      </c>
      <c r="Z1998" s="18">
        <f>IF(AND(S1998=1, ISNUMBER(R1998)), ROW(), 0)</f>
        <v/>
      </c>
      <c r="AA1998" s="18">
        <f>IF(ISNUMBER(R1998), R1998, 0)</f>
        <v/>
      </c>
    </row>
    <row r="1999">
      <c r="A1999" s="13" t="n"/>
      <c r="B1999" s="13" t="n"/>
      <c r="C1999" s="13" t="n"/>
      <c r="D1999" s="13" t="n"/>
      <c r="E1999" s="13" t="n"/>
      <c r="F1999" s="13" t="n"/>
      <c r="G1999" s="13" t="n"/>
      <c r="H1999" s="13" t="n"/>
      <c r="I1999" s="13" t="n"/>
      <c r="J1999" s="13" t="n"/>
      <c r="K1999" s="13" t="n"/>
      <c r="L1999" s="13" t="n"/>
      <c r="M1999" s="13" t="n"/>
      <c r="N1999" s="13" t="n"/>
      <c r="O1999" s="14" t="n"/>
      <c r="P1999" s="15" t="n"/>
      <c r="Q1999" s="16">
        <f>IF(N1999="", "", IF(ISNUMBER(N1999), N1999, IFERROR(DATEVALUE(LEFT(N1999,10))+TIMEVALUE(MID(N1999,12,8)), "texto")))</f>
        <v/>
      </c>
      <c r="R1999" s="17">
        <f>IF(ISNUMBER(Q1999), DATE(YEAR(Q1999),MONTH(Q1999),1), "")</f>
        <v/>
      </c>
      <c r="S1999" s="18">
        <f>IF(A1999="", 0, IF(AND(M1999=Ajustes!$B$8, E1999=Ajustes!$B$5, I1999=Ajustes!$B$4, OR(C1999=Ajustes!$B$6, C1999=Ajustes!$B$7), ISNUMBER(D1999), ISNUMBER(H1999)), 1, 0))</f>
        <v/>
      </c>
      <c r="T1999" s="19">
        <f>IF(S1999&lt;&gt;1, 0, IF(N(J1999)=0, 0, IF(K1999=Ajustes!$B$5, J1999, J1999*F1999)))</f>
        <v/>
      </c>
      <c r="U1999" s="20">
        <f>IF(S1999&lt;&gt;1, U1998, IF(C1999=Ajustes!$B$6, U1998+H1999, U1998-H1999))</f>
        <v/>
      </c>
      <c r="V1999" s="19">
        <f>IF(S1999&lt;&gt;1, V1998, IF(C1999=Ajustes!$B$6, V1998+D1999+N(O1999)+T1999, IF(U1999&lt;=0, 0, V1998-H1999*W1998)))</f>
        <v/>
      </c>
      <c r="W1999" s="21">
        <f>IF(U1999&gt;0, V1999/U1999, 0)</f>
        <v/>
      </c>
      <c r="X1999" s="19">
        <f>IF(AND(S1999=1, C1999=Ajustes!$B$7), D1999-N(O1999)-T1999-H1999*W1998, "")</f>
        <v/>
      </c>
      <c r="Y1999" s="18">
        <f>IF(A1999="", "", TRIM(IF(COUNTIFS($N$2:$N$3000,N1999,$C$2:$C$3000,C1999,$D$2:$D$3000,D1999,$H$2:$H$3000,H1999)&gt;1, "Orden repetida. ", "")&amp;IF(AND(S1999=1, C1999=Ajustes!$B$7, U1998+0.000001&lt;H1999), "Vendes más de lo registrado. ", "")&amp;IF(Q1999="texto", "Fecha en texto. ", "")&amp;IF(OR(NOT(ISNUMBER(D1999)), NOT(ISNUMBER(H1999))), "Número en texto. ", "")&amp;IF(AND(ISNUMBER(Q1999), ISNUMBER(Q1998), Q1999&lt;Q1998), "Fuera de orden de fecha. ", "")))</f>
        <v/>
      </c>
      <c r="Z1999" s="18">
        <f>IF(AND(S1999=1, ISNUMBER(R1999)), ROW(), 0)</f>
        <v/>
      </c>
      <c r="AA1999" s="18">
        <f>IF(ISNUMBER(R1999), R1999, 0)</f>
        <v/>
      </c>
    </row>
    <row r="2000">
      <c r="A2000" s="13" t="n"/>
      <c r="B2000" s="13" t="n"/>
      <c r="C2000" s="13" t="n"/>
      <c r="D2000" s="13" t="n"/>
      <c r="E2000" s="13" t="n"/>
      <c r="F2000" s="13" t="n"/>
      <c r="G2000" s="13" t="n"/>
      <c r="H2000" s="13" t="n"/>
      <c r="I2000" s="13" t="n"/>
      <c r="J2000" s="13" t="n"/>
      <c r="K2000" s="13" t="n"/>
      <c r="L2000" s="13" t="n"/>
      <c r="M2000" s="13" t="n"/>
      <c r="N2000" s="13" t="n"/>
      <c r="O2000" s="14" t="n"/>
      <c r="P2000" s="15" t="n"/>
      <c r="Q2000" s="16">
        <f>IF(N2000="", "", IF(ISNUMBER(N2000), N2000, IFERROR(DATEVALUE(LEFT(N2000,10))+TIMEVALUE(MID(N2000,12,8)), "texto")))</f>
        <v/>
      </c>
      <c r="R2000" s="17">
        <f>IF(ISNUMBER(Q2000), DATE(YEAR(Q2000),MONTH(Q2000),1), "")</f>
        <v/>
      </c>
      <c r="S2000" s="18">
        <f>IF(A2000="", 0, IF(AND(M2000=Ajustes!$B$8, E2000=Ajustes!$B$5, I2000=Ajustes!$B$4, OR(C2000=Ajustes!$B$6, C2000=Ajustes!$B$7), ISNUMBER(D2000), ISNUMBER(H2000)), 1, 0))</f>
        <v/>
      </c>
      <c r="T2000" s="19">
        <f>IF(S2000&lt;&gt;1, 0, IF(N(J2000)=0, 0, IF(K2000=Ajustes!$B$5, J2000, J2000*F2000)))</f>
        <v/>
      </c>
      <c r="U2000" s="20">
        <f>IF(S2000&lt;&gt;1, U1999, IF(C2000=Ajustes!$B$6, U1999+H2000, U1999-H2000))</f>
        <v/>
      </c>
      <c r="V2000" s="19">
        <f>IF(S2000&lt;&gt;1, V1999, IF(C2000=Ajustes!$B$6, V1999+D2000+N(O2000)+T2000, IF(U2000&lt;=0, 0, V1999-H2000*W1999)))</f>
        <v/>
      </c>
      <c r="W2000" s="21">
        <f>IF(U2000&gt;0, V2000/U2000, 0)</f>
        <v/>
      </c>
      <c r="X2000" s="19">
        <f>IF(AND(S2000=1, C2000=Ajustes!$B$7), D2000-N(O2000)-T2000-H2000*W1999, "")</f>
        <v/>
      </c>
      <c r="Y2000" s="18">
        <f>IF(A2000="", "", TRIM(IF(COUNTIFS($N$2:$N$3000,N2000,$C$2:$C$3000,C2000,$D$2:$D$3000,D2000,$H$2:$H$3000,H2000)&gt;1, "Orden repetida. ", "")&amp;IF(AND(S2000=1, C2000=Ajustes!$B$7, U1999+0.000001&lt;H2000), "Vendes más de lo registrado. ", "")&amp;IF(Q2000="texto", "Fecha en texto. ", "")&amp;IF(OR(NOT(ISNUMBER(D2000)), NOT(ISNUMBER(H2000))), "Número en texto. ", "")&amp;IF(AND(ISNUMBER(Q2000), ISNUMBER(Q1999), Q2000&lt;Q1999), "Fuera de orden de fecha. ", "")))</f>
        <v/>
      </c>
      <c r="Z2000" s="18">
        <f>IF(AND(S2000=1, ISNUMBER(R2000)), ROW(), 0)</f>
        <v/>
      </c>
      <c r="AA2000" s="18">
        <f>IF(ISNUMBER(R2000), R2000, 0)</f>
        <v/>
      </c>
    </row>
    <row r="2001">
      <c r="A2001" s="13" t="n"/>
      <c r="B2001" s="13" t="n"/>
      <c r="C2001" s="13" t="n"/>
      <c r="D2001" s="13" t="n"/>
      <c r="E2001" s="13" t="n"/>
      <c r="F2001" s="13" t="n"/>
      <c r="G2001" s="13" t="n"/>
      <c r="H2001" s="13" t="n"/>
      <c r="I2001" s="13" t="n"/>
      <c r="J2001" s="13" t="n"/>
      <c r="K2001" s="13" t="n"/>
      <c r="L2001" s="13" t="n"/>
      <c r="M2001" s="13" t="n"/>
      <c r="N2001" s="13" t="n"/>
      <c r="O2001" s="14" t="n"/>
      <c r="P2001" s="15" t="n"/>
      <c r="Q2001" s="16">
        <f>IF(N2001="", "", IF(ISNUMBER(N2001), N2001, IFERROR(DATEVALUE(LEFT(N2001,10))+TIMEVALUE(MID(N2001,12,8)), "texto")))</f>
        <v/>
      </c>
      <c r="R2001" s="17">
        <f>IF(ISNUMBER(Q2001), DATE(YEAR(Q2001),MONTH(Q2001),1), "")</f>
        <v/>
      </c>
      <c r="S2001" s="18">
        <f>IF(A2001="", 0, IF(AND(M2001=Ajustes!$B$8, E2001=Ajustes!$B$5, I2001=Ajustes!$B$4, OR(C2001=Ajustes!$B$6, C2001=Ajustes!$B$7), ISNUMBER(D2001), ISNUMBER(H2001)), 1, 0))</f>
        <v/>
      </c>
      <c r="T2001" s="19">
        <f>IF(S2001&lt;&gt;1, 0, IF(N(J2001)=0, 0, IF(K2001=Ajustes!$B$5, J2001, J2001*F2001)))</f>
        <v/>
      </c>
      <c r="U2001" s="20">
        <f>IF(S2001&lt;&gt;1, U2000, IF(C2001=Ajustes!$B$6, U2000+H2001, U2000-H2001))</f>
        <v/>
      </c>
      <c r="V2001" s="19">
        <f>IF(S2001&lt;&gt;1, V2000, IF(C2001=Ajustes!$B$6, V2000+D2001+N(O2001)+T2001, IF(U2001&lt;=0, 0, V2000-H2001*W2000)))</f>
        <v/>
      </c>
      <c r="W2001" s="21">
        <f>IF(U2001&gt;0, V2001/U2001, 0)</f>
        <v/>
      </c>
      <c r="X2001" s="19">
        <f>IF(AND(S2001=1, C2001=Ajustes!$B$7), D2001-N(O2001)-T2001-H2001*W2000, "")</f>
        <v/>
      </c>
      <c r="Y2001" s="18">
        <f>IF(A2001="", "", TRIM(IF(COUNTIFS($N$2:$N$3000,N2001,$C$2:$C$3000,C2001,$D$2:$D$3000,D2001,$H$2:$H$3000,H2001)&gt;1, "Orden repetida. ", "")&amp;IF(AND(S2001=1, C2001=Ajustes!$B$7, U2000+0.000001&lt;H2001), "Vendes más de lo registrado. ", "")&amp;IF(Q2001="texto", "Fecha en texto. ", "")&amp;IF(OR(NOT(ISNUMBER(D2001)), NOT(ISNUMBER(H2001))), "Número en texto. ", "")&amp;IF(AND(ISNUMBER(Q2001), ISNUMBER(Q2000), Q2001&lt;Q2000), "Fuera de orden de fecha. ", "")))</f>
        <v/>
      </c>
      <c r="Z2001" s="18">
        <f>IF(AND(S2001=1, ISNUMBER(R2001)), ROW(), 0)</f>
        <v/>
      </c>
      <c r="AA2001" s="18">
        <f>IF(ISNUMBER(R2001), R2001, 0)</f>
        <v/>
      </c>
    </row>
    <row r="2002">
      <c r="A2002" s="13" t="n"/>
      <c r="B2002" s="13" t="n"/>
      <c r="C2002" s="13" t="n"/>
      <c r="D2002" s="13" t="n"/>
      <c r="E2002" s="13" t="n"/>
      <c r="F2002" s="13" t="n"/>
      <c r="G2002" s="13" t="n"/>
      <c r="H2002" s="13" t="n"/>
      <c r="I2002" s="13" t="n"/>
      <c r="J2002" s="13" t="n"/>
      <c r="K2002" s="13" t="n"/>
      <c r="L2002" s="13" t="n"/>
      <c r="M2002" s="13" t="n"/>
      <c r="N2002" s="13" t="n"/>
      <c r="O2002" s="14" t="n"/>
      <c r="P2002" s="15" t="n"/>
      <c r="Q2002" s="16">
        <f>IF(N2002="", "", IF(ISNUMBER(N2002), N2002, IFERROR(DATEVALUE(LEFT(N2002,10))+TIMEVALUE(MID(N2002,12,8)), "texto")))</f>
        <v/>
      </c>
      <c r="R2002" s="17">
        <f>IF(ISNUMBER(Q2002), DATE(YEAR(Q2002),MONTH(Q2002),1), "")</f>
        <v/>
      </c>
      <c r="S2002" s="18">
        <f>IF(A2002="", 0, IF(AND(M2002=Ajustes!$B$8, E2002=Ajustes!$B$5, I2002=Ajustes!$B$4, OR(C2002=Ajustes!$B$6, C2002=Ajustes!$B$7), ISNUMBER(D2002), ISNUMBER(H2002)), 1, 0))</f>
        <v/>
      </c>
      <c r="T2002" s="19">
        <f>IF(S2002&lt;&gt;1, 0, IF(N(J2002)=0, 0, IF(K2002=Ajustes!$B$5, J2002, J2002*F2002)))</f>
        <v/>
      </c>
      <c r="U2002" s="20">
        <f>IF(S2002&lt;&gt;1, U2001, IF(C2002=Ajustes!$B$6, U2001+H2002, U2001-H2002))</f>
        <v/>
      </c>
      <c r="V2002" s="19">
        <f>IF(S2002&lt;&gt;1, V2001, IF(C2002=Ajustes!$B$6, V2001+D2002+N(O2002)+T2002, IF(U2002&lt;=0, 0, V2001-H2002*W2001)))</f>
        <v/>
      </c>
      <c r="W2002" s="21">
        <f>IF(U2002&gt;0, V2002/U2002, 0)</f>
        <v/>
      </c>
      <c r="X2002" s="19">
        <f>IF(AND(S2002=1, C2002=Ajustes!$B$7), D2002-N(O2002)-T2002-H2002*W2001, "")</f>
        <v/>
      </c>
      <c r="Y2002" s="18">
        <f>IF(A2002="", "", TRIM(IF(COUNTIFS($N$2:$N$3000,N2002,$C$2:$C$3000,C2002,$D$2:$D$3000,D2002,$H$2:$H$3000,H2002)&gt;1, "Orden repetida. ", "")&amp;IF(AND(S2002=1, C2002=Ajustes!$B$7, U2001+0.000001&lt;H2002), "Vendes más de lo registrado. ", "")&amp;IF(Q2002="texto", "Fecha en texto. ", "")&amp;IF(OR(NOT(ISNUMBER(D2002)), NOT(ISNUMBER(H2002))), "Número en texto. ", "")&amp;IF(AND(ISNUMBER(Q2002), ISNUMBER(Q2001), Q2002&lt;Q2001), "Fuera de orden de fecha. ", "")))</f>
        <v/>
      </c>
      <c r="Z2002" s="18">
        <f>IF(AND(S2002=1, ISNUMBER(R2002)), ROW(), 0)</f>
        <v/>
      </c>
      <c r="AA2002" s="18">
        <f>IF(ISNUMBER(R2002), R2002, 0)</f>
        <v/>
      </c>
    </row>
    <row r="2003">
      <c r="A2003" s="13" t="n"/>
      <c r="B2003" s="13" t="n"/>
      <c r="C2003" s="13" t="n"/>
      <c r="D2003" s="13" t="n"/>
      <c r="E2003" s="13" t="n"/>
      <c r="F2003" s="13" t="n"/>
      <c r="G2003" s="13" t="n"/>
      <c r="H2003" s="13" t="n"/>
      <c r="I2003" s="13" t="n"/>
      <c r="J2003" s="13" t="n"/>
      <c r="K2003" s="13" t="n"/>
      <c r="L2003" s="13" t="n"/>
      <c r="M2003" s="13" t="n"/>
      <c r="N2003" s="13" t="n"/>
      <c r="O2003" s="14" t="n"/>
      <c r="P2003" s="15" t="n"/>
      <c r="Q2003" s="16">
        <f>IF(N2003="", "", IF(ISNUMBER(N2003), N2003, IFERROR(DATEVALUE(LEFT(N2003,10))+TIMEVALUE(MID(N2003,12,8)), "texto")))</f>
        <v/>
      </c>
      <c r="R2003" s="17">
        <f>IF(ISNUMBER(Q2003), DATE(YEAR(Q2003),MONTH(Q2003),1), "")</f>
        <v/>
      </c>
      <c r="S2003" s="18">
        <f>IF(A2003="", 0, IF(AND(M2003=Ajustes!$B$8, E2003=Ajustes!$B$5, I2003=Ajustes!$B$4, OR(C2003=Ajustes!$B$6, C2003=Ajustes!$B$7), ISNUMBER(D2003), ISNUMBER(H2003)), 1, 0))</f>
        <v/>
      </c>
      <c r="T2003" s="19">
        <f>IF(S2003&lt;&gt;1, 0, IF(N(J2003)=0, 0, IF(K2003=Ajustes!$B$5, J2003, J2003*F2003)))</f>
        <v/>
      </c>
      <c r="U2003" s="20">
        <f>IF(S2003&lt;&gt;1, U2002, IF(C2003=Ajustes!$B$6, U2002+H2003, U2002-H2003))</f>
        <v/>
      </c>
      <c r="V2003" s="19">
        <f>IF(S2003&lt;&gt;1, V2002, IF(C2003=Ajustes!$B$6, V2002+D2003+N(O2003)+T2003, IF(U2003&lt;=0, 0, V2002-H2003*W2002)))</f>
        <v/>
      </c>
      <c r="W2003" s="21">
        <f>IF(U2003&gt;0, V2003/U2003, 0)</f>
        <v/>
      </c>
      <c r="X2003" s="19">
        <f>IF(AND(S2003=1, C2003=Ajustes!$B$7), D2003-N(O2003)-T2003-H2003*W2002, "")</f>
        <v/>
      </c>
      <c r="Y2003" s="18">
        <f>IF(A2003="", "", TRIM(IF(COUNTIFS($N$2:$N$3000,N2003,$C$2:$C$3000,C2003,$D$2:$D$3000,D2003,$H$2:$H$3000,H2003)&gt;1, "Orden repetida. ", "")&amp;IF(AND(S2003=1, C2003=Ajustes!$B$7, U2002+0.000001&lt;H2003), "Vendes más de lo registrado. ", "")&amp;IF(Q2003="texto", "Fecha en texto. ", "")&amp;IF(OR(NOT(ISNUMBER(D2003)), NOT(ISNUMBER(H2003))), "Número en texto. ", "")&amp;IF(AND(ISNUMBER(Q2003), ISNUMBER(Q2002), Q2003&lt;Q2002), "Fuera de orden de fecha. ", "")))</f>
        <v/>
      </c>
      <c r="Z2003" s="18">
        <f>IF(AND(S2003=1, ISNUMBER(R2003)), ROW(), 0)</f>
        <v/>
      </c>
      <c r="AA2003" s="18">
        <f>IF(ISNUMBER(R2003), R2003, 0)</f>
        <v/>
      </c>
    </row>
    <row r="2004">
      <c r="A2004" s="13" t="n"/>
      <c r="B2004" s="13" t="n"/>
      <c r="C2004" s="13" t="n"/>
      <c r="D2004" s="13" t="n"/>
      <c r="E2004" s="13" t="n"/>
      <c r="F2004" s="13" t="n"/>
      <c r="G2004" s="13" t="n"/>
      <c r="H2004" s="13" t="n"/>
      <c r="I2004" s="13" t="n"/>
      <c r="J2004" s="13" t="n"/>
      <c r="K2004" s="13" t="n"/>
      <c r="L2004" s="13" t="n"/>
      <c r="M2004" s="13" t="n"/>
      <c r="N2004" s="13" t="n"/>
      <c r="O2004" s="14" t="n"/>
      <c r="P2004" s="15" t="n"/>
      <c r="Q2004" s="16">
        <f>IF(N2004="", "", IF(ISNUMBER(N2004), N2004, IFERROR(DATEVALUE(LEFT(N2004,10))+TIMEVALUE(MID(N2004,12,8)), "texto")))</f>
        <v/>
      </c>
      <c r="R2004" s="17">
        <f>IF(ISNUMBER(Q2004), DATE(YEAR(Q2004),MONTH(Q2004),1), "")</f>
        <v/>
      </c>
      <c r="S2004" s="18">
        <f>IF(A2004="", 0, IF(AND(M2004=Ajustes!$B$8, E2004=Ajustes!$B$5, I2004=Ajustes!$B$4, OR(C2004=Ajustes!$B$6, C2004=Ajustes!$B$7), ISNUMBER(D2004), ISNUMBER(H2004)), 1, 0))</f>
        <v/>
      </c>
      <c r="T2004" s="19">
        <f>IF(S2004&lt;&gt;1, 0, IF(N(J2004)=0, 0, IF(K2004=Ajustes!$B$5, J2004, J2004*F2004)))</f>
        <v/>
      </c>
      <c r="U2004" s="20">
        <f>IF(S2004&lt;&gt;1, U2003, IF(C2004=Ajustes!$B$6, U2003+H2004, U2003-H2004))</f>
        <v/>
      </c>
      <c r="V2004" s="19">
        <f>IF(S2004&lt;&gt;1, V2003, IF(C2004=Ajustes!$B$6, V2003+D2004+N(O2004)+T2004, IF(U2004&lt;=0, 0, V2003-H2004*W2003)))</f>
        <v/>
      </c>
      <c r="W2004" s="21">
        <f>IF(U2004&gt;0, V2004/U2004, 0)</f>
        <v/>
      </c>
      <c r="X2004" s="19">
        <f>IF(AND(S2004=1, C2004=Ajustes!$B$7), D2004-N(O2004)-T2004-H2004*W2003, "")</f>
        <v/>
      </c>
      <c r="Y2004" s="18">
        <f>IF(A2004="", "", TRIM(IF(COUNTIFS($N$2:$N$3000,N2004,$C$2:$C$3000,C2004,$D$2:$D$3000,D2004,$H$2:$H$3000,H2004)&gt;1, "Orden repetida. ", "")&amp;IF(AND(S2004=1, C2004=Ajustes!$B$7, U2003+0.000001&lt;H2004), "Vendes más de lo registrado. ", "")&amp;IF(Q2004="texto", "Fecha en texto. ", "")&amp;IF(OR(NOT(ISNUMBER(D2004)), NOT(ISNUMBER(H2004))), "Número en texto. ", "")&amp;IF(AND(ISNUMBER(Q2004), ISNUMBER(Q2003), Q2004&lt;Q2003), "Fuera de orden de fecha. ", "")))</f>
        <v/>
      </c>
      <c r="Z2004" s="18">
        <f>IF(AND(S2004=1, ISNUMBER(R2004)), ROW(), 0)</f>
        <v/>
      </c>
      <c r="AA2004" s="18">
        <f>IF(ISNUMBER(R2004), R2004, 0)</f>
        <v/>
      </c>
    </row>
    <row r="2005">
      <c r="A2005" s="13" t="n"/>
      <c r="B2005" s="13" t="n"/>
      <c r="C2005" s="13" t="n"/>
      <c r="D2005" s="13" t="n"/>
      <c r="E2005" s="13" t="n"/>
      <c r="F2005" s="13" t="n"/>
      <c r="G2005" s="13" t="n"/>
      <c r="H2005" s="13" t="n"/>
      <c r="I2005" s="13" t="n"/>
      <c r="J2005" s="13" t="n"/>
      <c r="K2005" s="13" t="n"/>
      <c r="L2005" s="13" t="n"/>
      <c r="M2005" s="13" t="n"/>
      <c r="N2005" s="13" t="n"/>
      <c r="O2005" s="14" t="n"/>
      <c r="P2005" s="15" t="n"/>
      <c r="Q2005" s="16">
        <f>IF(N2005="", "", IF(ISNUMBER(N2005), N2005, IFERROR(DATEVALUE(LEFT(N2005,10))+TIMEVALUE(MID(N2005,12,8)), "texto")))</f>
        <v/>
      </c>
      <c r="R2005" s="17">
        <f>IF(ISNUMBER(Q2005), DATE(YEAR(Q2005),MONTH(Q2005),1), "")</f>
        <v/>
      </c>
      <c r="S2005" s="18">
        <f>IF(A2005="", 0, IF(AND(M2005=Ajustes!$B$8, E2005=Ajustes!$B$5, I2005=Ajustes!$B$4, OR(C2005=Ajustes!$B$6, C2005=Ajustes!$B$7), ISNUMBER(D2005), ISNUMBER(H2005)), 1, 0))</f>
        <v/>
      </c>
      <c r="T2005" s="19">
        <f>IF(S2005&lt;&gt;1, 0, IF(N(J2005)=0, 0, IF(K2005=Ajustes!$B$5, J2005, J2005*F2005)))</f>
        <v/>
      </c>
      <c r="U2005" s="20">
        <f>IF(S2005&lt;&gt;1, U2004, IF(C2005=Ajustes!$B$6, U2004+H2005, U2004-H2005))</f>
        <v/>
      </c>
      <c r="V2005" s="19">
        <f>IF(S2005&lt;&gt;1, V2004, IF(C2005=Ajustes!$B$6, V2004+D2005+N(O2005)+T2005, IF(U2005&lt;=0, 0, V2004-H2005*W2004)))</f>
        <v/>
      </c>
      <c r="W2005" s="21">
        <f>IF(U2005&gt;0, V2005/U2005, 0)</f>
        <v/>
      </c>
      <c r="X2005" s="19">
        <f>IF(AND(S2005=1, C2005=Ajustes!$B$7), D2005-N(O2005)-T2005-H2005*W2004, "")</f>
        <v/>
      </c>
      <c r="Y2005" s="18">
        <f>IF(A2005="", "", TRIM(IF(COUNTIFS($N$2:$N$3000,N2005,$C$2:$C$3000,C2005,$D$2:$D$3000,D2005,$H$2:$H$3000,H2005)&gt;1, "Orden repetida. ", "")&amp;IF(AND(S2005=1, C2005=Ajustes!$B$7, U2004+0.000001&lt;H2005), "Vendes más de lo registrado. ", "")&amp;IF(Q2005="texto", "Fecha en texto. ", "")&amp;IF(OR(NOT(ISNUMBER(D2005)), NOT(ISNUMBER(H2005))), "Número en texto. ", "")&amp;IF(AND(ISNUMBER(Q2005), ISNUMBER(Q2004), Q2005&lt;Q2004), "Fuera de orden de fecha. ", "")))</f>
        <v/>
      </c>
      <c r="Z2005" s="18">
        <f>IF(AND(S2005=1, ISNUMBER(R2005)), ROW(), 0)</f>
        <v/>
      </c>
      <c r="AA2005" s="18">
        <f>IF(ISNUMBER(R2005), R2005, 0)</f>
        <v/>
      </c>
    </row>
    <row r="2006">
      <c r="A2006" s="13" t="n"/>
      <c r="B2006" s="13" t="n"/>
      <c r="C2006" s="13" t="n"/>
      <c r="D2006" s="13" t="n"/>
      <c r="E2006" s="13" t="n"/>
      <c r="F2006" s="13" t="n"/>
      <c r="G2006" s="13" t="n"/>
      <c r="H2006" s="13" t="n"/>
      <c r="I2006" s="13" t="n"/>
      <c r="J2006" s="13" t="n"/>
      <c r="K2006" s="13" t="n"/>
      <c r="L2006" s="13" t="n"/>
      <c r="M2006" s="13" t="n"/>
      <c r="N2006" s="13" t="n"/>
      <c r="O2006" s="14" t="n"/>
      <c r="P2006" s="15" t="n"/>
      <c r="Q2006" s="16">
        <f>IF(N2006="", "", IF(ISNUMBER(N2006), N2006, IFERROR(DATEVALUE(LEFT(N2006,10))+TIMEVALUE(MID(N2006,12,8)), "texto")))</f>
        <v/>
      </c>
      <c r="R2006" s="17">
        <f>IF(ISNUMBER(Q2006), DATE(YEAR(Q2006),MONTH(Q2006),1), "")</f>
        <v/>
      </c>
      <c r="S2006" s="18">
        <f>IF(A2006="", 0, IF(AND(M2006=Ajustes!$B$8, E2006=Ajustes!$B$5, I2006=Ajustes!$B$4, OR(C2006=Ajustes!$B$6, C2006=Ajustes!$B$7), ISNUMBER(D2006), ISNUMBER(H2006)), 1, 0))</f>
        <v/>
      </c>
      <c r="T2006" s="19">
        <f>IF(S2006&lt;&gt;1, 0, IF(N(J2006)=0, 0, IF(K2006=Ajustes!$B$5, J2006, J2006*F2006)))</f>
        <v/>
      </c>
      <c r="U2006" s="20">
        <f>IF(S2006&lt;&gt;1, U2005, IF(C2006=Ajustes!$B$6, U2005+H2006, U2005-H2006))</f>
        <v/>
      </c>
      <c r="V2006" s="19">
        <f>IF(S2006&lt;&gt;1, V2005, IF(C2006=Ajustes!$B$6, V2005+D2006+N(O2006)+T2006, IF(U2006&lt;=0, 0, V2005-H2006*W2005)))</f>
        <v/>
      </c>
      <c r="W2006" s="21">
        <f>IF(U2006&gt;0, V2006/U2006, 0)</f>
        <v/>
      </c>
      <c r="X2006" s="19">
        <f>IF(AND(S2006=1, C2006=Ajustes!$B$7), D2006-N(O2006)-T2006-H2006*W2005, "")</f>
        <v/>
      </c>
      <c r="Y2006" s="18">
        <f>IF(A2006="", "", TRIM(IF(COUNTIFS($N$2:$N$3000,N2006,$C$2:$C$3000,C2006,$D$2:$D$3000,D2006,$H$2:$H$3000,H2006)&gt;1, "Orden repetida. ", "")&amp;IF(AND(S2006=1, C2006=Ajustes!$B$7, U2005+0.000001&lt;H2006), "Vendes más de lo registrado. ", "")&amp;IF(Q2006="texto", "Fecha en texto. ", "")&amp;IF(OR(NOT(ISNUMBER(D2006)), NOT(ISNUMBER(H2006))), "Número en texto. ", "")&amp;IF(AND(ISNUMBER(Q2006), ISNUMBER(Q2005), Q2006&lt;Q2005), "Fuera de orden de fecha. ", "")))</f>
        <v/>
      </c>
      <c r="Z2006" s="18">
        <f>IF(AND(S2006=1, ISNUMBER(R2006)), ROW(), 0)</f>
        <v/>
      </c>
      <c r="AA2006" s="18">
        <f>IF(ISNUMBER(R2006), R2006, 0)</f>
        <v/>
      </c>
    </row>
    <row r="2007">
      <c r="A2007" s="13" t="n"/>
      <c r="B2007" s="13" t="n"/>
      <c r="C2007" s="13" t="n"/>
      <c r="D2007" s="13" t="n"/>
      <c r="E2007" s="13" t="n"/>
      <c r="F2007" s="13" t="n"/>
      <c r="G2007" s="13" t="n"/>
      <c r="H2007" s="13" t="n"/>
      <c r="I2007" s="13" t="n"/>
      <c r="J2007" s="13" t="n"/>
      <c r="K2007" s="13" t="n"/>
      <c r="L2007" s="13" t="n"/>
      <c r="M2007" s="13" t="n"/>
      <c r="N2007" s="13" t="n"/>
      <c r="O2007" s="14" t="n"/>
      <c r="P2007" s="15" t="n"/>
      <c r="Q2007" s="16">
        <f>IF(N2007="", "", IF(ISNUMBER(N2007), N2007, IFERROR(DATEVALUE(LEFT(N2007,10))+TIMEVALUE(MID(N2007,12,8)), "texto")))</f>
        <v/>
      </c>
      <c r="R2007" s="17">
        <f>IF(ISNUMBER(Q2007), DATE(YEAR(Q2007),MONTH(Q2007),1), "")</f>
        <v/>
      </c>
      <c r="S2007" s="18">
        <f>IF(A2007="", 0, IF(AND(M2007=Ajustes!$B$8, E2007=Ajustes!$B$5, I2007=Ajustes!$B$4, OR(C2007=Ajustes!$B$6, C2007=Ajustes!$B$7), ISNUMBER(D2007), ISNUMBER(H2007)), 1, 0))</f>
        <v/>
      </c>
      <c r="T2007" s="19">
        <f>IF(S2007&lt;&gt;1, 0, IF(N(J2007)=0, 0, IF(K2007=Ajustes!$B$5, J2007, J2007*F2007)))</f>
        <v/>
      </c>
      <c r="U2007" s="20">
        <f>IF(S2007&lt;&gt;1, U2006, IF(C2007=Ajustes!$B$6, U2006+H2007, U2006-H2007))</f>
        <v/>
      </c>
      <c r="V2007" s="19">
        <f>IF(S2007&lt;&gt;1, V2006, IF(C2007=Ajustes!$B$6, V2006+D2007+N(O2007)+T2007, IF(U2007&lt;=0, 0, V2006-H2007*W2006)))</f>
        <v/>
      </c>
      <c r="W2007" s="21">
        <f>IF(U2007&gt;0, V2007/U2007, 0)</f>
        <v/>
      </c>
      <c r="X2007" s="19">
        <f>IF(AND(S2007=1, C2007=Ajustes!$B$7), D2007-N(O2007)-T2007-H2007*W2006, "")</f>
        <v/>
      </c>
      <c r="Y2007" s="18">
        <f>IF(A2007="", "", TRIM(IF(COUNTIFS($N$2:$N$3000,N2007,$C$2:$C$3000,C2007,$D$2:$D$3000,D2007,$H$2:$H$3000,H2007)&gt;1, "Orden repetida. ", "")&amp;IF(AND(S2007=1, C2007=Ajustes!$B$7, U2006+0.000001&lt;H2007), "Vendes más de lo registrado. ", "")&amp;IF(Q2007="texto", "Fecha en texto. ", "")&amp;IF(OR(NOT(ISNUMBER(D2007)), NOT(ISNUMBER(H2007))), "Número en texto. ", "")&amp;IF(AND(ISNUMBER(Q2007), ISNUMBER(Q2006), Q2007&lt;Q2006), "Fuera de orden de fecha. ", "")))</f>
        <v/>
      </c>
      <c r="Z2007" s="18">
        <f>IF(AND(S2007=1, ISNUMBER(R2007)), ROW(), 0)</f>
        <v/>
      </c>
      <c r="AA2007" s="18">
        <f>IF(ISNUMBER(R2007), R2007, 0)</f>
        <v/>
      </c>
    </row>
    <row r="2008">
      <c r="A2008" s="13" t="n"/>
      <c r="B2008" s="13" t="n"/>
      <c r="C2008" s="13" t="n"/>
      <c r="D2008" s="13" t="n"/>
      <c r="E2008" s="13" t="n"/>
      <c r="F2008" s="13" t="n"/>
      <c r="G2008" s="13" t="n"/>
      <c r="H2008" s="13" t="n"/>
      <c r="I2008" s="13" t="n"/>
      <c r="J2008" s="13" t="n"/>
      <c r="K2008" s="13" t="n"/>
      <c r="L2008" s="13" t="n"/>
      <c r="M2008" s="13" t="n"/>
      <c r="N2008" s="13" t="n"/>
      <c r="O2008" s="14" t="n"/>
      <c r="P2008" s="15" t="n"/>
      <c r="Q2008" s="16">
        <f>IF(N2008="", "", IF(ISNUMBER(N2008), N2008, IFERROR(DATEVALUE(LEFT(N2008,10))+TIMEVALUE(MID(N2008,12,8)), "texto")))</f>
        <v/>
      </c>
      <c r="R2008" s="17">
        <f>IF(ISNUMBER(Q2008), DATE(YEAR(Q2008),MONTH(Q2008),1), "")</f>
        <v/>
      </c>
      <c r="S2008" s="18">
        <f>IF(A2008="", 0, IF(AND(M2008=Ajustes!$B$8, E2008=Ajustes!$B$5, I2008=Ajustes!$B$4, OR(C2008=Ajustes!$B$6, C2008=Ajustes!$B$7), ISNUMBER(D2008), ISNUMBER(H2008)), 1, 0))</f>
        <v/>
      </c>
      <c r="T2008" s="19">
        <f>IF(S2008&lt;&gt;1, 0, IF(N(J2008)=0, 0, IF(K2008=Ajustes!$B$5, J2008, J2008*F2008)))</f>
        <v/>
      </c>
      <c r="U2008" s="20">
        <f>IF(S2008&lt;&gt;1, U2007, IF(C2008=Ajustes!$B$6, U2007+H2008, U2007-H2008))</f>
        <v/>
      </c>
      <c r="V2008" s="19">
        <f>IF(S2008&lt;&gt;1, V2007, IF(C2008=Ajustes!$B$6, V2007+D2008+N(O2008)+T2008, IF(U2008&lt;=0, 0, V2007-H2008*W2007)))</f>
        <v/>
      </c>
      <c r="W2008" s="21">
        <f>IF(U2008&gt;0, V2008/U2008, 0)</f>
        <v/>
      </c>
      <c r="X2008" s="19">
        <f>IF(AND(S2008=1, C2008=Ajustes!$B$7), D2008-N(O2008)-T2008-H2008*W2007, "")</f>
        <v/>
      </c>
      <c r="Y2008" s="18">
        <f>IF(A2008="", "", TRIM(IF(COUNTIFS($N$2:$N$3000,N2008,$C$2:$C$3000,C2008,$D$2:$D$3000,D2008,$H$2:$H$3000,H2008)&gt;1, "Orden repetida. ", "")&amp;IF(AND(S2008=1, C2008=Ajustes!$B$7, U2007+0.000001&lt;H2008), "Vendes más de lo registrado. ", "")&amp;IF(Q2008="texto", "Fecha en texto. ", "")&amp;IF(OR(NOT(ISNUMBER(D2008)), NOT(ISNUMBER(H2008))), "Número en texto. ", "")&amp;IF(AND(ISNUMBER(Q2008), ISNUMBER(Q2007), Q2008&lt;Q2007), "Fuera de orden de fecha. ", "")))</f>
        <v/>
      </c>
      <c r="Z2008" s="18">
        <f>IF(AND(S2008=1, ISNUMBER(R2008)), ROW(), 0)</f>
        <v/>
      </c>
      <c r="AA2008" s="18">
        <f>IF(ISNUMBER(R2008), R2008, 0)</f>
        <v/>
      </c>
    </row>
    <row r="2009">
      <c r="A2009" s="13" t="n"/>
      <c r="B2009" s="13" t="n"/>
      <c r="C2009" s="13" t="n"/>
      <c r="D2009" s="13" t="n"/>
      <c r="E2009" s="13" t="n"/>
      <c r="F2009" s="13" t="n"/>
      <c r="G2009" s="13" t="n"/>
      <c r="H2009" s="13" t="n"/>
      <c r="I2009" s="13" t="n"/>
      <c r="J2009" s="13" t="n"/>
      <c r="K2009" s="13" t="n"/>
      <c r="L2009" s="13" t="n"/>
      <c r="M2009" s="13" t="n"/>
      <c r="N2009" s="13" t="n"/>
      <c r="O2009" s="14" t="n"/>
      <c r="P2009" s="15" t="n"/>
      <c r="Q2009" s="16">
        <f>IF(N2009="", "", IF(ISNUMBER(N2009), N2009, IFERROR(DATEVALUE(LEFT(N2009,10))+TIMEVALUE(MID(N2009,12,8)), "texto")))</f>
        <v/>
      </c>
      <c r="R2009" s="17">
        <f>IF(ISNUMBER(Q2009), DATE(YEAR(Q2009),MONTH(Q2009),1), "")</f>
        <v/>
      </c>
      <c r="S2009" s="18">
        <f>IF(A2009="", 0, IF(AND(M2009=Ajustes!$B$8, E2009=Ajustes!$B$5, I2009=Ajustes!$B$4, OR(C2009=Ajustes!$B$6, C2009=Ajustes!$B$7), ISNUMBER(D2009), ISNUMBER(H2009)), 1, 0))</f>
        <v/>
      </c>
      <c r="T2009" s="19">
        <f>IF(S2009&lt;&gt;1, 0, IF(N(J2009)=0, 0, IF(K2009=Ajustes!$B$5, J2009, J2009*F2009)))</f>
        <v/>
      </c>
      <c r="U2009" s="20">
        <f>IF(S2009&lt;&gt;1, U2008, IF(C2009=Ajustes!$B$6, U2008+H2009, U2008-H2009))</f>
        <v/>
      </c>
      <c r="V2009" s="19">
        <f>IF(S2009&lt;&gt;1, V2008, IF(C2009=Ajustes!$B$6, V2008+D2009+N(O2009)+T2009, IF(U2009&lt;=0, 0, V2008-H2009*W2008)))</f>
        <v/>
      </c>
      <c r="W2009" s="21">
        <f>IF(U2009&gt;0, V2009/U2009, 0)</f>
        <v/>
      </c>
      <c r="X2009" s="19">
        <f>IF(AND(S2009=1, C2009=Ajustes!$B$7), D2009-N(O2009)-T2009-H2009*W2008, "")</f>
        <v/>
      </c>
      <c r="Y2009" s="18">
        <f>IF(A2009="", "", TRIM(IF(COUNTIFS($N$2:$N$3000,N2009,$C$2:$C$3000,C2009,$D$2:$D$3000,D2009,$H$2:$H$3000,H2009)&gt;1, "Orden repetida. ", "")&amp;IF(AND(S2009=1, C2009=Ajustes!$B$7, U2008+0.000001&lt;H2009), "Vendes más de lo registrado. ", "")&amp;IF(Q2009="texto", "Fecha en texto. ", "")&amp;IF(OR(NOT(ISNUMBER(D2009)), NOT(ISNUMBER(H2009))), "Número en texto. ", "")&amp;IF(AND(ISNUMBER(Q2009), ISNUMBER(Q2008), Q2009&lt;Q2008), "Fuera de orden de fecha. ", "")))</f>
        <v/>
      </c>
      <c r="Z2009" s="18">
        <f>IF(AND(S2009=1, ISNUMBER(R2009)), ROW(), 0)</f>
        <v/>
      </c>
      <c r="AA2009" s="18">
        <f>IF(ISNUMBER(R2009), R2009, 0)</f>
        <v/>
      </c>
    </row>
    <row r="2010">
      <c r="A2010" s="13" t="n"/>
      <c r="B2010" s="13" t="n"/>
      <c r="C2010" s="13" t="n"/>
      <c r="D2010" s="13" t="n"/>
      <c r="E2010" s="13" t="n"/>
      <c r="F2010" s="13" t="n"/>
      <c r="G2010" s="13" t="n"/>
      <c r="H2010" s="13" t="n"/>
      <c r="I2010" s="13" t="n"/>
      <c r="J2010" s="13" t="n"/>
      <c r="K2010" s="13" t="n"/>
      <c r="L2010" s="13" t="n"/>
      <c r="M2010" s="13" t="n"/>
      <c r="N2010" s="13" t="n"/>
      <c r="O2010" s="14" t="n"/>
      <c r="P2010" s="15" t="n"/>
      <c r="Q2010" s="16">
        <f>IF(N2010="", "", IF(ISNUMBER(N2010), N2010, IFERROR(DATEVALUE(LEFT(N2010,10))+TIMEVALUE(MID(N2010,12,8)), "texto")))</f>
        <v/>
      </c>
      <c r="R2010" s="17">
        <f>IF(ISNUMBER(Q2010), DATE(YEAR(Q2010),MONTH(Q2010),1), "")</f>
        <v/>
      </c>
      <c r="S2010" s="18">
        <f>IF(A2010="", 0, IF(AND(M2010=Ajustes!$B$8, E2010=Ajustes!$B$5, I2010=Ajustes!$B$4, OR(C2010=Ajustes!$B$6, C2010=Ajustes!$B$7), ISNUMBER(D2010), ISNUMBER(H2010)), 1, 0))</f>
        <v/>
      </c>
      <c r="T2010" s="19">
        <f>IF(S2010&lt;&gt;1, 0, IF(N(J2010)=0, 0, IF(K2010=Ajustes!$B$5, J2010, J2010*F2010)))</f>
        <v/>
      </c>
      <c r="U2010" s="20">
        <f>IF(S2010&lt;&gt;1, U2009, IF(C2010=Ajustes!$B$6, U2009+H2010, U2009-H2010))</f>
        <v/>
      </c>
      <c r="V2010" s="19">
        <f>IF(S2010&lt;&gt;1, V2009, IF(C2010=Ajustes!$B$6, V2009+D2010+N(O2010)+T2010, IF(U2010&lt;=0, 0, V2009-H2010*W2009)))</f>
        <v/>
      </c>
      <c r="W2010" s="21">
        <f>IF(U2010&gt;0, V2010/U2010, 0)</f>
        <v/>
      </c>
      <c r="X2010" s="19">
        <f>IF(AND(S2010=1, C2010=Ajustes!$B$7), D2010-N(O2010)-T2010-H2010*W2009, "")</f>
        <v/>
      </c>
      <c r="Y2010" s="18">
        <f>IF(A2010="", "", TRIM(IF(COUNTIFS($N$2:$N$3000,N2010,$C$2:$C$3000,C2010,$D$2:$D$3000,D2010,$H$2:$H$3000,H2010)&gt;1, "Orden repetida. ", "")&amp;IF(AND(S2010=1, C2010=Ajustes!$B$7, U2009+0.000001&lt;H2010), "Vendes más de lo registrado. ", "")&amp;IF(Q2010="texto", "Fecha en texto. ", "")&amp;IF(OR(NOT(ISNUMBER(D2010)), NOT(ISNUMBER(H2010))), "Número en texto. ", "")&amp;IF(AND(ISNUMBER(Q2010), ISNUMBER(Q2009), Q2010&lt;Q2009), "Fuera de orden de fecha. ", "")))</f>
        <v/>
      </c>
      <c r="Z2010" s="18">
        <f>IF(AND(S2010=1, ISNUMBER(R2010)), ROW(), 0)</f>
        <v/>
      </c>
      <c r="AA2010" s="18">
        <f>IF(ISNUMBER(R2010), R2010, 0)</f>
        <v/>
      </c>
    </row>
    <row r="2011">
      <c r="A2011" s="13" t="n"/>
      <c r="B2011" s="13" t="n"/>
      <c r="C2011" s="13" t="n"/>
      <c r="D2011" s="13" t="n"/>
      <c r="E2011" s="13" t="n"/>
      <c r="F2011" s="13" t="n"/>
      <c r="G2011" s="13" t="n"/>
      <c r="H2011" s="13" t="n"/>
      <c r="I2011" s="13" t="n"/>
      <c r="J2011" s="13" t="n"/>
      <c r="K2011" s="13" t="n"/>
      <c r="L2011" s="13" t="n"/>
      <c r="M2011" s="13" t="n"/>
      <c r="N2011" s="13" t="n"/>
      <c r="O2011" s="14" t="n"/>
      <c r="P2011" s="15" t="n"/>
      <c r="Q2011" s="16">
        <f>IF(N2011="", "", IF(ISNUMBER(N2011), N2011, IFERROR(DATEVALUE(LEFT(N2011,10))+TIMEVALUE(MID(N2011,12,8)), "texto")))</f>
        <v/>
      </c>
      <c r="R2011" s="17">
        <f>IF(ISNUMBER(Q2011), DATE(YEAR(Q2011),MONTH(Q2011),1), "")</f>
        <v/>
      </c>
      <c r="S2011" s="18">
        <f>IF(A2011="", 0, IF(AND(M2011=Ajustes!$B$8, E2011=Ajustes!$B$5, I2011=Ajustes!$B$4, OR(C2011=Ajustes!$B$6, C2011=Ajustes!$B$7), ISNUMBER(D2011), ISNUMBER(H2011)), 1, 0))</f>
        <v/>
      </c>
      <c r="T2011" s="19">
        <f>IF(S2011&lt;&gt;1, 0, IF(N(J2011)=0, 0, IF(K2011=Ajustes!$B$5, J2011, J2011*F2011)))</f>
        <v/>
      </c>
      <c r="U2011" s="20">
        <f>IF(S2011&lt;&gt;1, U2010, IF(C2011=Ajustes!$B$6, U2010+H2011, U2010-H2011))</f>
        <v/>
      </c>
      <c r="V2011" s="19">
        <f>IF(S2011&lt;&gt;1, V2010, IF(C2011=Ajustes!$B$6, V2010+D2011+N(O2011)+T2011, IF(U2011&lt;=0, 0, V2010-H2011*W2010)))</f>
        <v/>
      </c>
      <c r="W2011" s="21">
        <f>IF(U2011&gt;0, V2011/U2011, 0)</f>
        <v/>
      </c>
      <c r="X2011" s="19">
        <f>IF(AND(S2011=1, C2011=Ajustes!$B$7), D2011-N(O2011)-T2011-H2011*W2010, "")</f>
        <v/>
      </c>
      <c r="Y2011" s="18">
        <f>IF(A2011="", "", TRIM(IF(COUNTIFS($N$2:$N$3000,N2011,$C$2:$C$3000,C2011,$D$2:$D$3000,D2011,$H$2:$H$3000,H2011)&gt;1, "Orden repetida. ", "")&amp;IF(AND(S2011=1, C2011=Ajustes!$B$7, U2010+0.000001&lt;H2011), "Vendes más de lo registrado. ", "")&amp;IF(Q2011="texto", "Fecha en texto. ", "")&amp;IF(OR(NOT(ISNUMBER(D2011)), NOT(ISNUMBER(H2011))), "Número en texto. ", "")&amp;IF(AND(ISNUMBER(Q2011), ISNUMBER(Q2010), Q2011&lt;Q2010), "Fuera de orden de fecha. ", "")))</f>
        <v/>
      </c>
      <c r="Z2011" s="18">
        <f>IF(AND(S2011=1, ISNUMBER(R2011)), ROW(), 0)</f>
        <v/>
      </c>
      <c r="AA2011" s="18">
        <f>IF(ISNUMBER(R2011), R2011, 0)</f>
        <v/>
      </c>
    </row>
    <row r="2012">
      <c r="A2012" s="13" t="n"/>
      <c r="B2012" s="13" t="n"/>
      <c r="C2012" s="13" t="n"/>
      <c r="D2012" s="13" t="n"/>
      <c r="E2012" s="13" t="n"/>
      <c r="F2012" s="13" t="n"/>
      <c r="G2012" s="13" t="n"/>
      <c r="H2012" s="13" t="n"/>
      <c r="I2012" s="13" t="n"/>
      <c r="J2012" s="13" t="n"/>
      <c r="K2012" s="13" t="n"/>
      <c r="L2012" s="13" t="n"/>
      <c r="M2012" s="13" t="n"/>
      <c r="N2012" s="13" t="n"/>
      <c r="O2012" s="14" t="n"/>
      <c r="P2012" s="15" t="n"/>
      <c r="Q2012" s="16">
        <f>IF(N2012="", "", IF(ISNUMBER(N2012), N2012, IFERROR(DATEVALUE(LEFT(N2012,10))+TIMEVALUE(MID(N2012,12,8)), "texto")))</f>
        <v/>
      </c>
      <c r="R2012" s="17">
        <f>IF(ISNUMBER(Q2012), DATE(YEAR(Q2012),MONTH(Q2012),1), "")</f>
        <v/>
      </c>
      <c r="S2012" s="18">
        <f>IF(A2012="", 0, IF(AND(M2012=Ajustes!$B$8, E2012=Ajustes!$B$5, I2012=Ajustes!$B$4, OR(C2012=Ajustes!$B$6, C2012=Ajustes!$B$7), ISNUMBER(D2012), ISNUMBER(H2012)), 1, 0))</f>
        <v/>
      </c>
      <c r="T2012" s="19">
        <f>IF(S2012&lt;&gt;1, 0, IF(N(J2012)=0, 0, IF(K2012=Ajustes!$B$5, J2012, J2012*F2012)))</f>
        <v/>
      </c>
      <c r="U2012" s="20">
        <f>IF(S2012&lt;&gt;1, U2011, IF(C2012=Ajustes!$B$6, U2011+H2012, U2011-H2012))</f>
        <v/>
      </c>
      <c r="V2012" s="19">
        <f>IF(S2012&lt;&gt;1, V2011, IF(C2012=Ajustes!$B$6, V2011+D2012+N(O2012)+T2012, IF(U2012&lt;=0, 0, V2011-H2012*W2011)))</f>
        <v/>
      </c>
      <c r="W2012" s="21">
        <f>IF(U2012&gt;0, V2012/U2012, 0)</f>
        <v/>
      </c>
      <c r="X2012" s="19">
        <f>IF(AND(S2012=1, C2012=Ajustes!$B$7), D2012-N(O2012)-T2012-H2012*W2011, "")</f>
        <v/>
      </c>
      <c r="Y2012" s="18">
        <f>IF(A2012="", "", TRIM(IF(COUNTIFS($N$2:$N$3000,N2012,$C$2:$C$3000,C2012,$D$2:$D$3000,D2012,$H$2:$H$3000,H2012)&gt;1, "Orden repetida. ", "")&amp;IF(AND(S2012=1, C2012=Ajustes!$B$7, U2011+0.000001&lt;H2012), "Vendes más de lo registrado. ", "")&amp;IF(Q2012="texto", "Fecha en texto. ", "")&amp;IF(OR(NOT(ISNUMBER(D2012)), NOT(ISNUMBER(H2012))), "Número en texto. ", "")&amp;IF(AND(ISNUMBER(Q2012), ISNUMBER(Q2011), Q2012&lt;Q2011), "Fuera de orden de fecha. ", "")))</f>
        <v/>
      </c>
      <c r="Z2012" s="18">
        <f>IF(AND(S2012=1, ISNUMBER(R2012)), ROW(), 0)</f>
        <v/>
      </c>
      <c r="AA2012" s="18">
        <f>IF(ISNUMBER(R2012), R2012, 0)</f>
        <v/>
      </c>
    </row>
    <row r="2013">
      <c r="A2013" s="13" t="n"/>
      <c r="B2013" s="13" t="n"/>
      <c r="C2013" s="13" t="n"/>
      <c r="D2013" s="13" t="n"/>
      <c r="E2013" s="13" t="n"/>
      <c r="F2013" s="13" t="n"/>
      <c r="G2013" s="13" t="n"/>
      <c r="H2013" s="13" t="n"/>
      <c r="I2013" s="13" t="n"/>
      <c r="J2013" s="13" t="n"/>
      <c r="K2013" s="13" t="n"/>
      <c r="L2013" s="13" t="n"/>
      <c r="M2013" s="13" t="n"/>
      <c r="N2013" s="13" t="n"/>
      <c r="O2013" s="14" t="n"/>
      <c r="P2013" s="15" t="n"/>
      <c r="Q2013" s="16">
        <f>IF(N2013="", "", IF(ISNUMBER(N2013), N2013, IFERROR(DATEVALUE(LEFT(N2013,10))+TIMEVALUE(MID(N2013,12,8)), "texto")))</f>
        <v/>
      </c>
      <c r="R2013" s="17">
        <f>IF(ISNUMBER(Q2013), DATE(YEAR(Q2013),MONTH(Q2013),1), "")</f>
        <v/>
      </c>
      <c r="S2013" s="18">
        <f>IF(A2013="", 0, IF(AND(M2013=Ajustes!$B$8, E2013=Ajustes!$B$5, I2013=Ajustes!$B$4, OR(C2013=Ajustes!$B$6, C2013=Ajustes!$B$7), ISNUMBER(D2013), ISNUMBER(H2013)), 1, 0))</f>
        <v/>
      </c>
      <c r="T2013" s="19">
        <f>IF(S2013&lt;&gt;1, 0, IF(N(J2013)=0, 0, IF(K2013=Ajustes!$B$5, J2013, J2013*F2013)))</f>
        <v/>
      </c>
      <c r="U2013" s="20">
        <f>IF(S2013&lt;&gt;1, U2012, IF(C2013=Ajustes!$B$6, U2012+H2013, U2012-H2013))</f>
        <v/>
      </c>
      <c r="V2013" s="19">
        <f>IF(S2013&lt;&gt;1, V2012, IF(C2013=Ajustes!$B$6, V2012+D2013+N(O2013)+T2013, IF(U2013&lt;=0, 0, V2012-H2013*W2012)))</f>
        <v/>
      </c>
      <c r="W2013" s="21">
        <f>IF(U2013&gt;0, V2013/U2013, 0)</f>
        <v/>
      </c>
      <c r="X2013" s="19">
        <f>IF(AND(S2013=1, C2013=Ajustes!$B$7), D2013-N(O2013)-T2013-H2013*W2012, "")</f>
        <v/>
      </c>
      <c r="Y2013" s="18">
        <f>IF(A2013="", "", TRIM(IF(COUNTIFS($N$2:$N$3000,N2013,$C$2:$C$3000,C2013,$D$2:$D$3000,D2013,$H$2:$H$3000,H2013)&gt;1, "Orden repetida. ", "")&amp;IF(AND(S2013=1, C2013=Ajustes!$B$7, U2012+0.000001&lt;H2013), "Vendes más de lo registrado. ", "")&amp;IF(Q2013="texto", "Fecha en texto. ", "")&amp;IF(OR(NOT(ISNUMBER(D2013)), NOT(ISNUMBER(H2013))), "Número en texto. ", "")&amp;IF(AND(ISNUMBER(Q2013), ISNUMBER(Q2012), Q2013&lt;Q2012), "Fuera de orden de fecha. ", "")))</f>
        <v/>
      </c>
      <c r="Z2013" s="18">
        <f>IF(AND(S2013=1, ISNUMBER(R2013)), ROW(), 0)</f>
        <v/>
      </c>
      <c r="AA2013" s="18">
        <f>IF(ISNUMBER(R2013), R2013, 0)</f>
        <v/>
      </c>
    </row>
    <row r="2014">
      <c r="A2014" s="13" t="n"/>
      <c r="B2014" s="13" t="n"/>
      <c r="C2014" s="13" t="n"/>
      <c r="D2014" s="13" t="n"/>
      <c r="E2014" s="13" t="n"/>
      <c r="F2014" s="13" t="n"/>
      <c r="G2014" s="13" t="n"/>
      <c r="H2014" s="13" t="n"/>
      <c r="I2014" s="13" t="n"/>
      <c r="J2014" s="13" t="n"/>
      <c r="K2014" s="13" t="n"/>
      <c r="L2014" s="13" t="n"/>
      <c r="M2014" s="13" t="n"/>
      <c r="N2014" s="13" t="n"/>
      <c r="O2014" s="14" t="n"/>
      <c r="P2014" s="15" t="n"/>
      <c r="Q2014" s="16">
        <f>IF(N2014="", "", IF(ISNUMBER(N2014), N2014, IFERROR(DATEVALUE(LEFT(N2014,10))+TIMEVALUE(MID(N2014,12,8)), "texto")))</f>
        <v/>
      </c>
      <c r="R2014" s="17">
        <f>IF(ISNUMBER(Q2014), DATE(YEAR(Q2014),MONTH(Q2014),1), "")</f>
        <v/>
      </c>
      <c r="S2014" s="18">
        <f>IF(A2014="", 0, IF(AND(M2014=Ajustes!$B$8, E2014=Ajustes!$B$5, I2014=Ajustes!$B$4, OR(C2014=Ajustes!$B$6, C2014=Ajustes!$B$7), ISNUMBER(D2014), ISNUMBER(H2014)), 1, 0))</f>
        <v/>
      </c>
      <c r="T2014" s="19">
        <f>IF(S2014&lt;&gt;1, 0, IF(N(J2014)=0, 0, IF(K2014=Ajustes!$B$5, J2014, J2014*F2014)))</f>
        <v/>
      </c>
      <c r="U2014" s="20">
        <f>IF(S2014&lt;&gt;1, U2013, IF(C2014=Ajustes!$B$6, U2013+H2014, U2013-H2014))</f>
        <v/>
      </c>
      <c r="V2014" s="19">
        <f>IF(S2014&lt;&gt;1, V2013, IF(C2014=Ajustes!$B$6, V2013+D2014+N(O2014)+T2014, IF(U2014&lt;=0, 0, V2013-H2014*W2013)))</f>
        <v/>
      </c>
      <c r="W2014" s="21">
        <f>IF(U2014&gt;0, V2014/U2014, 0)</f>
        <v/>
      </c>
      <c r="X2014" s="19">
        <f>IF(AND(S2014=1, C2014=Ajustes!$B$7), D2014-N(O2014)-T2014-H2014*W2013, "")</f>
        <v/>
      </c>
      <c r="Y2014" s="18">
        <f>IF(A2014="", "", TRIM(IF(COUNTIFS($N$2:$N$3000,N2014,$C$2:$C$3000,C2014,$D$2:$D$3000,D2014,$H$2:$H$3000,H2014)&gt;1, "Orden repetida. ", "")&amp;IF(AND(S2014=1, C2014=Ajustes!$B$7, U2013+0.000001&lt;H2014), "Vendes más de lo registrado. ", "")&amp;IF(Q2014="texto", "Fecha en texto. ", "")&amp;IF(OR(NOT(ISNUMBER(D2014)), NOT(ISNUMBER(H2014))), "Número en texto. ", "")&amp;IF(AND(ISNUMBER(Q2014), ISNUMBER(Q2013), Q2014&lt;Q2013), "Fuera de orden de fecha. ", "")))</f>
        <v/>
      </c>
      <c r="Z2014" s="18">
        <f>IF(AND(S2014=1, ISNUMBER(R2014)), ROW(), 0)</f>
        <v/>
      </c>
      <c r="AA2014" s="18">
        <f>IF(ISNUMBER(R2014), R2014, 0)</f>
        <v/>
      </c>
    </row>
    <row r="2015">
      <c r="A2015" s="13" t="n"/>
      <c r="B2015" s="13" t="n"/>
      <c r="C2015" s="13" t="n"/>
      <c r="D2015" s="13" t="n"/>
      <c r="E2015" s="13" t="n"/>
      <c r="F2015" s="13" t="n"/>
      <c r="G2015" s="13" t="n"/>
      <c r="H2015" s="13" t="n"/>
      <c r="I2015" s="13" t="n"/>
      <c r="J2015" s="13" t="n"/>
      <c r="K2015" s="13" t="n"/>
      <c r="L2015" s="13" t="n"/>
      <c r="M2015" s="13" t="n"/>
      <c r="N2015" s="13" t="n"/>
      <c r="O2015" s="14" t="n"/>
      <c r="P2015" s="15" t="n"/>
      <c r="Q2015" s="16">
        <f>IF(N2015="", "", IF(ISNUMBER(N2015), N2015, IFERROR(DATEVALUE(LEFT(N2015,10))+TIMEVALUE(MID(N2015,12,8)), "texto")))</f>
        <v/>
      </c>
      <c r="R2015" s="17">
        <f>IF(ISNUMBER(Q2015), DATE(YEAR(Q2015),MONTH(Q2015),1), "")</f>
        <v/>
      </c>
      <c r="S2015" s="18">
        <f>IF(A2015="", 0, IF(AND(M2015=Ajustes!$B$8, E2015=Ajustes!$B$5, I2015=Ajustes!$B$4, OR(C2015=Ajustes!$B$6, C2015=Ajustes!$B$7), ISNUMBER(D2015), ISNUMBER(H2015)), 1, 0))</f>
        <v/>
      </c>
      <c r="T2015" s="19">
        <f>IF(S2015&lt;&gt;1, 0, IF(N(J2015)=0, 0, IF(K2015=Ajustes!$B$5, J2015, J2015*F2015)))</f>
        <v/>
      </c>
      <c r="U2015" s="20">
        <f>IF(S2015&lt;&gt;1, U2014, IF(C2015=Ajustes!$B$6, U2014+H2015, U2014-H2015))</f>
        <v/>
      </c>
      <c r="V2015" s="19">
        <f>IF(S2015&lt;&gt;1, V2014, IF(C2015=Ajustes!$B$6, V2014+D2015+N(O2015)+T2015, IF(U2015&lt;=0, 0, V2014-H2015*W2014)))</f>
        <v/>
      </c>
      <c r="W2015" s="21">
        <f>IF(U2015&gt;0, V2015/U2015, 0)</f>
        <v/>
      </c>
      <c r="X2015" s="19">
        <f>IF(AND(S2015=1, C2015=Ajustes!$B$7), D2015-N(O2015)-T2015-H2015*W2014, "")</f>
        <v/>
      </c>
      <c r="Y2015" s="18">
        <f>IF(A2015="", "", TRIM(IF(COUNTIFS($N$2:$N$3000,N2015,$C$2:$C$3000,C2015,$D$2:$D$3000,D2015,$H$2:$H$3000,H2015)&gt;1, "Orden repetida. ", "")&amp;IF(AND(S2015=1, C2015=Ajustes!$B$7, U2014+0.000001&lt;H2015), "Vendes más de lo registrado. ", "")&amp;IF(Q2015="texto", "Fecha en texto. ", "")&amp;IF(OR(NOT(ISNUMBER(D2015)), NOT(ISNUMBER(H2015))), "Número en texto. ", "")&amp;IF(AND(ISNUMBER(Q2015), ISNUMBER(Q2014), Q2015&lt;Q2014), "Fuera de orden de fecha. ", "")))</f>
        <v/>
      </c>
      <c r="Z2015" s="18">
        <f>IF(AND(S2015=1, ISNUMBER(R2015)), ROW(), 0)</f>
        <v/>
      </c>
      <c r="AA2015" s="18">
        <f>IF(ISNUMBER(R2015), R2015, 0)</f>
        <v/>
      </c>
    </row>
    <row r="2016">
      <c r="A2016" s="13" t="n"/>
      <c r="B2016" s="13" t="n"/>
      <c r="C2016" s="13" t="n"/>
      <c r="D2016" s="13" t="n"/>
      <c r="E2016" s="13" t="n"/>
      <c r="F2016" s="13" t="n"/>
      <c r="G2016" s="13" t="n"/>
      <c r="H2016" s="13" t="n"/>
      <c r="I2016" s="13" t="n"/>
      <c r="J2016" s="13" t="n"/>
      <c r="K2016" s="13" t="n"/>
      <c r="L2016" s="13" t="n"/>
      <c r="M2016" s="13" t="n"/>
      <c r="N2016" s="13" t="n"/>
      <c r="O2016" s="14" t="n"/>
      <c r="P2016" s="15" t="n"/>
      <c r="Q2016" s="16">
        <f>IF(N2016="", "", IF(ISNUMBER(N2016), N2016, IFERROR(DATEVALUE(LEFT(N2016,10))+TIMEVALUE(MID(N2016,12,8)), "texto")))</f>
        <v/>
      </c>
      <c r="R2016" s="17">
        <f>IF(ISNUMBER(Q2016), DATE(YEAR(Q2016),MONTH(Q2016),1), "")</f>
        <v/>
      </c>
      <c r="S2016" s="18">
        <f>IF(A2016="", 0, IF(AND(M2016=Ajustes!$B$8, E2016=Ajustes!$B$5, I2016=Ajustes!$B$4, OR(C2016=Ajustes!$B$6, C2016=Ajustes!$B$7), ISNUMBER(D2016), ISNUMBER(H2016)), 1, 0))</f>
        <v/>
      </c>
      <c r="T2016" s="19">
        <f>IF(S2016&lt;&gt;1, 0, IF(N(J2016)=0, 0, IF(K2016=Ajustes!$B$5, J2016, J2016*F2016)))</f>
        <v/>
      </c>
      <c r="U2016" s="20">
        <f>IF(S2016&lt;&gt;1, U2015, IF(C2016=Ajustes!$B$6, U2015+H2016, U2015-H2016))</f>
        <v/>
      </c>
      <c r="V2016" s="19">
        <f>IF(S2016&lt;&gt;1, V2015, IF(C2016=Ajustes!$B$6, V2015+D2016+N(O2016)+T2016, IF(U2016&lt;=0, 0, V2015-H2016*W2015)))</f>
        <v/>
      </c>
      <c r="W2016" s="21">
        <f>IF(U2016&gt;0, V2016/U2016, 0)</f>
        <v/>
      </c>
      <c r="X2016" s="19">
        <f>IF(AND(S2016=1, C2016=Ajustes!$B$7), D2016-N(O2016)-T2016-H2016*W2015, "")</f>
        <v/>
      </c>
      <c r="Y2016" s="18">
        <f>IF(A2016="", "", TRIM(IF(COUNTIFS($N$2:$N$3000,N2016,$C$2:$C$3000,C2016,$D$2:$D$3000,D2016,$H$2:$H$3000,H2016)&gt;1, "Orden repetida. ", "")&amp;IF(AND(S2016=1, C2016=Ajustes!$B$7, U2015+0.000001&lt;H2016), "Vendes más de lo registrado. ", "")&amp;IF(Q2016="texto", "Fecha en texto. ", "")&amp;IF(OR(NOT(ISNUMBER(D2016)), NOT(ISNUMBER(H2016))), "Número en texto. ", "")&amp;IF(AND(ISNUMBER(Q2016), ISNUMBER(Q2015), Q2016&lt;Q2015), "Fuera de orden de fecha. ", "")))</f>
        <v/>
      </c>
      <c r="Z2016" s="18">
        <f>IF(AND(S2016=1, ISNUMBER(R2016)), ROW(), 0)</f>
        <v/>
      </c>
      <c r="AA2016" s="18">
        <f>IF(ISNUMBER(R2016), R2016, 0)</f>
        <v/>
      </c>
    </row>
    <row r="2017">
      <c r="A2017" s="13" t="n"/>
      <c r="B2017" s="13" t="n"/>
      <c r="C2017" s="13" t="n"/>
      <c r="D2017" s="13" t="n"/>
      <c r="E2017" s="13" t="n"/>
      <c r="F2017" s="13" t="n"/>
      <c r="G2017" s="13" t="n"/>
      <c r="H2017" s="13" t="n"/>
      <c r="I2017" s="13" t="n"/>
      <c r="J2017" s="13" t="n"/>
      <c r="K2017" s="13" t="n"/>
      <c r="L2017" s="13" t="n"/>
      <c r="M2017" s="13" t="n"/>
      <c r="N2017" s="13" t="n"/>
      <c r="O2017" s="14" t="n"/>
      <c r="P2017" s="15" t="n"/>
      <c r="Q2017" s="16">
        <f>IF(N2017="", "", IF(ISNUMBER(N2017), N2017, IFERROR(DATEVALUE(LEFT(N2017,10))+TIMEVALUE(MID(N2017,12,8)), "texto")))</f>
        <v/>
      </c>
      <c r="R2017" s="17">
        <f>IF(ISNUMBER(Q2017), DATE(YEAR(Q2017),MONTH(Q2017),1), "")</f>
        <v/>
      </c>
      <c r="S2017" s="18">
        <f>IF(A2017="", 0, IF(AND(M2017=Ajustes!$B$8, E2017=Ajustes!$B$5, I2017=Ajustes!$B$4, OR(C2017=Ajustes!$B$6, C2017=Ajustes!$B$7), ISNUMBER(D2017), ISNUMBER(H2017)), 1, 0))</f>
        <v/>
      </c>
      <c r="T2017" s="19">
        <f>IF(S2017&lt;&gt;1, 0, IF(N(J2017)=0, 0, IF(K2017=Ajustes!$B$5, J2017, J2017*F2017)))</f>
        <v/>
      </c>
      <c r="U2017" s="20">
        <f>IF(S2017&lt;&gt;1, U2016, IF(C2017=Ajustes!$B$6, U2016+H2017, U2016-H2017))</f>
        <v/>
      </c>
      <c r="V2017" s="19">
        <f>IF(S2017&lt;&gt;1, V2016, IF(C2017=Ajustes!$B$6, V2016+D2017+N(O2017)+T2017, IF(U2017&lt;=0, 0, V2016-H2017*W2016)))</f>
        <v/>
      </c>
      <c r="W2017" s="21">
        <f>IF(U2017&gt;0, V2017/U2017, 0)</f>
        <v/>
      </c>
      <c r="X2017" s="19">
        <f>IF(AND(S2017=1, C2017=Ajustes!$B$7), D2017-N(O2017)-T2017-H2017*W2016, "")</f>
        <v/>
      </c>
      <c r="Y2017" s="18">
        <f>IF(A2017="", "", TRIM(IF(COUNTIFS($N$2:$N$3000,N2017,$C$2:$C$3000,C2017,$D$2:$D$3000,D2017,$H$2:$H$3000,H2017)&gt;1, "Orden repetida. ", "")&amp;IF(AND(S2017=1, C2017=Ajustes!$B$7, U2016+0.000001&lt;H2017), "Vendes más de lo registrado. ", "")&amp;IF(Q2017="texto", "Fecha en texto. ", "")&amp;IF(OR(NOT(ISNUMBER(D2017)), NOT(ISNUMBER(H2017))), "Número en texto. ", "")&amp;IF(AND(ISNUMBER(Q2017), ISNUMBER(Q2016), Q2017&lt;Q2016), "Fuera de orden de fecha. ", "")))</f>
        <v/>
      </c>
      <c r="Z2017" s="18">
        <f>IF(AND(S2017=1, ISNUMBER(R2017)), ROW(), 0)</f>
        <v/>
      </c>
      <c r="AA2017" s="18">
        <f>IF(ISNUMBER(R2017), R2017, 0)</f>
        <v/>
      </c>
    </row>
    <row r="2018">
      <c r="A2018" s="13" t="n"/>
      <c r="B2018" s="13" t="n"/>
      <c r="C2018" s="13" t="n"/>
      <c r="D2018" s="13" t="n"/>
      <c r="E2018" s="13" t="n"/>
      <c r="F2018" s="13" t="n"/>
      <c r="G2018" s="13" t="n"/>
      <c r="H2018" s="13" t="n"/>
      <c r="I2018" s="13" t="n"/>
      <c r="J2018" s="13" t="n"/>
      <c r="K2018" s="13" t="n"/>
      <c r="L2018" s="13" t="n"/>
      <c r="M2018" s="13" t="n"/>
      <c r="N2018" s="13" t="n"/>
      <c r="O2018" s="14" t="n"/>
      <c r="P2018" s="15" t="n"/>
      <c r="Q2018" s="16">
        <f>IF(N2018="", "", IF(ISNUMBER(N2018), N2018, IFERROR(DATEVALUE(LEFT(N2018,10))+TIMEVALUE(MID(N2018,12,8)), "texto")))</f>
        <v/>
      </c>
      <c r="R2018" s="17">
        <f>IF(ISNUMBER(Q2018), DATE(YEAR(Q2018),MONTH(Q2018),1), "")</f>
        <v/>
      </c>
      <c r="S2018" s="18">
        <f>IF(A2018="", 0, IF(AND(M2018=Ajustes!$B$8, E2018=Ajustes!$B$5, I2018=Ajustes!$B$4, OR(C2018=Ajustes!$B$6, C2018=Ajustes!$B$7), ISNUMBER(D2018), ISNUMBER(H2018)), 1, 0))</f>
        <v/>
      </c>
      <c r="T2018" s="19">
        <f>IF(S2018&lt;&gt;1, 0, IF(N(J2018)=0, 0, IF(K2018=Ajustes!$B$5, J2018, J2018*F2018)))</f>
        <v/>
      </c>
      <c r="U2018" s="20">
        <f>IF(S2018&lt;&gt;1, U2017, IF(C2018=Ajustes!$B$6, U2017+H2018, U2017-H2018))</f>
        <v/>
      </c>
      <c r="V2018" s="19">
        <f>IF(S2018&lt;&gt;1, V2017, IF(C2018=Ajustes!$B$6, V2017+D2018+N(O2018)+T2018, IF(U2018&lt;=0, 0, V2017-H2018*W2017)))</f>
        <v/>
      </c>
      <c r="W2018" s="21">
        <f>IF(U2018&gt;0, V2018/U2018, 0)</f>
        <v/>
      </c>
      <c r="X2018" s="19">
        <f>IF(AND(S2018=1, C2018=Ajustes!$B$7), D2018-N(O2018)-T2018-H2018*W2017, "")</f>
        <v/>
      </c>
      <c r="Y2018" s="18">
        <f>IF(A2018="", "", TRIM(IF(COUNTIFS($N$2:$N$3000,N2018,$C$2:$C$3000,C2018,$D$2:$D$3000,D2018,$H$2:$H$3000,H2018)&gt;1, "Orden repetida. ", "")&amp;IF(AND(S2018=1, C2018=Ajustes!$B$7, U2017+0.000001&lt;H2018), "Vendes más de lo registrado. ", "")&amp;IF(Q2018="texto", "Fecha en texto. ", "")&amp;IF(OR(NOT(ISNUMBER(D2018)), NOT(ISNUMBER(H2018))), "Número en texto. ", "")&amp;IF(AND(ISNUMBER(Q2018), ISNUMBER(Q2017), Q2018&lt;Q2017), "Fuera de orden de fecha. ", "")))</f>
        <v/>
      </c>
      <c r="Z2018" s="18">
        <f>IF(AND(S2018=1, ISNUMBER(R2018)), ROW(), 0)</f>
        <v/>
      </c>
      <c r="AA2018" s="18">
        <f>IF(ISNUMBER(R2018), R2018, 0)</f>
        <v/>
      </c>
    </row>
    <row r="2019">
      <c r="A2019" s="13" t="n"/>
      <c r="B2019" s="13" t="n"/>
      <c r="C2019" s="13" t="n"/>
      <c r="D2019" s="13" t="n"/>
      <c r="E2019" s="13" t="n"/>
      <c r="F2019" s="13" t="n"/>
      <c r="G2019" s="13" t="n"/>
      <c r="H2019" s="13" t="n"/>
      <c r="I2019" s="13" t="n"/>
      <c r="J2019" s="13" t="n"/>
      <c r="K2019" s="13" t="n"/>
      <c r="L2019" s="13" t="n"/>
      <c r="M2019" s="13" t="n"/>
      <c r="N2019" s="13" t="n"/>
      <c r="O2019" s="14" t="n"/>
      <c r="P2019" s="15" t="n"/>
      <c r="Q2019" s="16">
        <f>IF(N2019="", "", IF(ISNUMBER(N2019), N2019, IFERROR(DATEVALUE(LEFT(N2019,10))+TIMEVALUE(MID(N2019,12,8)), "texto")))</f>
        <v/>
      </c>
      <c r="R2019" s="17">
        <f>IF(ISNUMBER(Q2019), DATE(YEAR(Q2019),MONTH(Q2019),1), "")</f>
        <v/>
      </c>
      <c r="S2019" s="18">
        <f>IF(A2019="", 0, IF(AND(M2019=Ajustes!$B$8, E2019=Ajustes!$B$5, I2019=Ajustes!$B$4, OR(C2019=Ajustes!$B$6, C2019=Ajustes!$B$7), ISNUMBER(D2019), ISNUMBER(H2019)), 1, 0))</f>
        <v/>
      </c>
      <c r="T2019" s="19">
        <f>IF(S2019&lt;&gt;1, 0, IF(N(J2019)=0, 0, IF(K2019=Ajustes!$B$5, J2019, J2019*F2019)))</f>
        <v/>
      </c>
      <c r="U2019" s="20">
        <f>IF(S2019&lt;&gt;1, U2018, IF(C2019=Ajustes!$B$6, U2018+H2019, U2018-H2019))</f>
        <v/>
      </c>
      <c r="V2019" s="19">
        <f>IF(S2019&lt;&gt;1, V2018, IF(C2019=Ajustes!$B$6, V2018+D2019+N(O2019)+T2019, IF(U2019&lt;=0, 0, V2018-H2019*W2018)))</f>
        <v/>
      </c>
      <c r="W2019" s="21">
        <f>IF(U2019&gt;0, V2019/U2019, 0)</f>
        <v/>
      </c>
      <c r="X2019" s="19">
        <f>IF(AND(S2019=1, C2019=Ajustes!$B$7), D2019-N(O2019)-T2019-H2019*W2018, "")</f>
        <v/>
      </c>
      <c r="Y2019" s="18">
        <f>IF(A2019="", "", TRIM(IF(COUNTIFS($N$2:$N$3000,N2019,$C$2:$C$3000,C2019,$D$2:$D$3000,D2019,$H$2:$H$3000,H2019)&gt;1, "Orden repetida. ", "")&amp;IF(AND(S2019=1, C2019=Ajustes!$B$7, U2018+0.000001&lt;H2019), "Vendes más de lo registrado. ", "")&amp;IF(Q2019="texto", "Fecha en texto. ", "")&amp;IF(OR(NOT(ISNUMBER(D2019)), NOT(ISNUMBER(H2019))), "Número en texto. ", "")&amp;IF(AND(ISNUMBER(Q2019), ISNUMBER(Q2018), Q2019&lt;Q2018), "Fuera de orden de fecha. ", "")))</f>
        <v/>
      </c>
      <c r="Z2019" s="18">
        <f>IF(AND(S2019=1, ISNUMBER(R2019)), ROW(), 0)</f>
        <v/>
      </c>
      <c r="AA2019" s="18">
        <f>IF(ISNUMBER(R2019), R2019, 0)</f>
        <v/>
      </c>
    </row>
    <row r="2020">
      <c r="A2020" s="13" t="n"/>
      <c r="B2020" s="13" t="n"/>
      <c r="C2020" s="13" t="n"/>
      <c r="D2020" s="13" t="n"/>
      <c r="E2020" s="13" t="n"/>
      <c r="F2020" s="13" t="n"/>
      <c r="G2020" s="13" t="n"/>
      <c r="H2020" s="13" t="n"/>
      <c r="I2020" s="13" t="n"/>
      <c r="J2020" s="13" t="n"/>
      <c r="K2020" s="13" t="n"/>
      <c r="L2020" s="13" t="n"/>
      <c r="M2020" s="13" t="n"/>
      <c r="N2020" s="13" t="n"/>
      <c r="O2020" s="14" t="n"/>
      <c r="P2020" s="15" t="n"/>
      <c r="Q2020" s="16">
        <f>IF(N2020="", "", IF(ISNUMBER(N2020), N2020, IFERROR(DATEVALUE(LEFT(N2020,10))+TIMEVALUE(MID(N2020,12,8)), "texto")))</f>
        <v/>
      </c>
      <c r="R2020" s="17">
        <f>IF(ISNUMBER(Q2020), DATE(YEAR(Q2020),MONTH(Q2020),1), "")</f>
        <v/>
      </c>
      <c r="S2020" s="18">
        <f>IF(A2020="", 0, IF(AND(M2020=Ajustes!$B$8, E2020=Ajustes!$B$5, I2020=Ajustes!$B$4, OR(C2020=Ajustes!$B$6, C2020=Ajustes!$B$7), ISNUMBER(D2020), ISNUMBER(H2020)), 1, 0))</f>
        <v/>
      </c>
      <c r="T2020" s="19">
        <f>IF(S2020&lt;&gt;1, 0, IF(N(J2020)=0, 0, IF(K2020=Ajustes!$B$5, J2020, J2020*F2020)))</f>
        <v/>
      </c>
      <c r="U2020" s="20">
        <f>IF(S2020&lt;&gt;1, U2019, IF(C2020=Ajustes!$B$6, U2019+H2020, U2019-H2020))</f>
        <v/>
      </c>
      <c r="V2020" s="19">
        <f>IF(S2020&lt;&gt;1, V2019, IF(C2020=Ajustes!$B$6, V2019+D2020+N(O2020)+T2020, IF(U2020&lt;=0, 0, V2019-H2020*W2019)))</f>
        <v/>
      </c>
      <c r="W2020" s="21">
        <f>IF(U2020&gt;0, V2020/U2020, 0)</f>
        <v/>
      </c>
      <c r="X2020" s="19">
        <f>IF(AND(S2020=1, C2020=Ajustes!$B$7), D2020-N(O2020)-T2020-H2020*W2019, "")</f>
        <v/>
      </c>
      <c r="Y2020" s="18">
        <f>IF(A2020="", "", TRIM(IF(COUNTIFS($N$2:$N$3000,N2020,$C$2:$C$3000,C2020,$D$2:$D$3000,D2020,$H$2:$H$3000,H2020)&gt;1, "Orden repetida. ", "")&amp;IF(AND(S2020=1, C2020=Ajustes!$B$7, U2019+0.000001&lt;H2020), "Vendes más de lo registrado. ", "")&amp;IF(Q2020="texto", "Fecha en texto. ", "")&amp;IF(OR(NOT(ISNUMBER(D2020)), NOT(ISNUMBER(H2020))), "Número en texto. ", "")&amp;IF(AND(ISNUMBER(Q2020), ISNUMBER(Q2019), Q2020&lt;Q2019), "Fuera de orden de fecha. ", "")))</f>
        <v/>
      </c>
      <c r="Z2020" s="18">
        <f>IF(AND(S2020=1, ISNUMBER(R2020)), ROW(), 0)</f>
        <v/>
      </c>
      <c r="AA2020" s="18">
        <f>IF(ISNUMBER(R2020), R2020, 0)</f>
        <v/>
      </c>
    </row>
    <row r="2021">
      <c r="A2021" s="13" t="n"/>
      <c r="B2021" s="13" t="n"/>
      <c r="C2021" s="13" t="n"/>
      <c r="D2021" s="13" t="n"/>
      <c r="E2021" s="13" t="n"/>
      <c r="F2021" s="13" t="n"/>
      <c r="G2021" s="13" t="n"/>
      <c r="H2021" s="13" t="n"/>
      <c r="I2021" s="13" t="n"/>
      <c r="J2021" s="13" t="n"/>
      <c r="K2021" s="13" t="n"/>
      <c r="L2021" s="13" t="n"/>
      <c r="M2021" s="13" t="n"/>
      <c r="N2021" s="13" t="n"/>
      <c r="O2021" s="14" t="n"/>
      <c r="P2021" s="15" t="n"/>
      <c r="Q2021" s="16">
        <f>IF(N2021="", "", IF(ISNUMBER(N2021), N2021, IFERROR(DATEVALUE(LEFT(N2021,10))+TIMEVALUE(MID(N2021,12,8)), "texto")))</f>
        <v/>
      </c>
      <c r="R2021" s="17">
        <f>IF(ISNUMBER(Q2021), DATE(YEAR(Q2021),MONTH(Q2021),1), "")</f>
        <v/>
      </c>
      <c r="S2021" s="18">
        <f>IF(A2021="", 0, IF(AND(M2021=Ajustes!$B$8, E2021=Ajustes!$B$5, I2021=Ajustes!$B$4, OR(C2021=Ajustes!$B$6, C2021=Ajustes!$B$7), ISNUMBER(D2021), ISNUMBER(H2021)), 1, 0))</f>
        <v/>
      </c>
      <c r="T2021" s="19">
        <f>IF(S2021&lt;&gt;1, 0, IF(N(J2021)=0, 0, IF(K2021=Ajustes!$B$5, J2021, J2021*F2021)))</f>
        <v/>
      </c>
      <c r="U2021" s="20">
        <f>IF(S2021&lt;&gt;1, U2020, IF(C2021=Ajustes!$B$6, U2020+H2021, U2020-H2021))</f>
        <v/>
      </c>
      <c r="V2021" s="19">
        <f>IF(S2021&lt;&gt;1, V2020, IF(C2021=Ajustes!$B$6, V2020+D2021+N(O2021)+T2021, IF(U2021&lt;=0, 0, V2020-H2021*W2020)))</f>
        <v/>
      </c>
      <c r="W2021" s="21">
        <f>IF(U2021&gt;0, V2021/U2021, 0)</f>
        <v/>
      </c>
      <c r="X2021" s="19">
        <f>IF(AND(S2021=1, C2021=Ajustes!$B$7), D2021-N(O2021)-T2021-H2021*W2020, "")</f>
        <v/>
      </c>
      <c r="Y2021" s="18">
        <f>IF(A2021="", "", TRIM(IF(COUNTIFS($N$2:$N$3000,N2021,$C$2:$C$3000,C2021,$D$2:$D$3000,D2021,$H$2:$H$3000,H2021)&gt;1, "Orden repetida. ", "")&amp;IF(AND(S2021=1, C2021=Ajustes!$B$7, U2020+0.000001&lt;H2021), "Vendes más de lo registrado. ", "")&amp;IF(Q2021="texto", "Fecha en texto. ", "")&amp;IF(OR(NOT(ISNUMBER(D2021)), NOT(ISNUMBER(H2021))), "Número en texto. ", "")&amp;IF(AND(ISNUMBER(Q2021), ISNUMBER(Q2020), Q2021&lt;Q2020), "Fuera de orden de fecha. ", "")))</f>
        <v/>
      </c>
      <c r="Z2021" s="18">
        <f>IF(AND(S2021=1, ISNUMBER(R2021)), ROW(), 0)</f>
        <v/>
      </c>
      <c r="AA2021" s="18">
        <f>IF(ISNUMBER(R2021), R2021, 0)</f>
        <v/>
      </c>
    </row>
    <row r="2022">
      <c r="A2022" s="13" t="n"/>
      <c r="B2022" s="13" t="n"/>
      <c r="C2022" s="13" t="n"/>
      <c r="D2022" s="13" t="n"/>
      <c r="E2022" s="13" t="n"/>
      <c r="F2022" s="13" t="n"/>
      <c r="G2022" s="13" t="n"/>
      <c r="H2022" s="13" t="n"/>
      <c r="I2022" s="13" t="n"/>
      <c r="J2022" s="13" t="n"/>
      <c r="K2022" s="13" t="n"/>
      <c r="L2022" s="13" t="n"/>
      <c r="M2022" s="13" t="n"/>
      <c r="N2022" s="13" t="n"/>
      <c r="O2022" s="14" t="n"/>
      <c r="P2022" s="15" t="n"/>
      <c r="Q2022" s="16">
        <f>IF(N2022="", "", IF(ISNUMBER(N2022), N2022, IFERROR(DATEVALUE(LEFT(N2022,10))+TIMEVALUE(MID(N2022,12,8)), "texto")))</f>
        <v/>
      </c>
      <c r="R2022" s="17">
        <f>IF(ISNUMBER(Q2022), DATE(YEAR(Q2022),MONTH(Q2022),1), "")</f>
        <v/>
      </c>
      <c r="S2022" s="18">
        <f>IF(A2022="", 0, IF(AND(M2022=Ajustes!$B$8, E2022=Ajustes!$B$5, I2022=Ajustes!$B$4, OR(C2022=Ajustes!$B$6, C2022=Ajustes!$B$7), ISNUMBER(D2022), ISNUMBER(H2022)), 1, 0))</f>
        <v/>
      </c>
      <c r="T2022" s="19">
        <f>IF(S2022&lt;&gt;1, 0, IF(N(J2022)=0, 0, IF(K2022=Ajustes!$B$5, J2022, J2022*F2022)))</f>
        <v/>
      </c>
      <c r="U2022" s="20">
        <f>IF(S2022&lt;&gt;1, U2021, IF(C2022=Ajustes!$B$6, U2021+H2022, U2021-H2022))</f>
        <v/>
      </c>
      <c r="V2022" s="19">
        <f>IF(S2022&lt;&gt;1, V2021, IF(C2022=Ajustes!$B$6, V2021+D2022+N(O2022)+T2022, IF(U2022&lt;=0, 0, V2021-H2022*W2021)))</f>
        <v/>
      </c>
      <c r="W2022" s="21">
        <f>IF(U2022&gt;0, V2022/U2022, 0)</f>
        <v/>
      </c>
      <c r="X2022" s="19">
        <f>IF(AND(S2022=1, C2022=Ajustes!$B$7), D2022-N(O2022)-T2022-H2022*W2021, "")</f>
        <v/>
      </c>
      <c r="Y2022" s="18">
        <f>IF(A2022="", "", TRIM(IF(COUNTIFS($N$2:$N$3000,N2022,$C$2:$C$3000,C2022,$D$2:$D$3000,D2022,$H$2:$H$3000,H2022)&gt;1, "Orden repetida. ", "")&amp;IF(AND(S2022=1, C2022=Ajustes!$B$7, U2021+0.000001&lt;H2022), "Vendes más de lo registrado. ", "")&amp;IF(Q2022="texto", "Fecha en texto. ", "")&amp;IF(OR(NOT(ISNUMBER(D2022)), NOT(ISNUMBER(H2022))), "Número en texto. ", "")&amp;IF(AND(ISNUMBER(Q2022), ISNUMBER(Q2021), Q2022&lt;Q2021), "Fuera de orden de fecha. ", "")))</f>
        <v/>
      </c>
      <c r="Z2022" s="18">
        <f>IF(AND(S2022=1, ISNUMBER(R2022)), ROW(), 0)</f>
        <v/>
      </c>
      <c r="AA2022" s="18">
        <f>IF(ISNUMBER(R2022), R2022, 0)</f>
        <v/>
      </c>
    </row>
    <row r="2023">
      <c r="A2023" s="13" t="n"/>
      <c r="B2023" s="13" t="n"/>
      <c r="C2023" s="13" t="n"/>
      <c r="D2023" s="13" t="n"/>
      <c r="E2023" s="13" t="n"/>
      <c r="F2023" s="13" t="n"/>
      <c r="G2023" s="13" t="n"/>
      <c r="H2023" s="13" t="n"/>
      <c r="I2023" s="13" t="n"/>
      <c r="J2023" s="13" t="n"/>
      <c r="K2023" s="13" t="n"/>
      <c r="L2023" s="13" t="n"/>
      <c r="M2023" s="13" t="n"/>
      <c r="N2023" s="13" t="n"/>
      <c r="O2023" s="14" t="n"/>
      <c r="P2023" s="15" t="n"/>
      <c r="Q2023" s="16">
        <f>IF(N2023="", "", IF(ISNUMBER(N2023), N2023, IFERROR(DATEVALUE(LEFT(N2023,10))+TIMEVALUE(MID(N2023,12,8)), "texto")))</f>
        <v/>
      </c>
      <c r="R2023" s="17">
        <f>IF(ISNUMBER(Q2023), DATE(YEAR(Q2023),MONTH(Q2023),1), "")</f>
        <v/>
      </c>
      <c r="S2023" s="18">
        <f>IF(A2023="", 0, IF(AND(M2023=Ajustes!$B$8, E2023=Ajustes!$B$5, I2023=Ajustes!$B$4, OR(C2023=Ajustes!$B$6, C2023=Ajustes!$B$7), ISNUMBER(D2023), ISNUMBER(H2023)), 1, 0))</f>
        <v/>
      </c>
      <c r="T2023" s="19">
        <f>IF(S2023&lt;&gt;1, 0, IF(N(J2023)=0, 0, IF(K2023=Ajustes!$B$5, J2023, J2023*F2023)))</f>
        <v/>
      </c>
      <c r="U2023" s="20">
        <f>IF(S2023&lt;&gt;1, U2022, IF(C2023=Ajustes!$B$6, U2022+H2023, U2022-H2023))</f>
        <v/>
      </c>
      <c r="V2023" s="19">
        <f>IF(S2023&lt;&gt;1, V2022, IF(C2023=Ajustes!$B$6, V2022+D2023+N(O2023)+T2023, IF(U2023&lt;=0, 0, V2022-H2023*W2022)))</f>
        <v/>
      </c>
      <c r="W2023" s="21">
        <f>IF(U2023&gt;0, V2023/U2023, 0)</f>
        <v/>
      </c>
      <c r="X2023" s="19">
        <f>IF(AND(S2023=1, C2023=Ajustes!$B$7), D2023-N(O2023)-T2023-H2023*W2022, "")</f>
        <v/>
      </c>
      <c r="Y2023" s="18">
        <f>IF(A2023="", "", TRIM(IF(COUNTIFS($N$2:$N$3000,N2023,$C$2:$C$3000,C2023,$D$2:$D$3000,D2023,$H$2:$H$3000,H2023)&gt;1, "Orden repetida. ", "")&amp;IF(AND(S2023=1, C2023=Ajustes!$B$7, U2022+0.000001&lt;H2023), "Vendes más de lo registrado. ", "")&amp;IF(Q2023="texto", "Fecha en texto. ", "")&amp;IF(OR(NOT(ISNUMBER(D2023)), NOT(ISNUMBER(H2023))), "Número en texto. ", "")&amp;IF(AND(ISNUMBER(Q2023), ISNUMBER(Q2022), Q2023&lt;Q2022), "Fuera de orden de fecha. ", "")))</f>
        <v/>
      </c>
      <c r="Z2023" s="18">
        <f>IF(AND(S2023=1, ISNUMBER(R2023)), ROW(), 0)</f>
        <v/>
      </c>
      <c r="AA2023" s="18">
        <f>IF(ISNUMBER(R2023), R2023, 0)</f>
        <v/>
      </c>
    </row>
    <row r="2024">
      <c r="A2024" s="13" t="n"/>
      <c r="B2024" s="13" t="n"/>
      <c r="C2024" s="13" t="n"/>
      <c r="D2024" s="13" t="n"/>
      <c r="E2024" s="13" t="n"/>
      <c r="F2024" s="13" t="n"/>
      <c r="G2024" s="13" t="n"/>
      <c r="H2024" s="13" t="n"/>
      <c r="I2024" s="13" t="n"/>
      <c r="J2024" s="13" t="n"/>
      <c r="K2024" s="13" t="n"/>
      <c r="L2024" s="13" t="n"/>
      <c r="M2024" s="13" t="n"/>
      <c r="N2024" s="13" t="n"/>
      <c r="O2024" s="14" t="n"/>
      <c r="P2024" s="15" t="n"/>
      <c r="Q2024" s="16">
        <f>IF(N2024="", "", IF(ISNUMBER(N2024), N2024, IFERROR(DATEVALUE(LEFT(N2024,10))+TIMEVALUE(MID(N2024,12,8)), "texto")))</f>
        <v/>
      </c>
      <c r="R2024" s="17">
        <f>IF(ISNUMBER(Q2024), DATE(YEAR(Q2024),MONTH(Q2024),1), "")</f>
        <v/>
      </c>
      <c r="S2024" s="18">
        <f>IF(A2024="", 0, IF(AND(M2024=Ajustes!$B$8, E2024=Ajustes!$B$5, I2024=Ajustes!$B$4, OR(C2024=Ajustes!$B$6, C2024=Ajustes!$B$7), ISNUMBER(D2024), ISNUMBER(H2024)), 1, 0))</f>
        <v/>
      </c>
      <c r="T2024" s="19">
        <f>IF(S2024&lt;&gt;1, 0, IF(N(J2024)=0, 0, IF(K2024=Ajustes!$B$5, J2024, J2024*F2024)))</f>
        <v/>
      </c>
      <c r="U2024" s="20">
        <f>IF(S2024&lt;&gt;1, U2023, IF(C2024=Ajustes!$B$6, U2023+H2024, U2023-H2024))</f>
        <v/>
      </c>
      <c r="V2024" s="19">
        <f>IF(S2024&lt;&gt;1, V2023, IF(C2024=Ajustes!$B$6, V2023+D2024+N(O2024)+T2024, IF(U2024&lt;=0, 0, V2023-H2024*W2023)))</f>
        <v/>
      </c>
      <c r="W2024" s="21">
        <f>IF(U2024&gt;0, V2024/U2024, 0)</f>
        <v/>
      </c>
      <c r="X2024" s="19">
        <f>IF(AND(S2024=1, C2024=Ajustes!$B$7), D2024-N(O2024)-T2024-H2024*W2023, "")</f>
        <v/>
      </c>
      <c r="Y2024" s="18">
        <f>IF(A2024="", "", TRIM(IF(COUNTIFS($N$2:$N$3000,N2024,$C$2:$C$3000,C2024,$D$2:$D$3000,D2024,$H$2:$H$3000,H2024)&gt;1, "Orden repetida. ", "")&amp;IF(AND(S2024=1, C2024=Ajustes!$B$7, U2023+0.000001&lt;H2024), "Vendes más de lo registrado. ", "")&amp;IF(Q2024="texto", "Fecha en texto. ", "")&amp;IF(OR(NOT(ISNUMBER(D2024)), NOT(ISNUMBER(H2024))), "Número en texto. ", "")&amp;IF(AND(ISNUMBER(Q2024), ISNUMBER(Q2023), Q2024&lt;Q2023), "Fuera de orden de fecha. ", "")))</f>
        <v/>
      </c>
      <c r="Z2024" s="18">
        <f>IF(AND(S2024=1, ISNUMBER(R2024)), ROW(), 0)</f>
        <v/>
      </c>
      <c r="AA2024" s="18">
        <f>IF(ISNUMBER(R2024), R2024, 0)</f>
        <v/>
      </c>
    </row>
    <row r="2025">
      <c r="A2025" s="13" t="n"/>
      <c r="B2025" s="13" t="n"/>
      <c r="C2025" s="13" t="n"/>
      <c r="D2025" s="13" t="n"/>
      <c r="E2025" s="13" t="n"/>
      <c r="F2025" s="13" t="n"/>
      <c r="G2025" s="13" t="n"/>
      <c r="H2025" s="13" t="n"/>
      <c r="I2025" s="13" t="n"/>
      <c r="J2025" s="13" t="n"/>
      <c r="K2025" s="13" t="n"/>
      <c r="L2025" s="13" t="n"/>
      <c r="M2025" s="13" t="n"/>
      <c r="N2025" s="13" t="n"/>
      <c r="O2025" s="14" t="n"/>
      <c r="P2025" s="15" t="n"/>
      <c r="Q2025" s="16">
        <f>IF(N2025="", "", IF(ISNUMBER(N2025), N2025, IFERROR(DATEVALUE(LEFT(N2025,10))+TIMEVALUE(MID(N2025,12,8)), "texto")))</f>
        <v/>
      </c>
      <c r="R2025" s="17">
        <f>IF(ISNUMBER(Q2025), DATE(YEAR(Q2025),MONTH(Q2025),1), "")</f>
        <v/>
      </c>
      <c r="S2025" s="18">
        <f>IF(A2025="", 0, IF(AND(M2025=Ajustes!$B$8, E2025=Ajustes!$B$5, I2025=Ajustes!$B$4, OR(C2025=Ajustes!$B$6, C2025=Ajustes!$B$7), ISNUMBER(D2025), ISNUMBER(H2025)), 1, 0))</f>
        <v/>
      </c>
      <c r="T2025" s="19">
        <f>IF(S2025&lt;&gt;1, 0, IF(N(J2025)=0, 0, IF(K2025=Ajustes!$B$5, J2025, J2025*F2025)))</f>
        <v/>
      </c>
      <c r="U2025" s="20">
        <f>IF(S2025&lt;&gt;1, U2024, IF(C2025=Ajustes!$B$6, U2024+H2025, U2024-H2025))</f>
        <v/>
      </c>
      <c r="V2025" s="19">
        <f>IF(S2025&lt;&gt;1, V2024, IF(C2025=Ajustes!$B$6, V2024+D2025+N(O2025)+T2025, IF(U2025&lt;=0, 0, V2024-H2025*W2024)))</f>
        <v/>
      </c>
      <c r="W2025" s="21">
        <f>IF(U2025&gt;0, V2025/U2025, 0)</f>
        <v/>
      </c>
      <c r="X2025" s="19">
        <f>IF(AND(S2025=1, C2025=Ajustes!$B$7), D2025-N(O2025)-T2025-H2025*W2024, "")</f>
        <v/>
      </c>
      <c r="Y2025" s="18">
        <f>IF(A2025="", "", TRIM(IF(COUNTIFS($N$2:$N$3000,N2025,$C$2:$C$3000,C2025,$D$2:$D$3000,D2025,$H$2:$H$3000,H2025)&gt;1, "Orden repetida. ", "")&amp;IF(AND(S2025=1, C2025=Ajustes!$B$7, U2024+0.000001&lt;H2025), "Vendes más de lo registrado. ", "")&amp;IF(Q2025="texto", "Fecha en texto. ", "")&amp;IF(OR(NOT(ISNUMBER(D2025)), NOT(ISNUMBER(H2025))), "Número en texto. ", "")&amp;IF(AND(ISNUMBER(Q2025), ISNUMBER(Q2024), Q2025&lt;Q2024), "Fuera de orden de fecha. ", "")))</f>
        <v/>
      </c>
      <c r="Z2025" s="18">
        <f>IF(AND(S2025=1, ISNUMBER(R2025)), ROW(), 0)</f>
        <v/>
      </c>
      <c r="AA2025" s="18">
        <f>IF(ISNUMBER(R2025), R2025, 0)</f>
        <v/>
      </c>
    </row>
    <row r="2026">
      <c r="A2026" s="13" t="n"/>
      <c r="B2026" s="13" t="n"/>
      <c r="C2026" s="13" t="n"/>
      <c r="D2026" s="13" t="n"/>
      <c r="E2026" s="13" t="n"/>
      <c r="F2026" s="13" t="n"/>
      <c r="G2026" s="13" t="n"/>
      <c r="H2026" s="13" t="n"/>
      <c r="I2026" s="13" t="n"/>
      <c r="J2026" s="13" t="n"/>
      <c r="K2026" s="13" t="n"/>
      <c r="L2026" s="13" t="n"/>
      <c r="M2026" s="13" t="n"/>
      <c r="N2026" s="13" t="n"/>
      <c r="O2026" s="14" t="n"/>
      <c r="P2026" s="15" t="n"/>
      <c r="Q2026" s="16">
        <f>IF(N2026="", "", IF(ISNUMBER(N2026), N2026, IFERROR(DATEVALUE(LEFT(N2026,10))+TIMEVALUE(MID(N2026,12,8)), "texto")))</f>
        <v/>
      </c>
      <c r="R2026" s="17">
        <f>IF(ISNUMBER(Q2026), DATE(YEAR(Q2026),MONTH(Q2026),1), "")</f>
        <v/>
      </c>
      <c r="S2026" s="18">
        <f>IF(A2026="", 0, IF(AND(M2026=Ajustes!$B$8, E2026=Ajustes!$B$5, I2026=Ajustes!$B$4, OR(C2026=Ajustes!$B$6, C2026=Ajustes!$B$7), ISNUMBER(D2026), ISNUMBER(H2026)), 1, 0))</f>
        <v/>
      </c>
      <c r="T2026" s="19">
        <f>IF(S2026&lt;&gt;1, 0, IF(N(J2026)=0, 0, IF(K2026=Ajustes!$B$5, J2026, J2026*F2026)))</f>
        <v/>
      </c>
      <c r="U2026" s="20">
        <f>IF(S2026&lt;&gt;1, U2025, IF(C2026=Ajustes!$B$6, U2025+H2026, U2025-H2026))</f>
        <v/>
      </c>
      <c r="V2026" s="19">
        <f>IF(S2026&lt;&gt;1, V2025, IF(C2026=Ajustes!$B$6, V2025+D2026+N(O2026)+T2026, IF(U2026&lt;=0, 0, V2025-H2026*W2025)))</f>
        <v/>
      </c>
      <c r="W2026" s="21">
        <f>IF(U2026&gt;0, V2026/U2026, 0)</f>
        <v/>
      </c>
      <c r="X2026" s="19">
        <f>IF(AND(S2026=1, C2026=Ajustes!$B$7), D2026-N(O2026)-T2026-H2026*W2025, "")</f>
        <v/>
      </c>
      <c r="Y2026" s="18">
        <f>IF(A2026="", "", TRIM(IF(COUNTIFS($N$2:$N$3000,N2026,$C$2:$C$3000,C2026,$D$2:$D$3000,D2026,$H$2:$H$3000,H2026)&gt;1, "Orden repetida. ", "")&amp;IF(AND(S2026=1, C2026=Ajustes!$B$7, U2025+0.000001&lt;H2026), "Vendes más de lo registrado. ", "")&amp;IF(Q2026="texto", "Fecha en texto. ", "")&amp;IF(OR(NOT(ISNUMBER(D2026)), NOT(ISNUMBER(H2026))), "Número en texto. ", "")&amp;IF(AND(ISNUMBER(Q2026), ISNUMBER(Q2025), Q2026&lt;Q2025), "Fuera de orden de fecha. ", "")))</f>
        <v/>
      </c>
      <c r="Z2026" s="18">
        <f>IF(AND(S2026=1, ISNUMBER(R2026)), ROW(), 0)</f>
        <v/>
      </c>
      <c r="AA2026" s="18">
        <f>IF(ISNUMBER(R2026), R2026, 0)</f>
        <v/>
      </c>
    </row>
    <row r="2027">
      <c r="A2027" s="13" t="n"/>
      <c r="B2027" s="13" t="n"/>
      <c r="C2027" s="13" t="n"/>
      <c r="D2027" s="13" t="n"/>
      <c r="E2027" s="13" t="n"/>
      <c r="F2027" s="13" t="n"/>
      <c r="G2027" s="13" t="n"/>
      <c r="H2027" s="13" t="n"/>
      <c r="I2027" s="13" t="n"/>
      <c r="J2027" s="13" t="n"/>
      <c r="K2027" s="13" t="n"/>
      <c r="L2027" s="13" t="n"/>
      <c r="M2027" s="13" t="n"/>
      <c r="N2027" s="13" t="n"/>
      <c r="O2027" s="14" t="n"/>
      <c r="P2027" s="15" t="n"/>
      <c r="Q2027" s="16">
        <f>IF(N2027="", "", IF(ISNUMBER(N2027), N2027, IFERROR(DATEVALUE(LEFT(N2027,10))+TIMEVALUE(MID(N2027,12,8)), "texto")))</f>
        <v/>
      </c>
      <c r="R2027" s="17">
        <f>IF(ISNUMBER(Q2027), DATE(YEAR(Q2027),MONTH(Q2027),1), "")</f>
        <v/>
      </c>
      <c r="S2027" s="18">
        <f>IF(A2027="", 0, IF(AND(M2027=Ajustes!$B$8, E2027=Ajustes!$B$5, I2027=Ajustes!$B$4, OR(C2027=Ajustes!$B$6, C2027=Ajustes!$B$7), ISNUMBER(D2027), ISNUMBER(H2027)), 1, 0))</f>
        <v/>
      </c>
      <c r="T2027" s="19">
        <f>IF(S2027&lt;&gt;1, 0, IF(N(J2027)=0, 0, IF(K2027=Ajustes!$B$5, J2027, J2027*F2027)))</f>
        <v/>
      </c>
      <c r="U2027" s="20">
        <f>IF(S2027&lt;&gt;1, U2026, IF(C2027=Ajustes!$B$6, U2026+H2027, U2026-H2027))</f>
        <v/>
      </c>
      <c r="V2027" s="19">
        <f>IF(S2027&lt;&gt;1, V2026, IF(C2027=Ajustes!$B$6, V2026+D2027+N(O2027)+T2027, IF(U2027&lt;=0, 0, V2026-H2027*W2026)))</f>
        <v/>
      </c>
      <c r="W2027" s="21">
        <f>IF(U2027&gt;0, V2027/U2027, 0)</f>
        <v/>
      </c>
      <c r="X2027" s="19">
        <f>IF(AND(S2027=1, C2027=Ajustes!$B$7), D2027-N(O2027)-T2027-H2027*W2026, "")</f>
        <v/>
      </c>
      <c r="Y2027" s="18">
        <f>IF(A2027="", "", TRIM(IF(COUNTIFS($N$2:$N$3000,N2027,$C$2:$C$3000,C2027,$D$2:$D$3000,D2027,$H$2:$H$3000,H2027)&gt;1, "Orden repetida. ", "")&amp;IF(AND(S2027=1, C2027=Ajustes!$B$7, U2026+0.000001&lt;H2027), "Vendes más de lo registrado. ", "")&amp;IF(Q2027="texto", "Fecha en texto. ", "")&amp;IF(OR(NOT(ISNUMBER(D2027)), NOT(ISNUMBER(H2027))), "Número en texto. ", "")&amp;IF(AND(ISNUMBER(Q2027), ISNUMBER(Q2026), Q2027&lt;Q2026), "Fuera de orden de fecha. ", "")))</f>
        <v/>
      </c>
      <c r="Z2027" s="18">
        <f>IF(AND(S2027=1, ISNUMBER(R2027)), ROW(), 0)</f>
        <v/>
      </c>
      <c r="AA2027" s="18">
        <f>IF(ISNUMBER(R2027), R2027, 0)</f>
        <v/>
      </c>
    </row>
    <row r="2028">
      <c r="A2028" s="13" t="n"/>
      <c r="B2028" s="13" t="n"/>
      <c r="C2028" s="13" t="n"/>
      <c r="D2028" s="13" t="n"/>
      <c r="E2028" s="13" t="n"/>
      <c r="F2028" s="13" t="n"/>
      <c r="G2028" s="13" t="n"/>
      <c r="H2028" s="13" t="n"/>
      <c r="I2028" s="13" t="n"/>
      <c r="J2028" s="13" t="n"/>
      <c r="K2028" s="13" t="n"/>
      <c r="L2028" s="13" t="n"/>
      <c r="M2028" s="13" t="n"/>
      <c r="N2028" s="13" t="n"/>
      <c r="O2028" s="14" t="n"/>
      <c r="P2028" s="15" t="n"/>
      <c r="Q2028" s="16">
        <f>IF(N2028="", "", IF(ISNUMBER(N2028), N2028, IFERROR(DATEVALUE(LEFT(N2028,10))+TIMEVALUE(MID(N2028,12,8)), "texto")))</f>
        <v/>
      </c>
      <c r="R2028" s="17">
        <f>IF(ISNUMBER(Q2028), DATE(YEAR(Q2028),MONTH(Q2028),1), "")</f>
        <v/>
      </c>
      <c r="S2028" s="18">
        <f>IF(A2028="", 0, IF(AND(M2028=Ajustes!$B$8, E2028=Ajustes!$B$5, I2028=Ajustes!$B$4, OR(C2028=Ajustes!$B$6, C2028=Ajustes!$B$7), ISNUMBER(D2028), ISNUMBER(H2028)), 1, 0))</f>
        <v/>
      </c>
      <c r="T2028" s="19">
        <f>IF(S2028&lt;&gt;1, 0, IF(N(J2028)=0, 0, IF(K2028=Ajustes!$B$5, J2028, J2028*F2028)))</f>
        <v/>
      </c>
      <c r="U2028" s="20">
        <f>IF(S2028&lt;&gt;1, U2027, IF(C2028=Ajustes!$B$6, U2027+H2028, U2027-H2028))</f>
        <v/>
      </c>
      <c r="V2028" s="19">
        <f>IF(S2028&lt;&gt;1, V2027, IF(C2028=Ajustes!$B$6, V2027+D2028+N(O2028)+T2028, IF(U2028&lt;=0, 0, V2027-H2028*W2027)))</f>
        <v/>
      </c>
      <c r="W2028" s="21">
        <f>IF(U2028&gt;0, V2028/U2028, 0)</f>
        <v/>
      </c>
      <c r="X2028" s="19">
        <f>IF(AND(S2028=1, C2028=Ajustes!$B$7), D2028-N(O2028)-T2028-H2028*W2027, "")</f>
        <v/>
      </c>
      <c r="Y2028" s="18">
        <f>IF(A2028="", "", TRIM(IF(COUNTIFS($N$2:$N$3000,N2028,$C$2:$C$3000,C2028,$D$2:$D$3000,D2028,$H$2:$H$3000,H2028)&gt;1, "Orden repetida. ", "")&amp;IF(AND(S2028=1, C2028=Ajustes!$B$7, U2027+0.000001&lt;H2028), "Vendes más de lo registrado. ", "")&amp;IF(Q2028="texto", "Fecha en texto. ", "")&amp;IF(OR(NOT(ISNUMBER(D2028)), NOT(ISNUMBER(H2028))), "Número en texto. ", "")&amp;IF(AND(ISNUMBER(Q2028), ISNUMBER(Q2027), Q2028&lt;Q2027), "Fuera de orden de fecha. ", "")))</f>
        <v/>
      </c>
      <c r="Z2028" s="18">
        <f>IF(AND(S2028=1, ISNUMBER(R2028)), ROW(), 0)</f>
        <v/>
      </c>
      <c r="AA2028" s="18">
        <f>IF(ISNUMBER(R2028), R2028, 0)</f>
        <v/>
      </c>
    </row>
    <row r="2029">
      <c r="A2029" s="13" t="n"/>
      <c r="B2029" s="13" t="n"/>
      <c r="C2029" s="13" t="n"/>
      <c r="D2029" s="13" t="n"/>
      <c r="E2029" s="13" t="n"/>
      <c r="F2029" s="13" t="n"/>
      <c r="G2029" s="13" t="n"/>
      <c r="H2029" s="13" t="n"/>
      <c r="I2029" s="13" t="n"/>
      <c r="J2029" s="13" t="n"/>
      <c r="K2029" s="13" t="n"/>
      <c r="L2029" s="13" t="n"/>
      <c r="M2029" s="13" t="n"/>
      <c r="N2029" s="13" t="n"/>
      <c r="O2029" s="14" t="n"/>
      <c r="P2029" s="15" t="n"/>
      <c r="Q2029" s="16">
        <f>IF(N2029="", "", IF(ISNUMBER(N2029), N2029, IFERROR(DATEVALUE(LEFT(N2029,10))+TIMEVALUE(MID(N2029,12,8)), "texto")))</f>
        <v/>
      </c>
      <c r="R2029" s="17">
        <f>IF(ISNUMBER(Q2029), DATE(YEAR(Q2029),MONTH(Q2029),1), "")</f>
        <v/>
      </c>
      <c r="S2029" s="18">
        <f>IF(A2029="", 0, IF(AND(M2029=Ajustes!$B$8, E2029=Ajustes!$B$5, I2029=Ajustes!$B$4, OR(C2029=Ajustes!$B$6, C2029=Ajustes!$B$7), ISNUMBER(D2029), ISNUMBER(H2029)), 1, 0))</f>
        <v/>
      </c>
      <c r="T2029" s="19">
        <f>IF(S2029&lt;&gt;1, 0, IF(N(J2029)=0, 0, IF(K2029=Ajustes!$B$5, J2029, J2029*F2029)))</f>
        <v/>
      </c>
      <c r="U2029" s="20">
        <f>IF(S2029&lt;&gt;1, U2028, IF(C2029=Ajustes!$B$6, U2028+H2029, U2028-H2029))</f>
        <v/>
      </c>
      <c r="V2029" s="19">
        <f>IF(S2029&lt;&gt;1, V2028, IF(C2029=Ajustes!$B$6, V2028+D2029+N(O2029)+T2029, IF(U2029&lt;=0, 0, V2028-H2029*W2028)))</f>
        <v/>
      </c>
      <c r="W2029" s="21">
        <f>IF(U2029&gt;0, V2029/U2029, 0)</f>
        <v/>
      </c>
      <c r="X2029" s="19">
        <f>IF(AND(S2029=1, C2029=Ajustes!$B$7), D2029-N(O2029)-T2029-H2029*W2028, "")</f>
        <v/>
      </c>
      <c r="Y2029" s="18">
        <f>IF(A2029="", "", TRIM(IF(COUNTIFS($N$2:$N$3000,N2029,$C$2:$C$3000,C2029,$D$2:$D$3000,D2029,$H$2:$H$3000,H2029)&gt;1, "Orden repetida. ", "")&amp;IF(AND(S2029=1, C2029=Ajustes!$B$7, U2028+0.000001&lt;H2029), "Vendes más de lo registrado. ", "")&amp;IF(Q2029="texto", "Fecha en texto. ", "")&amp;IF(OR(NOT(ISNUMBER(D2029)), NOT(ISNUMBER(H2029))), "Número en texto. ", "")&amp;IF(AND(ISNUMBER(Q2029), ISNUMBER(Q2028), Q2029&lt;Q2028), "Fuera de orden de fecha. ", "")))</f>
        <v/>
      </c>
      <c r="Z2029" s="18">
        <f>IF(AND(S2029=1, ISNUMBER(R2029)), ROW(), 0)</f>
        <v/>
      </c>
      <c r="AA2029" s="18">
        <f>IF(ISNUMBER(R2029), R2029, 0)</f>
        <v/>
      </c>
    </row>
    <row r="2030">
      <c r="A2030" s="13" t="n"/>
      <c r="B2030" s="13" t="n"/>
      <c r="C2030" s="13" t="n"/>
      <c r="D2030" s="13" t="n"/>
      <c r="E2030" s="13" t="n"/>
      <c r="F2030" s="13" t="n"/>
      <c r="G2030" s="13" t="n"/>
      <c r="H2030" s="13" t="n"/>
      <c r="I2030" s="13" t="n"/>
      <c r="J2030" s="13" t="n"/>
      <c r="K2030" s="13" t="n"/>
      <c r="L2030" s="13" t="n"/>
      <c r="M2030" s="13" t="n"/>
      <c r="N2030" s="13" t="n"/>
      <c r="O2030" s="14" t="n"/>
      <c r="P2030" s="15" t="n"/>
      <c r="Q2030" s="16">
        <f>IF(N2030="", "", IF(ISNUMBER(N2030), N2030, IFERROR(DATEVALUE(LEFT(N2030,10))+TIMEVALUE(MID(N2030,12,8)), "texto")))</f>
        <v/>
      </c>
      <c r="R2030" s="17">
        <f>IF(ISNUMBER(Q2030), DATE(YEAR(Q2030),MONTH(Q2030),1), "")</f>
        <v/>
      </c>
      <c r="S2030" s="18">
        <f>IF(A2030="", 0, IF(AND(M2030=Ajustes!$B$8, E2030=Ajustes!$B$5, I2030=Ajustes!$B$4, OR(C2030=Ajustes!$B$6, C2030=Ajustes!$B$7), ISNUMBER(D2030), ISNUMBER(H2030)), 1, 0))</f>
        <v/>
      </c>
      <c r="T2030" s="19">
        <f>IF(S2030&lt;&gt;1, 0, IF(N(J2030)=0, 0, IF(K2030=Ajustes!$B$5, J2030, J2030*F2030)))</f>
        <v/>
      </c>
      <c r="U2030" s="20">
        <f>IF(S2030&lt;&gt;1, U2029, IF(C2030=Ajustes!$B$6, U2029+H2030, U2029-H2030))</f>
        <v/>
      </c>
      <c r="V2030" s="19">
        <f>IF(S2030&lt;&gt;1, V2029, IF(C2030=Ajustes!$B$6, V2029+D2030+N(O2030)+T2030, IF(U2030&lt;=0, 0, V2029-H2030*W2029)))</f>
        <v/>
      </c>
      <c r="W2030" s="21">
        <f>IF(U2030&gt;0, V2030/U2030, 0)</f>
        <v/>
      </c>
      <c r="X2030" s="19">
        <f>IF(AND(S2030=1, C2030=Ajustes!$B$7), D2030-N(O2030)-T2030-H2030*W2029, "")</f>
        <v/>
      </c>
      <c r="Y2030" s="18">
        <f>IF(A2030="", "", TRIM(IF(COUNTIFS($N$2:$N$3000,N2030,$C$2:$C$3000,C2030,$D$2:$D$3000,D2030,$H$2:$H$3000,H2030)&gt;1, "Orden repetida. ", "")&amp;IF(AND(S2030=1, C2030=Ajustes!$B$7, U2029+0.000001&lt;H2030), "Vendes más de lo registrado. ", "")&amp;IF(Q2030="texto", "Fecha en texto. ", "")&amp;IF(OR(NOT(ISNUMBER(D2030)), NOT(ISNUMBER(H2030))), "Número en texto. ", "")&amp;IF(AND(ISNUMBER(Q2030), ISNUMBER(Q2029), Q2030&lt;Q2029), "Fuera de orden de fecha. ", "")))</f>
        <v/>
      </c>
      <c r="Z2030" s="18">
        <f>IF(AND(S2030=1, ISNUMBER(R2030)), ROW(), 0)</f>
        <v/>
      </c>
      <c r="AA2030" s="18">
        <f>IF(ISNUMBER(R2030), R2030, 0)</f>
        <v/>
      </c>
    </row>
    <row r="2031">
      <c r="A2031" s="13" t="n"/>
      <c r="B2031" s="13" t="n"/>
      <c r="C2031" s="13" t="n"/>
      <c r="D2031" s="13" t="n"/>
      <c r="E2031" s="13" t="n"/>
      <c r="F2031" s="13" t="n"/>
      <c r="G2031" s="13" t="n"/>
      <c r="H2031" s="13" t="n"/>
      <c r="I2031" s="13" t="n"/>
      <c r="J2031" s="13" t="n"/>
      <c r="K2031" s="13" t="n"/>
      <c r="L2031" s="13" t="n"/>
      <c r="M2031" s="13" t="n"/>
      <c r="N2031" s="13" t="n"/>
      <c r="O2031" s="14" t="n"/>
      <c r="P2031" s="15" t="n"/>
      <c r="Q2031" s="16">
        <f>IF(N2031="", "", IF(ISNUMBER(N2031), N2031, IFERROR(DATEVALUE(LEFT(N2031,10))+TIMEVALUE(MID(N2031,12,8)), "texto")))</f>
        <v/>
      </c>
      <c r="R2031" s="17">
        <f>IF(ISNUMBER(Q2031), DATE(YEAR(Q2031),MONTH(Q2031),1), "")</f>
        <v/>
      </c>
      <c r="S2031" s="18">
        <f>IF(A2031="", 0, IF(AND(M2031=Ajustes!$B$8, E2031=Ajustes!$B$5, I2031=Ajustes!$B$4, OR(C2031=Ajustes!$B$6, C2031=Ajustes!$B$7), ISNUMBER(D2031), ISNUMBER(H2031)), 1, 0))</f>
        <v/>
      </c>
      <c r="T2031" s="19">
        <f>IF(S2031&lt;&gt;1, 0, IF(N(J2031)=0, 0, IF(K2031=Ajustes!$B$5, J2031, J2031*F2031)))</f>
        <v/>
      </c>
      <c r="U2031" s="20">
        <f>IF(S2031&lt;&gt;1, U2030, IF(C2031=Ajustes!$B$6, U2030+H2031, U2030-H2031))</f>
        <v/>
      </c>
      <c r="V2031" s="19">
        <f>IF(S2031&lt;&gt;1, V2030, IF(C2031=Ajustes!$B$6, V2030+D2031+N(O2031)+T2031, IF(U2031&lt;=0, 0, V2030-H2031*W2030)))</f>
        <v/>
      </c>
      <c r="W2031" s="21">
        <f>IF(U2031&gt;0, V2031/U2031, 0)</f>
        <v/>
      </c>
      <c r="X2031" s="19">
        <f>IF(AND(S2031=1, C2031=Ajustes!$B$7), D2031-N(O2031)-T2031-H2031*W2030, "")</f>
        <v/>
      </c>
      <c r="Y2031" s="18">
        <f>IF(A2031="", "", TRIM(IF(COUNTIFS($N$2:$N$3000,N2031,$C$2:$C$3000,C2031,$D$2:$D$3000,D2031,$H$2:$H$3000,H2031)&gt;1, "Orden repetida. ", "")&amp;IF(AND(S2031=1, C2031=Ajustes!$B$7, U2030+0.000001&lt;H2031), "Vendes más de lo registrado. ", "")&amp;IF(Q2031="texto", "Fecha en texto. ", "")&amp;IF(OR(NOT(ISNUMBER(D2031)), NOT(ISNUMBER(H2031))), "Número en texto. ", "")&amp;IF(AND(ISNUMBER(Q2031), ISNUMBER(Q2030), Q2031&lt;Q2030), "Fuera de orden de fecha. ", "")))</f>
        <v/>
      </c>
      <c r="Z2031" s="18">
        <f>IF(AND(S2031=1, ISNUMBER(R2031)), ROW(), 0)</f>
        <v/>
      </c>
      <c r="AA2031" s="18">
        <f>IF(ISNUMBER(R2031), R2031, 0)</f>
        <v/>
      </c>
    </row>
    <row r="2032">
      <c r="A2032" s="13" t="n"/>
      <c r="B2032" s="13" t="n"/>
      <c r="C2032" s="13" t="n"/>
      <c r="D2032" s="13" t="n"/>
      <c r="E2032" s="13" t="n"/>
      <c r="F2032" s="13" t="n"/>
      <c r="G2032" s="13" t="n"/>
      <c r="H2032" s="13" t="n"/>
      <c r="I2032" s="13" t="n"/>
      <c r="J2032" s="13" t="n"/>
      <c r="K2032" s="13" t="n"/>
      <c r="L2032" s="13" t="n"/>
      <c r="M2032" s="13" t="n"/>
      <c r="N2032" s="13" t="n"/>
      <c r="O2032" s="14" t="n"/>
      <c r="P2032" s="15" t="n"/>
      <c r="Q2032" s="16">
        <f>IF(N2032="", "", IF(ISNUMBER(N2032), N2032, IFERROR(DATEVALUE(LEFT(N2032,10))+TIMEVALUE(MID(N2032,12,8)), "texto")))</f>
        <v/>
      </c>
      <c r="R2032" s="17">
        <f>IF(ISNUMBER(Q2032), DATE(YEAR(Q2032),MONTH(Q2032),1), "")</f>
        <v/>
      </c>
      <c r="S2032" s="18">
        <f>IF(A2032="", 0, IF(AND(M2032=Ajustes!$B$8, E2032=Ajustes!$B$5, I2032=Ajustes!$B$4, OR(C2032=Ajustes!$B$6, C2032=Ajustes!$B$7), ISNUMBER(D2032), ISNUMBER(H2032)), 1, 0))</f>
        <v/>
      </c>
      <c r="T2032" s="19">
        <f>IF(S2032&lt;&gt;1, 0, IF(N(J2032)=0, 0, IF(K2032=Ajustes!$B$5, J2032, J2032*F2032)))</f>
        <v/>
      </c>
      <c r="U2032" s="20">
        <f>IF(S2032&lt;&gt;1, U2031, IF(C2032=Ajustes!$B$6, U2031+H2032, U2031-H2032))</f>
        <v/>
      </c>
      <c r="V2032" s="19">
        <f>IF(S2032&lt;&gt;1, V2031, IF(C2032=Ajustes!$B$6, V2031+D2032+N(O2032)+T2032, IF(U2032&lt;=0, 0, V2031-H2032*W2031)))</f>
        <v/>
      </c>
      <c r="W2032" s="21">
        <f>IF(U2032&gt;0, V2032/U2032, 0)</f>
        <v/>
      </c>
      <c r="X2032" s="19">
        <f>IF(AND(S2032=1, C2032=Ajustes!$B$7), D2032-N(O2032)-T2032-H2032*W2031, "")</f>
        <v/>
      </c>
      <c r="Y2032" s="18">
        <f>IF(A2032="", "", TRIM(IF(COUNTIFS($N$2:$N$3000,N2032,$C$2:$C$3000,C2032,$D$2:$D$3000,D2032,$H$2:$H$3000,H2032)&gt;1, "Orden repetida. ", "")&amp;IF(AND(S2032=1, C2032=Ajustes!$B$7, U2031+0.000001&lt;H2032), "Vendes más de lo registrado. ", "")&amp;IF(Q2032="texto", "Fecha en texto. ", "")&amp;IF(OR(NOT(ISNUMBER(D2032)), NOT(ISNUMBER(H2032))), "Número en texto. ", "")&amp;IF(AND(ISNUMBER(Q2032), ISNUMBER(Q2031), Q2032&lt;Q2031), "Fuera de orden de fecha. ", "")))</f>
        <v/>
      </c>
      <c r="Z2032" s="18">
        <f>IF(AND(S2032=1, ISNUMBER(R2032)), ROW(), 0)</f>
        <v/>
      </c>
      <c r="AA2032" s="18">
        <f>IF(ISNUMBER(R2032), R2032, 0)</f>
        <v/>
      </c>
    </row>
    <row r="2033">
      <c r="A2033" s="13" t="n"/>
      <c r="B2033" s="13" t="n"/>
      <c r="C2033" s="13" t="n"/>
      <c r="D2033" s="13" t="n"/>
      <c r="E2033" s="13" t="n"/>
      <c r="F2033" s="13" t="n"/>
      <c r="G2033" s="13" t="n"/>
      <c r="H2033" s="13" t="n"/>
      <c r="I2033" s="13" t="n"/>
      <c r="J2033" s="13" t="n"/>
      <c r="K2033" s="13" t="n"/>
      <c r="L2033" s="13" t="n"/>
      <c r="M2033" s="13" t="n"/>
      <c r="N2033" s="13" t="n"/>
      <c r="O2033" s="14" t="n"/>
      <c r="P2033" s="15" t="n"/>
      <c r="Q2033" s="16">
        <f>IF(N2033="", "", IF(ISNUMBER(N2033), N2033, IFERROR(DATEVALUE(LEFT(N2033,10))+TIMEVALUE(MID(N2033,12,8)), "texto")))</f>
        <v/>
      </c>
      <c r="R2033" s="17">
        <f>IF(ISNUMBER(Q2033), DATE(YEAR(Q2033),MONTH(Q2033),1), "")</f>
        <v/>
      </c>
      <c r="S2033" s="18">
        <f>IF(A2033="", 0, IF(AND(M2033=Ajustes!$B$8, E2033=Ajustes!$B$5, I2033=Ajustes!$B$4, OR(C2033=Ajustes!$B$6, C2033=Ajustes!$B$7), ISNUMBER(D2033), ISNUMBER(H2033)), 1, 0))</f>
        <v/>
      </c>
      <c r="T2033" s="19">
        <f>IF(S2033&lt;&gt;1, 0, IF(N(J2033)=0, 0, IF(K2033=Ajustes!$B$5, J2033, J2033*F2033)))</f>
        <v/>
      </c>
      <c r="U2033" s="20">
        <f>IF(S2033&lt;&gt;1, U2032, IF(C2033=Ajustes!$B$6, U2032+H2033, U2032-H2033))</f>
        <v/>
      </c>
      <c r="V2033" s="19">
        <f>IF(S2033&lt;&gt;1, V2032, IF(C2033=Ajustes!$B$6, V2032+D2033+N(O2033)+T2033, IF(U2033&lt;=0, 0, V2032-H2033*W2032)))</f>
        <v/>
      </c>
      <c r="W2033" s="21">
        <f>IF(U2033&gt;0, V2033/U2033, 0)</f>
        <v/>
      </c>
      <c r="X2033" s="19">
        <f>IF(AND(S2033=1, C2033=Ajustes!$B$7), D2033-N(O2033)-T2033-H2033*W2032, "")</f>
        <v/>
      </c>
      <c r="Y2033" s="18">
        <f>IF(A2033="", "", TRIM(IF(COUNTIFS($N$2:$N$3000,N2033,$C$2:$C$3000,C2033,$D$2:$D$3000,D2033,$H$2:$H$3000,H2033)&gt;1, "Orden repetida. ", "")&amp;IF(AND(S2033=1, C2033=Ajustes!$B$7, U2032+0.000001&lt;H2033), "Vendes más de lo registrado. ", "")&amp;IF(Q2033="texto", "Fecha en texto. ", "")&amp;IF(OR(NOT(ISNUMBER(D2033)), NOT(ISNUMBER(H2033))), "Número en texto. ", "")&amp;IF(AND(ISNUMBER(Q2033), ISNUMBER(Q2032), Q2033&lt;Q2032), "Fuera de orden de fecha. ", "")))</f>
        <v/>
      </c>
      <c r="Z2033" s="18">
        <f>IF(AND(S2033=1, ISNUMBER(R2033)), ROW(), 0)</f>
        <v/>
      </c>
      <c r="AA2033" s="18">
        <f>IF(ISNUMBER(R2033), R2033, 0)</f>
        <v/>
      </c>
    </row>
    <row r="2034">
      <c r="A2034" s="13" t="n"/>
      <c r="B2034" s="13" t="n"/>
      <c r="C2034" s="13" t="n"/>
      <c r="D2034" s="13" t="n"/>
      <c r="E2034" s="13" t="n"/>
      <c r="F2034" s="13" t="n"/>
      <c r="G2034" s="13" t="n"/>
      <c r="H2034" s="13" t="n"/>
      <c r="I2034" s="13" t="n"/>
      <c r="J2034" s="13" t="n"/>
      <c r="K2034" s="13" t="n"/>
      <c r="L2034" s="13" t="n"/>
      <c r="M2034" s="13" t="n"/>
      <c r="N2034" s="13" t="n"/>
      <c r="O2034" s="14" t="n"/>
      <c r="P2034" s="15" t="n"/>
      <c r="Q2034" s="16">
        <f>IF(N2034="", "", IF(ISNUMBER(N2034), N2034, IFERROR(DATEVALUE(LEFT(N2034,10))+TIMEVALUE(MID(N2034,12,8)), "texto")))</f>
        <v/>
      </c>
      <c r="R2034" s="17">
        <f>IF(ISNUMBER(Q2034), DATE(YEAR(Q2034),MONTH(Q2034),1), "")</f>
        <v/>
      </c>
      <c r="S2034" s="18">
        <f>IF(A2034="", 0, IF(AND(M2034=Ajustes!$B$8, E2034=Ajustes!$B$5, I2034=Ajustes!$B$4, OR(C2034=Ajustes!$B$6, C2034=Ajustes!$B$7), ISNUMBER(D2034), ISNUMBER(H2034)), 1, 0))</f>
        <v/>
      </c>
      <c r="T2034" s="19">
        <f>IF(S2034&lt;&gt;1, 0, IF(N(J2034)=0, 0, IF(K2034=Ajustes!$B$5, J2034, J2034*F2034)))</f>
        <v/>
      </c>
      <c r="U2034" s="20">
        <f>IF(S2034&lt;&gt;1, U2033, IF(C2034=Ajustes!$B$6, U2033+H2034, U2033-H2034))</f>
        <v/>
      </c>
      <c r="V2034" s="19">
        <f>IF(S2034&lt;&gt;1, V2033, IF(C2034=Ajustes!$B$6, V2033+D2034+N(O2034)+T2034, IF(U2034&lt;=0, 0, V2033-H2034*W2033)))</f>
        <v/>
      </c>
      <c r="W2034" s="21">
        <f>IF(U2034&gt;0, V2034/U2034, 0)</f>
        <v/>
      </c>
      <c r="X2034" s="19">
        <f>IF(AND(S2034=1, C2034=Ajustes!$B$7), D2034-N(O2034)-T2034-H2034*W2033, "")</f>
        <v/>
      </c>
      <c r="Y2034" s="18">
        <f>IF(A2034="", "", TRIM(IF(COUNTIFS($N$2:$N$3000,N2034,$C$2:$C$3000,C2034,$D$2:$D$3000,D2034,$H$2:$H$3000,H2034)&gt;1, "Orden repetida. ", "")&amp;IF(AND(S2034=1, C2034=Ajustes!$B$7, U2033+0.000001&lt;H2034), "Vendes más de lo registrado. ", "")&amp;IF(Q2034="texto", "Fecha en texto. ", "")&amp;IF(OR(NOT(ISNUMBER(D2034)), NOT(ISNUMBER(H2034))), "Número en texto. ", "")&amp;IF(AND(ISNUMBER(Q2034), ISNUMBER(Q2033), Q2034&lt;Q2033), "Fuera de orden de fecha. ", "")))</f>
        <v/>
      </c>
      <c r="Z2034" s="18">
        <f>IF(AND(S2034=1, ISNUMBER(R2034)), ROW(), 0)</f>
        <v/>
      </c>
      <c r="AA2034" s="18">
        <f>IF(ISNUMBER(R2034), R2034, 0)</f>
        <v/>
      </c>
    </row>
    <row r="2035">
      <c r="A2035" s="13" t="n"/>
      <c r="B2035" s="13" t="n"/>
      <c r="C2035" s="13" t="n"/>
      <c r="D2035" s="13" t="n"/>
      <c r="E2035" s="13" t="n"/>
      <c r="F2035" s="13" t="n"/>
      <c r="G2035" s="13" t="n"/>
      <c r="H2035" s="13" t="n"/>
      <c r="I2035" s="13" t="n"/>
      <c r="J2035" s="13" t="n"/>
      <c r="K2035" s="13" t="n"/>
      <c r="L2035" s="13" t="n"/>
      <c r="M2035" s="13" t="n"/>
      <c r="N2035" s="13" t="n"/>
      <c r="O2035" s="14" t="n"/>
      <c r="P2035" s="15" t="n"/>
      <c r="Q2035" s="16">
        <f>IF(N2035="", "", IF(ISNUMBER(N2035), N2035, IFERROR(DATEVALUE(LEFT(N2035,10))+TIMEVALUE(MID(N2035,12,8)), "texto")))</f>
        <v/>
      </c>
      <c r="R2035" s="17">
        <f>IF(ISNUMBER(Q2035), DATE(YEAR(Q2035),MONTH(Q2035),1), "")</f>
        <v/>
      </c>
      <c r="S2035" s="18">
        <f>IF(A2035="", 0, IF(AND(M2035=Ajustes!$B$8, E2035=Ajustes!$B$5, I2035=Ajustes!$B$4, OR(C2035=Ajustes!$B$6, C2035=Ajustes!$B$7), ISNUMBER(D2035), ISNUMBER(H2035)), 1, 0))</f>
        <v/>
      </c>
      <c r="T2035" s="19">
        <f>IF(S2035&lt;&gt;1, 0, IF(N(J2035)=0, 0, IF(K2035=Ajustes!$B$5, J2035, J2035*F2035)))</f>
        <v/>
      </c>
      <c r="U2035" s="20">
        <f>IF(S2035&lt;&gt;1, U2034, IF(C2035=Ajustes!$B$6, U2034+H2035, U2034-H2035))</f>
        <v/>
      </c>
      <c r="V2035" s="19">
        <f>IF(S2035&lt;&gt;1, V2034, IF(C2035=Ajustes!$B$6, V2034+D2035+N(O2035)+T2035, IF(U2035&lt;=0, 0, V2034-H2035*W2034)))</f>
        <v/>
      </c>
      <c r="W2035" s="21">
        <f>IF(U2035&gt;0, V2035/U2035, 0)</f>
        <v/>
      </c>
      <c r="X2035" s="19">
        <f>IF(AND(S2035=1, C2035=Ajustes!$B$7), D2035-N(O2035)-T2035-H2035*W2034, "")</f>
        <v/>
      </c>
      <c r="Y2035" s="18">
        <f>IF(A2035="", "", TRIM(IF(COUNTIFS($N$2:$N$3000,N2035,$C$2:$C$3000,C2035,$D$2:$D$3000,D2035,$H$2:$H$3000,H2035)&gt;1, "Orden repetida. ", "")&amp;IF(AND(S2035=1, C2035=Ajustes!$B$7, U2034+0.000001&lt;H2035), "Vendes más de lo registrado. ", "")&amp;IF(Q2035="texto", "Fecha en texto. ", "")&amp;IF(OR(NOT(ISNUMBER(D2035)), NOT(ISNUMBER(H2035))), "Número en texto. ", "")&amp;IF(AND(ISNUMBER(Q2035), ISNUMBER(Q2034), Q2035&lt;Q2034), "Fuera de orden de fecha. ", "")))</f>
        <v/>
      </c>
      <c r="Z2035" s="18">
        <f>IF(AND(S2035=1, ISNUMBER(R2035)), ROW(), 0)</f>
        <v/>
      </c>
      <c r="AA2035" s="18">
        <f>IF(ISNUMBER(R2035), R2035, 0)</f>
        <v/>
      </c>
    </row>
    <row r="2036">
      <c r="A2036" s="13" t="n"/>
      <c r="B2036" s="13" t="n"/>
      <c r="C2036" s="13" t="n"/>
      <c r="D2036" s="13" t="n"/>
      <c r="E2036" s="13" t="n"/>
      <c r="F2036" s="13" t="n"/>
      <c r="G2036" s="13" t="n"/>
      <c r="H2036" s="13" t="n"/>
      <c r="I2036" s="13" t="n"/>
      <c r="J2036" s="13" t="n"/>
      <c r="K2036" s="13" t="n"/>
      <c r="L2036" s="13" t="n"/>
      <c r="M2036" s="13" t="n"/>
      <c r="N2036" s="13" t="n"/>
      <c r="O2036" s="14" t="n"/>
      <c r="P2036" s="15" t="n"/>
      <c r="Q2036" s="16">
        <f>IF(N2036="", "", IF(ISNUMBER(N2036), N2036, IFERROR(DATEVALUE(LEFT(N2036,10))+TIMEVALUE(MID(N2036,12,8)), "texto")))</f>
        <v/>
      </c>
      <c r="R2036" s="17">
        <f>IF(ISNUMBER(Q2036), DATE(YEAR(Q2036),MONTH(Q2036),1), "")</f>
        <v/>
      </c>
      <c r="S2036" s="18">
        <f>IF(A2036="", 0, IF(AND(M2036=Ajustes!$B$8, E2036=Ajustes!$B$5, I2036=Ajustes!$B$4, OR(C2036=Ajustes!$B$6, C2036=Ajustes!$B$7), ISNUMBER(D2036), ISNUMBER(H2036)), 1, 0))</f>
        <v/>
      </c>
      <c r="T2036" s="19">
        <f>IF(S2036&lt;&gt;1, 0, IF(N(J2036)=0, 0, IF(K2036=Ajustes!$B$5, J2036, J2036*F2036)))</f>
        <v/>
      </c>
      <c r="U2036" s="20">
        <f>IF(S2036&lt;&gt;1, U2035, IF(C2036=Ajustes!$B$6, U2035+H2036, U2035-H2036))</f>
        <v/>
      </c>
      <c r="V2036" s="19">
        <f>IF(S2036&lt;&gt;1, V2035, IF(C2036=Ajustes!$B$6, V2035+D2036+N(O2036)+T2036, IF(U2036&lt;=0, 0, V2035-H2036*W2035)))</f>
        <v/>
      </c>
      <c r="W2036" s="21">
        <f>IF(U2036&gt;0, V2036/U2036, 0)</f>
        <v/>
      </c>
      <c r="X2036" s="19">
        <f>IF(AND(S2036=1, C2036=Ajustes!$B$7), D2036-N(O2036)-T2036-H2036*W2035, "")</f>
        <v/>
      </c>
      <c r="Y2036" s="18">
        <f>IF(A2036="", "", TRIM(IF(COUNTIFS($N$2:$N$3000,N2036,$C$2:$C$3000,C2036,$D$2:$D$3000,D2036,$H$2:$H$3000,H2036)&gt;1, "Orden repetida. ", "")&amp;IF(AND(S2036=1, C2036=Ajustes!$B$7, U2035+0.000001&lt;H2036), "Vendes más de lo registrado. ", "")&amp;IF(Q2036="texto", "Fecha en texto. ", "")&amp;IF(OR(NOT(ISNUMBER(D2036)), NOT(ISNUMBER(H2036))), "Número en texto. ", "")&amp;IF(AND(ISNUMBER(Q2036), ISNUMBER(Q2035), Q2036&lt;Q2035), "Fuera de orden de fecha. ", "")))</f>
        <v/>
      </c>
      <c r="Z2036" s="18">
        <f>IF(AND(S2036=1, ISNUMBER(R2036)), ROW(), 0)</f>
        <v/>
      </c>
      <c r="AA2036" s="18">
        <f>IF(ISNUMBER(R2036), R2036, 0)</f>
        <v/>
      </c>
    </row>
    <row r="2037">
      <c r="A2037" s="13" t="n"/>
      <c r="B2037" s="13" t="n"/>
      <c r="C2037" s="13" t="n"/>
      <c r="D2037" s="13" t="n"/>
      <c r="E2037" s="13" t="n"/>
      <c r="F2037" s="13" t="n"/>
      <c r="G2037" s="13" t="n"/>
      <c r="H2037" s="13" t="n"/>
      <c r="I2037" s="13" t="n"/>
      <c r="J2037" s="13" t="n"/>
      <c r="K2037" s="13" t="n"/>
      <c r="L2037" s="13" t="n"/>
      <c r="M2037" s="13" t="n"/>
      <c r="N2037" s="13" t="n"/>
      <c r="O2037" s="14" t="n"/>
      <c r="P2037" s="15" t="n"/>
      <c r="Q2037" s="16">
        <f>IF(N2037="", "", IF(ISNUMBER(N2037), N2037, IFERROR(DATEVALUE(LEFT(N2037,10))+TIMEVALUE(MID(N2037,12,8)), "texto")))</f>
        <v/>
      </c>
      <c r="R2037" s="17">
        <f>IF(ISNUMBER(Q2037), DATE(YEAR(Q2037),MONTH(Q2037),1), "")</f>
        <v/>
      </c>
      <c r="S2037" s="18">
        <f>IF(A2037="", 0, IF(AND(M2037=Ajustes!$B$8, E2037=Ajustes!$B$5, I2037=Ajustes!$B$4, OR(C2037=Ajustes!$B$6, C2037=Ajustes!$B$7), ISNUMBER(D2037), ISNUMBER(H2037)), 1, 0))</f>
        <v/>
      </c>
      <c r="T2037" s="19">
        <f>IF(S2037&lt;&gt;1, 0, IF(N(J2037)=0, 0, IF(K2037=Ajustes!$B$5, J2037, J2037*F2037)))</f>
        <v/>
      </c>
      <c r="U2037" s="20">
        <f>IF(S2037&lt;&gt;1, U2036, IF(C2037=Ajustes!$B$6, U2036+H2037, U2036-H2037))</f>
        <v/>
      </c>
      <c r="V2037" s="19">
        <f>IF(S2037&lt;&gt;1, V2036, IF(C2037=Ajustes!$B$6, V2036+D2037+N(O2037)+T2037, IF(U2037&lt;=0, 0, V2036-H2037*W2036)))</f>
        <v/>
      </c>
      <c r="W2037" s="21">
        <f>IF(U2037&gt;0, V2037/U2037, 0)</f>
        <v/>
      </c>
      <c r="X2037" s="19">
        <f>IF(AND(S2037=1, C2037=Ajustes!$B$7), D2037-N(O2037)-T2037-H2037*W2036, "")</f>
        <v/>
      </c>
      <c r="Y2037" s="18">
        <f>IF(A2037="", "", TRIM(IF(COUNTIFS($N$2:$N$3000,N2037,$C$2:$C$3000,C2037,$D$2:$D$3000,D2037,$H$2:$H$3000,H2037)&gt;1, "Orden repetida. ", "")&amp;IF(AND(S2037=1, C2037=Ajustes!$B$7, U2036+0.000001&lt;H2037), "Vendes más de lo registrado. ", "")&amp;IF(Q2037="texto", "Fecha en texto. ", "")&amp;IF(OR(NOT(ISNUMBER(D2037)), NOT(ISNUMBER(H2037))), "Número en texto. ", "")&amp;IF(AND(ISNUMBER(Q2037), ISNUMBER(Q2036), Q2037&lt;Q2036), "Fuera de orden de fecha. ", "")))</f>
        <v/>
      </c>
      <c r="Z2037" s="18">
        <f>IF(AND(S2037=1, ISNUMBER(R2037)), ROW(), 0)</f>
        <v/>
      </c>
      <c r="AA2037" s="18">
        <f>IF(ISNUMBER(R2037), R2037, 0)</f>
        <v/>
      </c>
    </row>
    <row r="2038">
      <c r="A2038" s="13" t="n"/>
      <c r="B2038" s="13" t="n"/>
      <c r="C2038" s="13" t="n"/>
      <c r="D2038" s="13" t="n"/>
      <c r="E2038" s="13" t="n"/>
      <c r="F2038" s="13" t="n"/>
      <c r="G2038" s="13" t="n"/>
      <c r="H2038" s="13" t="n"/>
      <c r="I2038" s="13" t="n"/>
      <c r="J2038" s="13" t="n"/>
      <c r="K2038" s="13" t="n"/>
      <c r="L2038" s="13" t="n"/>
      <c r="M2038" s="13" t="n"/>
      <c r="N2038" s="13" t="n"/>
      <c r="O2038" s="14" t="n"/>
      <c r="P2038" s="15" t="n"/>
      <c r="Q2038" s="16">
        <f>IF(N2038="", "", IF(ISNUMBER(N2038), N2038, IFERROR(DATEVALUE(LEFT(N2038,10))+TIMEVALUE(MID(N2038,12,8)), "texto")))</f>
        <v/>
      </c>
      <c r="R2038" s="17">
        <f>IF(ISNUMBER(Q2038), DATE(YEAR(Q2038),MONTH(Q2038),1), "")</f>
        <v/>
      </c>
      <c r="S2038" s="18">
        <f>IF(A2038="", 0, IF(AND(M2038=Ajustes!$B$8, E2038=Ajustes!$B$5, I2038=Ajustes!$B$4, OR(C2038=Ajustes!$B$6, C2038=Ajustes!$B$7), ISNUMBER(D2038), ISNUMBER(H2038)), 1, 0))</f>
        <v/>
      </c>
      <c r="T2038" s="19">
        <f>IF(S2038&lt;&gt;1, 0, IF(N(J2038)=0, 0, IF(K2038=Ajustes!$B$5, J2038, J2038*F2038)))</f>
        <v/>
      </c>
      <c r="U2038" s="20">
        <f>IF(S2038&lt;&gt;1, U2037, IF(C2038=Ajustes!$B$6, U2037+H2038, U2037-H2038))</f>
        <v/>
      </c>
      <c r="V2038" s="19">
        <f>IF(S2038&lt;&gt;1, V2037, IF(C2038=Ajustes!$B$6, V2037+D2038+N(O2038)+T2038, IF(U2038&lt;=0, 0, V2037-H2038*W2037)))</f>
        <v/>
      </c>
      <c r="W2038" s="21">
        <f>IF(U2038&gt;0, V2038/U2038, 0)</f>
        <v/>
      </c>
      <c r="X2038" s="19">
        <f>IF(AND(S2038=1, C2038=Ajustes!$B$7), D2038-N(O2038)-T2038-H2038*W2037, "")</f>
        <v/>
      </c>
      <c r="Y2038" s="18">
        <f>IF(A2038="", "", TRIM(IF(COUNTIFS($N$2:$N$3000,N2038,$C$2:$C$3000,C2038,$D$2:$D$3000,D2038,$H$2:$H$3000,H2038)&gt;1, "Orden repetida. ", "")&amp;IF(AND(S2038=1, C2038=Ajustes!$B$7, U2037+0.000001&lt;H2038), "Vendes más de lo registrado. ", "")&amp;IF(Q2038="texto", "Fecha en texto. ", "")&amp;IF(OR(NOT(ISNUMBER(D2038)), NOT(ISNUMBER(H2038))), "Número en texto. ", "")&amp;IF(AND(ISNUMBER(Q2038), ISNUMBER(Q2037), Q2038&lt;Q2037), "Fuera de orden de fecha. ", "")))</f>
        <v/>
      </c>
      <c r="Z2038" s="18">
        <f>IF(AND(S2038=1, ISNUMBER(R2038)), ROW(), 0)</f>
        <v/>
      </c>
      <c r="AA2038" s="18">
        <f>IF(ISNUMBER(R2038), R2038, 0)</f>
        <v/>
      </c>
    </row>
    <row r="2039">
      <c r="A2039" s="13" t="n"/>
      <c r="B2039" s="13" t="n"/>
      <c r="C2039" s="13" t="n"/>
      <c r="D2039" s="13" t="n"/>
      <c r="E2039" s="13" t="n"/>
      <c r="F2039" s="13" t="n"/>
      <c r="G2039" s="13" t="n"/>
      <c r="H2039" s="13" t="n"/>
      <c r="I2039" s="13" t="n"/>
      <c r="J2039" s="13" t="n"/>
      <c r="K2039" s="13" t="n"/>
      <c r="L2039" s="13" t="n"/>
      <c r="M2039" s="13" t="n"/>
      <c r="N2039" s="13" t="n"/>
      <c r="O2039" s="14" t="n"/>
      <c r="P2039" s="15" t="n"/>
      <c r="Q2039" s="16">
        <f>IF(N2039="", "", IF(ISNUMBER(N2039), N2039, IFERROR(DATEVALUE(LEFT(N2039,10))+TIMEVALUE(MID(N2039,12,8)), "texto")))</f>
        <v/>
      </c>
      <c r="R2039" s="17">
        <f>IF(ISNUMBER(Q2039), DATE(YEAR(Q2039),MONTH(Q2039),1), "")</f>
        <v/>
      </c>
      <c r="S2039" s="18">
        <f>IF(A2039="", 0, IF(AND(M2039=Ajustes!$B$8, E2039=Ajustes!$B$5, I2039=Ajustes!$B$4, OR(C2039=Ajustes!$B$6, C2039=Ajustes!$B$7), ISNUMBER(D2039), ISNUMBER(H2039)), 1, 0))</f>
        <v/>
      </c>
      <c r="T2039" s="19">
        <f>IF(S2039&lt;&gt;1, 0, IF(N(J2039)=0, 0, IF(K2039=Ajustes!$B$5, J2039, J2039*F2039)))</f>
        <v/>
      </c>
      <c r="U2039" s="20">
        <f>IF(S2039&lt;&gt;1, U2038, IF(C2039=Ajustes!$B$6, U2038+H2039, U2038-H2039))</f>
        <v/>
      </c>
      <c r="V2039" s="19">
        <f>IF(S2039&lt;&gt;1, V2038, IF(C2039=Ajustes!$B$6, V2038+D2039+N(O2039)+T2039, IF(U2039&lt;=0, 0, V2038-H2039*W2038)))</f>
        <v/>
      </c>
      <c r="W2039" s="21">
        <f>IF(U2039&gt;0, V2039/U2039, 0)</f>
        <v/>
      </c>
      <c r="X2039" s="19">
        <f>IF(AND(S2039=1, C2039=Ajustes!$B$7), D2039-N(O2039)-T2039-H2039*W2038, "")</f>
        <v/>
      </c>
      <c r="Y2039" s="18">
        <f>IF(A2039="", "", TRIM(IF(COUNTIFS($N$2:$N$3000,N2039,$C$2:$C$3000,C2039,$D$2:$D$3000,D2039,$H$2:$H$3000,H2039)&gt;1, "Orden repetida. ", "")&amp;IF(AND(S2039=1, C2039=Ajustes!$B$7, U2038+0.000001&lt;H2039), "Vendes más de lo registrado. ", "")&amp;IF(Q2039="texto", "Fecha en texto. ", "")&amp;IF(OR(NOT(ISNUMBER(D2039)), NOT(ISNUMBER(H2039))), "Número en texto. ", "")&amp;IF(AND(ISNUMBER(Q2039), ISNUMBER(Q2038), Q2039&lt;Q2038), "Fuera de orden de fecha. ", "")))</f>
        <v/>
      </c>
      <c r="Z2039" s="18">
        <f>IF(AND(S2039=1, ISNUMBER(R2039)), ROW(), 0)</f>
        <v/>
      </c>
      <c r="AA2039" s="18">
        <f>IF(ISNUMBER(R2039), R2039, 0)</f>
        <v/>
      </c>
    </row>
    <row r="2040">
      <c r="A2040" s="13" t="n"/>
      <c r="B2040" s="13" t="n"/>
      <c r="C2040" s="13" t="n"/>
      <c r="D2040" s="13" t="n"/>
      <c r="E2040" s="13" t="n"/>
      <c r="F2040" s="13" t="n"/>
      <c r="G2040" s="13" t="n"/>
      <c r="H2040" s="13" t="n"/>
      <c r="I2040" s="13" t="n"/>
      <c r="J2040" s="13" t="n"/>
      <c r="K2040" s="13" t="n"/>
      <c r="L2040" s="13" t="n"/>
      <c r="M2040" s="13" t="n"/>
      <c r="N2040" s="13" t="n"/>
      <c r="O2040" s="14" t="n"/>
      <c r="P2040" s="15" t="n"/>
      <c r="Q2040" s="16">
        <f>IF(N2040="", "", IF(ISNUMBER(N2040), N2040, IFERROR(DATEVALUE(LEFT(N2040,10))+TIMEVALUE(MID(N2040,12,8)), "texto")))</f>
        <v/>
      </c>
      <c r="R2040" s="17">
        <f>IF(ISNUMBER(Q2040), DATE(YEAR(Q2040),MONTH(Q2040),1), "")</f>
        <v/>
      </c>
      <c r="S2040" s="18">
        <f>IF(A2040="", 0, IF(AND(M2040=Ajustes!$B$8, E2040=Ajustes!$B$5, I2040=Ajustes!$B$4, OR(C2040=Ajustes!$B$6, C2040=Ajustes!$B$7), ISNUMBER(D2040), ISNUMBER(H2040)), 1, 0))</f>
        <v/>
      </c>
      <c r="T2040" s="19">
        <f>IF(S2040&lt;&gt;1, 0, IF(N(J2040)=0, 0, IF(K2040=Ajustes!$B$5, J2040, J2040*F2040)))</f>
        <v/>
      </c>
      <c r="U2040" s="20">
        <f>IF(S2040&lt;&gt;1, U2039, IF(C2040=Ajustes!$B$6, U2039+H2040, U2039-H2040))</f>
        <v/>
      </c>
      <c r="V2040" s="19">
        <f>IF(S2040&lt;&gt;1, V2039, IF(C2040=Ajustes!$B$6, V2039+D2040+N(O2040)+T2040, IF(U2040&lt;=0, 0, V2039-H2040*W2039)))</f>
        <v/>
      </c>
      <c r="W2040" s="21">
        <f>IF(U2040&gt;0, V2040/U2040, 0)</f>
        <v/>
      </c>
      <c r="X2040" s="19">
        <f>IF(AND(S2040=1, C2040=Ajustes!$B$7), D2040-N(O2040)-T2040-H2040*W2039, "")</f>
        <v/>
      </c>
      <c r="Y2040" s="18">
        <f>IF(A2040="", "", TRIM(IF(COUNTIFS($N$2:$N$3000,N2040,$C$2:$C$3000,C2040,$D$2:$D$3000,D2040,$H$2:$H$3000,H2040)&gt;1, "Orden repetida. ", "")&amp;IF(AND(S2040=1, C2040=Ajustes!$B$7, U2039+0.000001&lt;H2040), "Vendes más de lo registrado. ", "")&amp;IF(Q2040="texto", "Fecha en texto. ", "")&amp;IF(OR(NOT(ISNUMBER(D2040)), NOT(ISNUMBER(H2040))), "Número en texto. ", "")&amp;IF(AND(ISNUMBER(Q2040), ISNUMBER(Q2039), Q2040&lt;Q2039), "Fuera de orden de fecha. ", "")))</f>
        <v/>
      </c>
      <c r="Z2040" s="18">
        <f>IF(AND(S2040=1, ISNUMBER(R2040)), ROW(), 0)</f>
        <v/>
      </c>
      <c r="AA2040" s="18">
        <f>IF(ISNUMBER(R2040), R2040, 0)</f>
        <v/>
      </c>
    </row>
    <row r="2041">
      <c r="A2041" s="13" t="n"/>
      <c r="B2041" s="13" t="n"/>
      <c r="C2041" s="13" t="n"/>
      <c r="D2041" s="13" t="n"/>
      <c r="E2041" s="13" t="n"/>
      <c r="F2041" s="13" t="n"/>
      <c r="G2041" s="13" t="n"/>
      <c r="H2041" s="13" t="n"/>
      <c r="I2041" s="13" t="n"/>
      <c r="J2041" s="13" t="n"/>
      <c r="K2041" s="13" t="n"/>
      <c r="L2041" s="13" t="n"/>
      <c r="M2041" s="13" t="n"/>
      <c r="N2041" s="13" t="n"/>
      <c r="O2041" s="14" t="n"/>
      <c r="P2041" s="15" t="n"/>
      <c r="Q2041" s="16">
        <f>IF(N2041="", "", IF(ISNUMBER(N2041), N2041, IFERROR(DATEVALUE(LEFT(N2041,10))+TIMEVALUE(MID(N2041,12,8)), "texto")))</f>
        <v/>
      </c>
      <c r="R2041" s="17">
        <f>IF(ISNUMBER(Q2041), DATE(YEAR(Q2041),MONTH(Q2041),1), "")</f>
        <v/>
      </c>
      <c r="S2041" s="18">
        <f>IF(A2041="", 0, IF(AND(M2041=Ajustes!$B$8, E2041=Ajustes!$B$5, I2041=Ajustes!$B$4, OR(C2041=Ajustes!$B$6, C2041=Ajustes!$B$7), ISNUMBER(D2041), ISNUMBER(H2041)), 1, 0))</f>
        <v/>
      </c>
      <c r="T2041" s="19">
        <f>IF(S2041&lt;&gt;1, 0, IF(N(J2041)=0, 0, IF(K2041=Ajustes!$B$5, J2041, J2041*F2041)))</f>
        <v/>
      </c>
      <c r="U2041" s="20">
        <f>IF(S2041&lt;&gt;1, U2040, IF(C2041=Ajustes!$B$6, U2040+H2041, U2040-H2041))</f>
        <v/>
      </c>
      <c r="V2041" s="19">
        <f>IF(S2041&lt;&gt;1, V2040, IF(C2041=Ajustes!$B$6, V2040+D2041+N(O2041)+T2041, IF(U2041&lt;=0, 0, V2040-H2041*W2040)))</f>
        <v/>
      </c>
      <c r="W2041" s="21">
        <f>IF(U2041&gt;0, V2041/U2041, 0)</f>
        <v/>
      </c>
      <c r="X2041" s="19">
        <f>IF(AND(S2041=1, C2041=Ajustes!$B$7), D2041-N(O2041)-T2041-H2041*W2040, "")</f>
        <v/>
      </c>
      <c r="Y2041" s="18">
        <f>IF(A2041="", "", TRIM(IF(COUNTIFS($N$2:$N$3000,N2041,$C$2:$C$3000,C2041,$D$2:$D$3000,D2041,$H$2:$H$3000,H2041)&gt;1, "Orden repetida. ", "")&amp;IF(AND(S2041=1, C2041=Ajustes!$B$7, U2040+0.000001&lt;H2041), "Vendes más de lo registrado. ", "")&amp;IF(Q2041="texto", "Fecha en texto. ", "")&amp;IF(OR(NOT(ISNUMBER(D2041)), NOT(ISNUMBER(H2041))), "Número en texto. ", "")&amp;IF(AND(ISNUMBER(Q2041), ISNUMBER(Q2040), Q2041&lt;Q2040), "Fuera de orden de fecha. ", "")))</f>
        <v/>
      </c>
      <c r="Z2041" s="18">
        <f>IF(AND(S2041=1, ISNUMBER(R2041)), ROW(), 0)</f>
        <v/>
      </c>
      <c r="AA2041" s="18">
        <f>IF(ISNUMBER(R2041), R2041, 0)</f>
        <v/>
      </c>
    </row>
    <row r="2042">
      <c r="A2042" s="13" t="n"/>
      <c r="B2042" s="13" t="n"/>
      <c r="C2042" s="13" t="n"/>
      <c r="D2042" s="13" t="n"/>
      <c r="E2042" s="13" t="n"/>
      <c r="F2042" s="13" t="n"/>
      <c r="G2042" s="13" t="n"/>
      <c r="H2042" s="13" t="n"/>
      <c r="I2042" s="13" t="n"/>
      <c r="J2042" s="13" t="n"/>
      <c r="K2042" s="13" t="n"/>
      <c r="L2042" s="13" t="n"/>
      <c r="M2042" s="13" t="n"/>
      <c r="N2042" s="13" t="n"/>
      <c r="O2042" s="14" t="n"/>
      <c r="P2042" s="15" t="n"/>
      <c r="Q2042" s="16">
        <f>IF(N2042="", "", IF(ISNUMBER(N2042), N2042, IFERROR(DATEVALUE(LEFT(N2042,10))+TIMEVALUE(MID(N2042,12,8)), "texto")))</f>
        <v/>
      </c>
      <c r="R2042" s="17">
        <f>IF(ISNUMBER(Q2042), DATE(YEAR(Q2042),MONTH(Q2042),1), "")</f>
        <v/>
      </c>
      <c r="S2042" s="18">
        <f>IF(A2042="", 0, IF(AND(M2042=Ajustes!$B$8, E2042=Ajustes!$B$5, I2042=Ajustes!$B$4, OR(C2042=Ajustes!$B$6, C2042=Ajustes!$B$7), ISNUMBER(D2042), ISNUMBER(H2042)), 1, 0))</f>
        <v/>
      </c>
      <c r="T2042" s="19">
        <f>IF(S2042&lt;&gt;1, 0, IF(N(J2042)=0, 0, IF(K2042=Ajustes!$B$5, J2042, J2042*F2042)))</f>
        <v/>
      </c>
      <c r="U2042" s="20">
        <f>IF(S2042&lt;&gt;1, U2041, IF(C2042=Ajustes!$B$6, U2041+H2042, U2041-H2042))</f>
        <v/>
      </c>
      <c r="V2042" s="19">
        <f>IF(S2042&lt;&gt;1, V2041, IF(C2042=Ajustes!$B$6, V2041+D2042+N(O2042)+T2042, IF(U2042&lt;=0, 0, V2041-H2042*W2041)))</f>
        <v/>
      </c>
      <c r="W2042" s="21">
        <f>IF(U2042&gt;0, V2042/U2042, 0)</f>
        <v/>
      </c>
      <c r="X2042" s="19">
        <f>IF(AND(S2042=1, C2042=Ajustes!$B$7), D2042-N(O2042)-T2042-H2042*W2041, "")</f>
        <v/>
      </c>
      <c r="Y2042" s="18">
        <f>IF(A2042="", "", TRIM(IF(COUNTIFS($N$2:$N$3000,N2042,$C$2:$C$3000,C2042,$D$2:$D$3000,D2042,$H$2:$H$3000,H2042)&gt;1, "Orden repetida. ", "")&amp;IF(AND(S2042=1, C2042=Ajustes!$B$7, U2041+0.000001&lt;H2042), "Vendes más de lo registrado. ", "")&amp;IF(Q2042="texto", "Fecha en texto. ", "")&amp;IF(OR(NOT(ISNUMBER(D2042)), NOT(ISNUMBER(H2042))), "Número en texto. ", "")&amp;IF(AND(ISNUMBER(Q2042), ISNUMBER(Q2041), Q2042&lt;Q2041), "Fuera de orden de fecha. ", "")))</f>
        <v/>
      </c>
      <c r="Z2042" s="18">
        <f>IF(AND(S2042=1, ISNUMBER(R2042)), ROW(), 0)</f>
        <v/>
      </c>
      <c r="AA2042" s="18">
        <f>IF(ISNUMBER(R2042), R2042, 0)</f>
        <v/>
      </c>
    </row>
    <row r="2043">
      <c r="A2043" s="13" t="n"/>
      <c r="B2043" s="13" t="n"/>
      <c r="C2043" s="13" t="n"/>
      <c r="D2043" s="13" t="n"/>
      <c r="E2043" s="13" t="n"/>
      <c r="F2043" s="13" t="n"/>
      <c r="G2043" s="13" t="n"/>
      <c r="H2043" s="13" t="n"/>
      <c r="I2043" s="13" t="n"/>
      <c r="J2043" s="13" t="n"/>
      <c r="K2043" s="13" t="n"/>
      <c r="L2043" s="13" t="n"/>
      <c r="M2043" s="13" t="n"/>
      <c r="N2043" s="13" t="n"/>
      <c r="O2043" s="14" t="n"/>
      <c r="P2043" s="15" t="n"/>
      <c r="Q2043" s="16">
        <f>IF(N2043="", "", IF(ISNUMBER(N2043), N2043, IFERROR(DATEVALUE(LEFT(N2043,10))+TIMEVALUE(MID(N2043,12,8)), "texto")))</f>
        <v/>
      </c>
      <c r="R2043" s="17">
        <f>IF(ISNUMBER(Q2043), DATE(YEAR(Q2043),MONTH(Q2043),1), "")</f>
        <v/>
      </c>
      <c r="S2043" s="18">
        <f>IF(A2043="", 0, IF(AND(M2043=Ajustes!$B$8, E2043=Ajustes!$B$5, I2043=Ajustes!$B$4, OR(C2043=Ajustes!$B$6, C2043=Ajustes!$B$7), ISNUMBER(D2043), ISNUMBER(H2043)), 1, 0))</f>
        <v/>
      </c>
      <c r="T2043" s="19">
        <f>IF(S2043&lt;&gt;1, 0, IF(N(J2043)=0, 0, IF(K2043=Ajustes!$B$5, J2043, J2043*F2043)))</f>
        <v/>
      </c>
      <c r="U2043" s="20">
        <f>IF(S2043&lt;&gt;1, U2042, IF(C2043=Ajustes!$B$6, U2042+H2043, U2042-H2043))</f>
        <v/>
      </c>
      <c r="V2043" s="19">
        <f>IF(S2043&lt;&gt;1, V2042, IF(C2043=Ajustes!$B$6, V2042+D2043+N(O2043)+T2043, IF(U2043&lt;=0, 0, V2042-H2043*W2042)))</f>
        <v/>
      </c>
      <c r="W2043" s="21">
        <f>IF(U2043&gt;0, V2043/U2043, 0)</f>
        <v/>
      </c>
      <c r="X2043" s="19">
        <f>IF(AND(S2043=1, C2043=Ajustes!$B$7), D2043-N(O2043)-T2043-H2043*W2042, "")</f>
        <v/>
      </c>
      <c r="Y2043" s="18">
        <f>IF(A2043="", "", TRIM(IF(COUNTIFS($N$2:$N$3000,N2043,$C$2:$C$3000,C2043,$D$2:$D$3000,D2043,$H$2:$H$3000,H2043)&gt;1, "Orden repetida. ", "")&amp;IF(AND(S2043=1, C2043=Ajustes!$B$7, U2042+0.000001&lt;H2043), "Vendes más de lo registrado. ", "")&amp;IF(Q2043="texto", "Fecha en texto. ", "")&amp;IF(OR(NOT(ISNUMBER(D2043)), NOT(ISNUMBER(H2043))), "Número en texto. ", "")&amp;IF(AND(ISNUMBER(Q2043), ISNUMBER(Q2042), Q2043&lt;Q2042), "Fuera de orden de fecha. ", "")))</f>
        <v/>
      </c>
      <c r="Z2043" s="18">
        <f>IF(AND(S2043=1, ISNUMBER(R2043)), ROW(), 0)</f>
        <v/>
      </c>
      <c r="AA2043" s="18">
        <f>IF(ISNUMBER(R2043), R2043, 0)</f>
        <v/>
      </c>
    </row>
    <row r="2044">
      <c r="A2044" s="13" t="n"/>
      <c r="B2044" s="13" t="n"/>
      <c r="C2044" s="13" t="n"/>
      <c r="D2044" s="13" t="n"/>
      <c r="E2044" s="13" t="n"/>
      <c r="F2044" s="13" t="n"/>
      <c r="G2044" s="13" t="n"/>
      <c r="H2044" s="13" t="n"/>
      <c r="I2044" s="13" t="n"/>
      <c r="J2044" s="13" t="n"/>
      <c r="K2044" s="13" t="n"/>
      <c r="L2044" s="13" t="n"/>
      <c r="M2044" s="13" t="n"/>
      <c r="N2044" s="13" t="n"/>
      <c r="O2044" s="14" t="n"/>
      <c r="P2044" s="15" t="n"/>
      <c r="Q2044" s="16">
        <f>IF(N2044="", "", IF(ISNUMBER(N2044), N2044, IFERROR(DATEVALUE(LEFT(N2044,10))+TIMEVALUE(MID(N2044,12,8)), "texto")))</f>
        <v/>
      </c>
      <c r="R2044" s="17">
        <f>IF(ISNUMBER(Q2044), DATE(YEAR(Q2044),MONTH(Q2044),1), "")</f>
        <v/>
      </c>
      <c r="S2044" s="18">
        <f>IF(A2044="", 0, IF(AND(M2044=Ajustes!$B$8, E2044=Ajustes!$B$5, I2044=Ajustes!$B$4, OR(C2044=Ajustes!$B$6, C2044=Ajustes!$B$7), ISNUMBER(D2044), ISNUMBER(H2044)), 1, 0))</f>
        <v/>
      </c>
      <c r="T2044" s="19">
        <f>IF(S2044&lt;&gt;1, 0, IF(N(J2044)=0, 0, IF(K2044=Ajustes!$B$5, J2044, J2044*F2044)))</f>
        <v/>
      </c>
      <c r="U2044" s="20">
        <f>IF(S2044&lt;&gt;1, U2043, IF(C2044=Ajustes!$B$6, U2043+H2044, U2043-H2044))</f>
        <v/>
      </c>
      <c r="V2044" s="19">
        <f>IF(S2044&lt;&gt;1, V2043, IF(C2044=Ajustes!$B$6, V2043+D2044+N(O2044)+T2044, IF(U2044&lt;=0, 0, V2043-H2044*W2043)))</f>
        <v/>
      </c>
      <c r="W2044" s="21">
        <f>IF(U2044&gt;0, V2044/U2044, 0)</f>
        <v/>
      </c>
      <c r="X2044" s="19">
        <f>IF(AND(S2044=1, C2044=Ajustes!$B$7), D2044-N(O2044)-T2044-H2044*W2043, "")</f>
        <v/>
      </c>
      <c r="Y2044" s="18">
        <f>IF(A2044="", "", TRIM(IF(COUNTIFS($N$2:$N$3000,N2044,$C$2:$C$3000,C2044,$D$2:$D$3000,D2044,$H$2:$H$3000,H2044)&gt;1, "Orden repetida. ", "")&amp;IF(AND(S2044=1, C2044=Ajustes!$B$7, U2043+0.000001&lt;H2044), "Vendes más de lo registrado. ", "")&amp;IF(Q2044="texto", "Fecha en texto. ", "")&amp;IF(OR(NOT(ISNUMBER(D2044)), NOT(ISNUMBER(H2044))), "Número en texto. ", "")&amp;IF(AND(ISNUMBER(Q2044), ISNUMBER(Q2043), Q2044&lt;Q2043), "Fuera de orden de fecha. ", "")))</f>
        <v/>
      </c>
      <c r="Z2044" s="18">
        <f>IF(AND(S2044=1, ISNUMBER(R2044)), ROW(), 0)</f>
        <v/>
      </c>
      <c r="AA2044" s="18">
        <f>IF(ISNUMBER(R2044), R2044, 0)</f>
        <v/>
      </c>
    </row>
    <row r="2045">
      <c r="A2045" s="13" t="n"/>
      <c r="B2045" s="13" t="n"/>
      <c r="C2045" s="13" t="n"/>
      <c r="D2045" s="13" t="n"/>
      <c r="E2045" s="13" t="n"/>
      <c r="F2045" s="13" t="n"/>
      <c r="G2045" s="13" t="n"/>
      <c r="H2045" s="13" t="n"/>
      <c r="I2045" s="13" t="n"/>
      <c r="J2045" s="13" t="n"/>
      <c r="K2045" s="13" t="n"/>
      <c r="L2045" s="13" t="n"/>
      <c r="M2045" s="13" t="n"/>
      <c r="N2045" s="13" t="n"/>
      <c r="O2045" s="14" t="n"/>
      <c r="P2045" s="15" t="n"/>
      <c r="Q2045" s="16">
        <f>IF(N2045="", "", IF(ISNUMBER(N2045), N2045, IFERROR(DATEVALUE(LEFT(N2045,10))+TIMEVALUE(MID(N2045,12,8)), "texto")))</f>
        <v/>
      </c>
      <c r="R2045" s="17">
        <f>IF(ISNUMBER(Q2045), DATE(YEAR(Q2045),MONTH(Q2045),1), "")</f>
        <v/>
      </c>
      <c r="S2045" s="18">
        <f>IF(A2045="", 0, IF(AND(M2045=Ajustes!$B$8, E2045=Ajustes!$B$5, I2045=Ajustes!$B$4, OR(C2045=Ajustes!$B$6, C2045=Ajustes!$B$7), ISNUMBER(D2045), ISNUMBER(H2045)), 1, 0))</f>
        <v/>
      </c>
      <c r="T2045" s="19">
        <f>IF(S2045&lt;&gt;1, 0, IF(N(J2045)=0, 0, IF(K2045=Ajustes!$B$5, J2045, J2045*F2045)))</f>
        <v/>
      </c>
      <c r="U2045" s="20">
        <f>IF(S2045&lt;&gt;1, U2044, IF(C2045=Ajustes!$B$6, U2044+H2045, U2044-H2045))</f>
        <v/>
      </c>
      <c r="V2045" s="19">
        <f>IF(S2045&lt;&gt;1, V2044, IF(C2045=Ajustes!$B$6, V2044+D2045+N(O2045)+T2045, IF(U2045&lt;=0, 0, V2044-H2045*W2044)))</f>
        <v/>
      </c>
      <c r="W2045" s="21">
        <f>IF(U2045&gt;0, V2045/U2045, 0)</f>
        <v/>
      </c>
      <c r="X2045" s="19">
        <f>IF(AND(S2045=1, C2045=Ajustes!$B$7), D2045-N(O2045)-T2045-H2045*W2044, "")</f>
        <v/>
      </c>
      <c r="Y2045" s="18">
        <f>IF(A2045="", "", TRIM(IF(COUNTIFS($N$2:$N$3000,N2045,$C$2:$C$3000,C2045,$D$2:$D$3000,D2045,$H$2:$H$3000,H2045)&gt;1, "Orden repetida. ", "")&amp;IF(AND(S2045=1, C2045=Ajustes!$B$7, U2044+0.000001&lt;H2045), "Vendes más de lo registrado. ", "")&amp;IF(Q2045="texto", "Fecha en texto. ", "")&amp;IF(OR(NOT(ISNUMBER(D2045)), NOT(ISNUMBER(H2045))), "Número en texto. ", "")&amp;IF(AND(ISNUMBER(Q2045), ISNUMBER(Q2044), Q2045&lt;Q2044), "Fuera de orden de fecha. ", "")))</f>
        <v/>
      </c>
      <c r="Z2045" s="18">
        <f>IF(AND(S2045=1, ISNUMBER(R2045)), ROW(), 0)</f>
        <v/>
      </c>
      <c r="AA2045" s="18">
        <f>IF(ISNUMBER(R2045), R2045, 0)</f>
        <v/>
      </c>
    </row>
    <row r="2046">
      <c r="A2046" s="13" t="n"/>
      <c r="B2046" s="13" t="n"/>
      <c r="C2046" s="13" t="n"/>
      <c r="D2046" s="13" t="n"/>
      <c r="E2046" s="13" t="n"/>
      <c r="F2046" s="13" t="n"/>
      <c r="G2046" s="13" t="n"/>
      <c r="H2046" s="13" t="n"/>
      <c r="I2046" s="13" t="n"/>
      <c r="J2046" s="13" t="n"/>
      <c r="K2046" s="13" t="n"/>
      <c r="L2046" s="13" t="n"/>
      <c r="M2046" s="13" t="n"/>
      <c r="N2046" s="13" t="n"/>
      <c r="O2046" s="14" t="n"/>
      <c r="P2046" s="15" t="n"/>
      <c r="Q2046" s="16">
        <f>IF(N2046="", "", IF(ISNUMBER(N2046), N2046, IFERROR(DATEVALUE(LEFT(N2046,10))+TIMEVALUE(MID(N2046,12,8)), "texto")))</f>
        <v/>
      </c>
      <c r="R2046" s="17">
        <f>IF(ISNUMBER(Q2046), DATE(YEAR(Q2046),MONTH(Q2046),1), "")</f>
        <v/>
      </c>
      <c r="S2046" s="18">
        <f>IF(A2046="", 0, IF(AND(M2046=Ajustes!$B$8, E2046=Ajustes!$B$5, I2046=Ajustes!$B$4, OR(C2046=Ajustes!$B$6, C2046=Ajustes!$B$7), ISNUMBER(D2046), ISNUMBER(H2046)), 1, 0))</f>
        <v/>
      </c>
      <c r="T2046" s="19">
        <f>IF(S2046&lt;&gt;1, 0, IF(N(J2046)=0, 0, IF(K2046=Ajustes!$B$5, J2046, J2046*F2046)))</f>
        <v/>
      </c>
      <c r="U2046" s="20">
        <f>IF(S2046&lt;&gt;1, U2045, IF(C2046=Ajustes!$B$6, U2045+H2046, U2045-H2046))</f>
        <v/>
      </c>
      <c r="V2046" s="19">
        <f>IF(S2046&lt;&gt;1, V2045, IF(C2046=Ajustes!$B$6, V2045+D2046+N(O2046)+T2046, IF(U2046&lt;=0, 0, V2045-H2046*W2045)))</f>
        <v/>
      </c>
      <c r="W2046" s="21">
        <f>IF(U2046&gt;0, V2046/U2046, 0)</f>
        <v/>
      </c>
      <c r="X2046" s="19">
        <f>IF(AND(S2046=1, C2046=Ajustes!$B$7), D2046-N(O2046)-T2046-H2046*W2045, "")</f>
        <v/>
      </c>
      <c r="Y2046" s="18">
        <f>IF(A2046="", "", TRIM(IF(COUNTIFS($N$2:$N$3000,N2046,$C$2:$C$3000,C2046,$D$2:$D$3000,D2046,$H$2:$H$3000,H2046)&gt;1, "Orden repetida. ", "")&amp;IF(AND(S2046=1, C2046=Ajustes!$B$7, U2045+0.000001&lt;H2046), "Vendes más de lo registrado. ", "")&amp;IF(Q2046="texto", "Fecha en texto. ", "")&amp;IF(OR(NOT(ISNUMBER(D2046)), NOT(ISNUMBER(H2046))), "Número en texto. ", "")&amp;IF(AND(ISNUMBER(Q2046), ISNUMBER(Q2045), Q2046&lt;Q2045), "Fuera de orden de fecha. ", "")))</f>
        <v/>
      </c>
      <c r="Z2046" s="18">
        <f>IF(AND(S2046=1, ISNUMBER(R2046)), ROW(), 0)</f>
        <v/>
      </c>
      <c r="AA2046" s="18">
        <f>IF(ISNUMBER(R2046), R2046, 0)</f>
        <v/>
      </c>
    </row>
    <row r="2047">
      <c r="A2047" s="13" t="n"/>
      <c r="B2047" s="13" t="n"/>
      <c r="C2047" s="13" t="n"/>
      <c r="D2047" s="13" t="n"/>
      <c r="E2047" s="13" t="n"/>
      <c r="F2047" s="13" t="n"/>
      <c r="G2047" s="13" t="n"/>
      <c r="H2047" s="13" t="n"/>
      <c r="I2047" s="13" t="n"/>
      <c r="J2047" s="13" t="n"/>
      <c r="K2047" s="13" t="n"/>
      <c r="L2047" s="13" t="n"/>
      <c r="M2047" s="13" t="n"/>
      <c r="N2047" s="13" t="n"/>
      <c r="O2047" s="14" t="n"/>
      <c r="P2047" s="15" t="n"/>
      <c r="Q2047" s="16">
        <f>IF(N2047="", "", IF(ISNUMBER(N2047), N2047, IFERROR(DATEVALUE(LEFT(N2047,10))+TIMEVALUE(MID(N2047,12,8)), "texto")))</f>
        <v/>
      </c>
      <c r="R2047" s="17">
        <f>IF(ISNUMBER(Q2047), DATE(YEAR(Q2047),MONTH(Q2047),1), "")</f>
        <v/>
      </c>
      <c r="S2047" s="18">
        <f>IF(A2047="", 0, IF(AND(M2047=Ajustes!$B$8, E2047=Ajustes!$B$5, I2047=Ajustes!$B$4, OR(C2047=Ajustes!$B$6, C2047=Ajustes!$B$7), ISNUMBER(D2047), ISNUMBER(H2047)), 1, 0))</f>
        <v/>
      </c>
      <c r="T2047" s="19">
        <f>IF(S2047&lt;&gt;1, 0, IF(N(J2047)=0, 0, IF(K2047=Ajustes!$B$5, J2047, J2047*F2047)))</f>
        <v/>
      </c>
      <c r="U2047" s="20">
        <f>IF(S2047&lt;&gt;1, U2046, IF(C2047=Ajustes!$B$6, U2046+H2047, U2046-H2047))</f>
        <v/>
      </c>
      <c r="V2047" s="19">
        <f>IF(S2047&lt;&gt;1, V2046, IF(C2047=Ajustes!$B$6, V2046+D2047+N(O2047)+T2047, IF(U2047&lt;=0, 0, V2046-H2047*W2046)))</f>
        <v/>
      </c>
      <c r="W2047" s="21">
        <f>IF(U2047&gt;0, V2047/U2047, 0)</f>
        <v/>
      </c>
      <c r="X2047" s="19">
        <f>IF(AND(S2047=1, C2047=Ajustes!$B$7), D2047-N(O2047)-T2047-H2047*W2046, "")</f>
        <v/>
      </c>
      <c r="Y2047" s="18">
        <f>IF(A2047="", "", TRIM(IF(COUNTIFS($N$2:$N$3000,N2047,$C$2:$C$3000,C2047,$D$2:$D$3000,D2047,$H$2:$H$3000,H2047)&gt;1, "Orden repetida. ", "")&amp;IF(AND(S2047=1, C2047=Ajustes!$B$7, U2046+0.000001&lt;H2047), "Vendes más de lo registrado. ", "")&amp;IF(Q2047="texto", "Fecha en texto. ", "")&amp;IF(OR(NOT(ISNUMBER(D2047)), NOT(ISNUMBER(H2047))), "Número en texto. ", "")&amp;IF(AND(ISNUMBER(Q2047), ISNUMBER(Q2046), Q2047&lt;Q2046), "Fuera de orden de fecha. ", "")))</f>
        <v/>
      </c>
      <c r="Z2047" s="18">
        <f>IF(AND(S2047=1, ISNUMBER(R2047)), ROW(), 0)</f>
        <v/>
      </c>
      <c r="AA2047" s="18">
        <f>IF(ISNUMBER(R2047), R2047, 0)</f>
        <v/>
      </c>
    </row>
    <row r="2048">
      <c r="A2048" s="13" t="n"/>
      <c r="B2048" s="13" t="n"/>
      <c r="C2048" s="13" t="n"/>
      <c r="D2048" s="13" t="n"/>
      <c r="E2048" s="13" t="n"/>
      <c r="F2048" s="13" t="n"/>
      <c r="G2048" s="13" t="n"/>
      <c r="H2048" s="13" t="n"/>
      <c r="I2048" s="13" t="n"/>
      <c r="J2048" s="13" t="n"/>
      <c r="K2048" s="13" t="n"/>
      <c r="L2048" s="13" t="n"/>
      <c r="M2048" s="13" t="n"/>
      <c r="N2048" s="13" t="n"/>
      <c r="O2048" s="14" t="n"/>
      <c r="P2048" s="15" t="n"/>
      <c r="Q2048" s="16">
        <f>IF(N2048="", "", IF(ISNUMBER(N2048), N2048, IFERROR(DATEVALUE(LEFT(N2048,10))+TIMEVALUE(MID(N2048,12,8)), "texto")))</f>
        <v/>
      </c>
      <c r="R2048" s="17">
        <f>IF(ISNUMBER(Q2048), DATE(YEAR(Q2048),MONTH(Q2048),1), "")</f>
        <v/>
      </c>
      <c r="S2048" s="18">
        <f>IF(A2048="", 0, IF(AND(M2048=Ajustes!$B$8, E2048=Ajustes!$B$5, I2048=Ajustes!$B$4, OR(C2048=Ajustes!$B$6, C2048=Ajustes!$B$7), ISNUMBER(D2048), ISNUMBER(H2048)), 1, 0))</f>
        <v/>
      </c>
      <c r="T2048" s="19">
        <f>IF(S2048&lt;&gt;1, 0, IF(N(J2048)=0, 0, IF(K2048=Ajustes!$B$5, J2048, J2048*F2048)))</f>
        <v/>
      </c>
      <c r="U2048" s="20">
        <f>IF(S2048&lt;&gt;1, U2047, IF(C2048=Ajustes!$B$6, U2047+H2048, U2047-H2048))</f>
        <v/>
      </c>
      <c r="V2048" s="19">
        <f>IF(S2048&lt;&gt;1, V2047, IF(C2048=Ajustes!$B$6, V2047+D2048+N(O2048)+T2048, IF(U2048&lt;=0, 0, V2047-H2048*W2047)))</f>
        <v/>
      </c>
      <c r="W2048" s="21">
        <f>IF(U2048&gt;0, V2048/U2048, 0)</f>
        <v/>
      </c>
      <c r="X2048" s="19">
        <f>IF(AND(S2048=1, C2048=Ajustes!$B$7), D2048-N(O2048)-T2048-H2048*W2047, "")</f>
        <v/>
      </c>
      <c r="Y2048" s="18">
        <f>IF(A2048="", "", TRIM(IF(COUNTIFS($N$2:$N$3000,N2048,$C$2:$C$3000,C2048,$D$2:$D$3000,D2048,$H$2:$H$3000,H2048)&gt;1, "Orden repetida. ", "")&amp;IF(AND(S2048=1, C2048=Ajustes!$B$7, U2047+0.000001&lt;H2048), "Vendes más de lo registrado. ", "")&amp;IF(Q2048="texto", "Fecha en texto. ", "")&amp;IF(OR(NOT(ISNUMBER(D2048)), NOT(ISNUMBER(H2048))), "Número en texto. ", "")&amp;IF(AND(ISNUMBER(Q2048), ISNUMBER(Q2047), Q2048&lt;Q2047), "Fuera de orden de fecha. ", "")))</f>
        <v/>
      </c>
      <c r="Z2048" s="18">
        <f>IF(AND(S2048=1, ISNUMBER(R2048)), ROW(), 0)</f>
        <v/>
      </c>
      <c r="AA2048" s="18">
        <f>IF(ISNUMBER(R2048), R2048, 0)</f>
        <v/>
      </c>
    </row>
    <row r="2049">
      <c r="A2049" s="13" t="n"/>
      <c r="B2049" s="13" t="n"/>
      <c r="C2049" s="13" t="n"/>
      <c r="D2049" s="13" t="n"/>
      <c r="E2049" s="13" t="n"/>
      <c r="F2049" s="13" t="n"/>
      <c r="G2049" s="13" t="n"/>
      <c r="H2049" s="13" t="n"/>
      <c r="I2049" s="13" t="n"/>
      <c r="J2049" s="13" t="n"/>
      <c r="K2049" s="13" t="n"/>
      <c r="L2049" s="13" t="n"/>
      <c r="M2049" s="13" t="n"/>
      <c r="N2049" s="13" t="n"/>
      <c r="O2049" s="14" t="n"/>
      <c r="P2049" s="15" t="n"/>
      <c r="Q2049" s="16">
        <f>IF(N2049="", "", IF(ISNUMBER(N2049), N2049, IFERROR(DATEVALUE(LEFT(N2049,10))+TIMEVALUE(MID(N2049,12,8)), "texto")))</f>
        <v/>
      </c>
      <c r="R2049" s="17">
        <f>IF(ISNUMBER(Q2049), DATE(YEAR(Q2049),MONTH(Q2049),1), "")</f>
        <v/>
      </c>
      <c r="S2049" s="18">
        <f>IF(A2049="", 0, IF(AND(M2049=Ajustes!$B$8, E2049=Ajustes!$B$5, I2049=Ajustes!$B$4, OR(C2049=Ajustes!$B$6, C2049=Ajustes!$B$7), ISNUMBER(D2049), ISNUMBER(H2049)), 1, 0))</f>
        <v/>
      </c>
      <c r="T2049" s="19">
        <f>IF(S2049&lt;&gt;1, 0, IF(N(J2049)=0, 0, IF(K2049=Ajustes!$B$5, J2049, J2049*F2049)))</f>
        <v/>
      </c>
      <c r="U2049" s="20">
        <f>IF(S2049&lt;&gt;1, U2048, IF(C2049=Ajustes!$B$6, U2048+H2049, U2048-H2049))</f>
        <v/>
      </c>
      <c r="V2049" s="19">
        <f>IF(S2049&lt;&gt;1, V2048, IF(C2049=Ajustes!$B$6, V2048+D2049+N(O2049)+T2049, IF(U2049&lt;=0, 0, V2048-H2049*W2048)))</f>
        <v/>
      </c>
      <c r="W2049" s="21">
        <f>IF(U2049&gt;0, V2049/U2049, 0)</f>
        <v/>
      </c>
      <c r="X2049" s="19">
        <f>IF(AND(S2049=1, C2049=Ajustes!$B$7), D2049-N(O2049)-T2049-H2049*W2048, "")</f>
        <v/>
      </c>
      <c r="Y2049" s="18">
        <f>IF(A2049="", "", TRIM(IF(COUNTIFS($N$2:$N$3000,N2049,$C$2:$C$3000,C2049,$D$2:$D$3000,D2049,$H$2:$H$3000,H2049)&gt;1, "Orden repetida. ", "")&amp;IF(AND(S2049=1, C2049=Ajustes!$B$7, U2048+0.000001&lt;H2049), "Vendes más de lo registrado. ", "")&amp;IF(Q2049="texto", "Fecha en texto. ", "")&amp;IF(OR(NOT(ISNUMBER(D2049)), NOT(ISNUMBER(H2049))), "Número en texto. ", "")&amp;IF(AND(ISNUMBER(Q2049), ISNUMBER(Q2048), Q2049&lt;Q2048), "Fuera de orden de fecha. ", "")))</f>
        <v/>
      </c>
      <c r="Z2049" s="18">
        <f>IF(AND(S2049=1, ISNUMBER(R2049)), ROW(), 0)</f>
        <v/>
      </c>
      <c r="AA2049" s="18">
        <f>IF(ISNUMBER(R2049), R2049, 0)</f>
        <v/>
      </c>
    </row>
    <row r="2050">
      <c r="A2050" s="13" t="n"/>
      <c r="B2050" s="13" t="n"/>
      <c r="C2050" s="13" t="n"/>
      <c r="D2050" s="13" t="n"/>
      <c r="E2050" s="13" t="n"/>
      <c r="F2050" s="13" t="n"/>
      <c r="G2050" s="13" t="n"/>
      <c r="H2050" s="13" t="n"/>
      <c r="I2050" s="13" t="n"/>
      <c r="J2050" s="13" t="n"/>
      <c r="K2050" s="13" t="n"/>
      <c r="L2050" s="13" t="n"/>
      <c r="M2050" s="13" t="n"/>
      <c r="N2050" s="13" t="n"/>
      <c r="O2050" s="14" t="n"/>
      <c r="P2050" s="15" t="n"/>
      <c r="Q2050" s="16">
        <f>IF(N2050="", "", IF(ISNUMBER(N2050), N2050, IFERROR(DATEVALUE(LEFT(N2050,10))+TIMEVALUE(MID(N2050,12,8)), "texto")))</f>
        <v/>
      </c>
      <c r="R2050" s="17">
        <f>IF(ISNUMBER(Q2050), DATE(YEAR(Q2050),MONTH(Q2050),1), "")</f>
        <v/>
      </c>
      <c r="S2050" s="18">
        <f>IF(A2050="", 0, IF(AND(M2050=Ajustes!$B$8, E2050=Ajustes!$B$5, I2050=Ajustes!$B$4, OR(C2050=Ajustes!$B$6, C2050=Ajustes!$B$7), ISNUMBER(D2050), ISNUMBER(H2050)), 1, 0))</f>
        <v/>
      </c>
      <c r="T2050" s="19">
        <f>IF(S2050&lt;&gt;1, 0, IF(N(J2050)=0, 0, IF(K2050=Ajustes!$B$5, J2050, J2050*F2050)))</f>
        <v/>
      </c>
      <c r="U2050" s="20">
        <f>IF(S2050&lt;&gt;1, U2049, IF(C2050=Ajustes!$B$6, U2049+H2050, U2049-H2050))</f>
        <v/>
      </c>
      <c r="V2050" s="19">
        <f>IF(S2050&lt;&gt;1, V2049, IF(C2050=Ajustes!$B$6, V2049+D2050+N(O2050)+T2050, IF(U2050&lt;=0, 0, V2049-H2050*W2049)))</f>
        <v/>
      </c>
      <c r="W2050" s="21">
        <f>IF(U2050&gt;0, V2050/U2050, 0)</f>
        <v/>
      </c>
      <c r="X2050" s="19">
        <f>IF(AND(S2050=1, C2050=Ajustes!$B$7), D2050-N(O2050)-T2050-H2050*W2049, "")</f>
        <v/>
      </c>
      <c r="Y2050" s="18">
        <f>IF(A2050="", "", TRIM(IF(COUNTIFS($N$2:$N$3000,N2050,$C$2:$C$3000,C2050,$D$2:$D$3000,D2050,$H$2:$H$3000,H2050)&gt;1, "Orden repetida. ", "")&amp;IF(AND(S2050=1, C2050=Ajustes!$B$7, U2049+0.000001&lt;H2050), "Vendes más de lo registrado. ", "")&amp;IF(Q2050="texto", "Fecha en texto. ", "")&amp;IF(OR(NOT(ISNUMBER(D2050)), NOT(ISNUMBER(H2050))), "Número en texto. ", "")&amp;IF(AND(ISNUMBER(Q2050), ISNUMBER(Q2049), Q2050&lt;Q2049), "Fuera de orden de fecha. ", "")))</f>
        <v/>
      </c>
      <c r="Z2050" s="18">
        <f>IF(AND(S2050=1, ISNUMBER(R2050)), ROW(), 0)</f>
        <v/>
      </c>
      <c r="AA2050" s="18">
        <f>IF(ISNUMBER(R2050), R2050, 0)</f>
        <v/>
      </c>
    </row>
    <row r="2051">
      <c r="A2051" s="13" t="n"/>
      <c r="B2051" s="13" t="n"/>
      <c r="C2051" s="13" t="n"/>
      <c r="D2051" s="13" t="n"/>
      <c r="E2051" s="13" t="n"/>
      <c r="F2051" s="13" t="n"/>
      <c r="G2051" s="13" t="n"/>
      <c r="H2051" s="13" t="n"/>
      <c r="I2051" s="13" t="n"/>
      <c r="J2051" s="13" t="n"/>
      <c r="K2051" s="13" t="n"/>
      <c r="L2051" s="13" t="n"/>
      <c r="M2051" s="13" t="n"/>
      <c r="N2051" s="13" t="n"/>
      <c r="O2051" s="14" t="n"/>
      <c r="P2051" s="15" t="n"/>
      <c r="Q2051" s="16">
        <f>IF(N2051="", "", IF(ISNUMBER(N2051), N2051, IFERROR(DATEVALUE(LEFT(N2051,10))+TIMEVALUE(MID(N2051,12,8)), "texto")))</f>
        <v/>
      </c>
      <c r="R2051" s="17">
        <f>IF(ISNUMBER(Q2051), DATE(YEAR(Q2051),MONTH(Q2051),1), "")</f>
        <v/>
      </c>
      <c r="S2051" s="18">
        <f>IF(A2051="", 0, IF(AND(M2051=Ajustes!$B$8, E2051=Ajustes!$B$5, I2051=Ajustes!$B$4, OR(C2051=Ajustes!$B$6, C2051=Ajustes!$B$7), ISNUMBER(D2051), ISNUMBER(H2051)), 1, 0))</f>
        <v/>
      </c>
      <c r="T2051" s="19">
        <f>IF(S2051&lt;&gt;1, 0, IF(N(J2051)=0, 0, IF(K2051=Ajustes!$B$5, J2051, J2051*F2051)))</f>
        <v/>
      </c>
      <c r="U2051" s="20">
        <f>IF(S2051&lt;&gt;1, U2050, IF(C2051=Ajustes!$B$6, U2050+H2051, U2050-H2051))</f>
        <v/>
      </c>
      <c r="V2051" s="19">
        <f>IF(S2051&lt;&gt;1, V2050, IF(C2051=Ajustes!$B$6, V2050+D2051+N(O2051)+T2051, IF(U2051&lt;=0, 0, V2050-H2051*W2050)))</f>
        <v/>
      </c>
      <c r="W2051" s="21">
        <f>IF(U2051&gt;0, V2051/U2051, 0)</f>
        <v/>
      </c>
      <c r="X2051" s="19">
        <f>IF(AND(S2051=1, C2051=Ajustes!$B$7), D2051-N(O2051)-T2051-H2051*W2050, "")</f>
        <v/>
      </c>
      <c r="Y2051" s="18">
        <f>IF(A2051="", "", TRIM(IF(COUNTIFS($N$2:$N$3000,N2051,$C$2:$C$3000,C2051,$D$2:$D$3000,D2051,$H$2:$H$3000,H2051)&gt;1, "Orden repetida. ", "")&amp;IF(AND(S2051=1, C2051=Ajustes!$B$7, U2050+0.000001&lt;H2051), "Vendes más de lo registrado. ", "")&amp;IF(Q2051="texto", "Fecha en texto. ", "")&amp;IF(OR(NOT(ISNUMBER(D2051)), NOT(ISNUMBER(H2051))), "Número en texto. ", "")&amp;IF(AND(ISNUMBER(Q2051), ISNUMBER(Q2050), Q2051&lt;Q2050), "Fuera de orden de fecha. ", "")))</f>
        <v/>
      </c>
      <c r="Z2051" s="18">
        <f>IF(AND(S2051=1, ISNUMBER(R2051)), ROW(), 0)</f>
        <v/>
      </c>
      <c r="AA2051" s="18">
        <f>IF(ISNUMBER(R2051), R2051, 0)</f>
        <v/>
      </c>
    </row>
    <row r="2052">
      <c r="A2052" s="13" t="n"/>
      <c r="B2052" s="13" t="n"/>
      <c r="C2052" s="13" t="n"/>
      <c r="D2052" s="13" t="n"/>
      <c r="E2052" s="13" t="n"/>
      <c r="F2052" s="13" t="n"/>
      <c r="G2052" s="13" t="n"/>
      <c r="H2052" s="13" t="n"/>
      <c r="I2052" s="13" t="n"/>
      <c r="J2052" s="13" t="n"/>
      <c r="K2052" s="13" t="n"/>
      <c r="L2052" s="13" t="n"/>
      <c r="M2052" s="13" t="n"/>
      <c r="N2052" s="13" t="n"/>
      <c r="O2052" s="14" t="n"/>
      <c r="P2052" s="15" t="n"/>
      <c r="Q2052" s="16">
        <f>IF(N2052="", "", IF(ISNUMBER(N2052), N2052, IFERROR(DATEVALUE(LEFT(N2052,10))+TIMEVALUE(MID(N2052,12,8)), "texto")))</f>
        <v/>
      </c>
      <c r="R2052" s="17">
        <f>IF(ISNUMBER(Q2052), DATE(YEAR(Q2052),MONTH(Q2052),1), "")</f>
        <v/>
      </c>
      <c r="S2052" s="18">
        <f>IF(A2052="", 0, IF(AND(M2052=Ajustes!$B$8, E2052=Ajustes!$B$5, I2052=Ajustes!$B$4, OR(C2052=Ajustes!$B$6, C2052=Ajustes!$B$7), ISNUMBER(D2052), ISNUMBER(H2052)), 1, 0))</f>
        <v/>
      </c>
      <c r="T2052" s="19">
        <f>IF(S2052&lt;&gt;1, 0, IF(N(J2052)=0, 0, IF(K2052=Ajustes!$B$5, J2052, J2052*F2052)))</f>
        <v/>
      </c>
      <c r="U2052" s="20">
        <f>IF(S2052&lt;&gt;1, U2051, IF(C2052=Ajustes!$B$6, U2051+H2052, U2051-H2052))</f>
        <v/>
      </c>
      <c r="V2052" s="19">
        <f>IF(S2052&lt;&gt;1, V2051, IF(C2052=Ajustes!$B$6, V2051+D2052+N(O2052)+T2052, IF(U2052&lt;=0, 0, V2051-H2052*W2051)))</f>
        <v/>
      </c>
      <c r="W2052" s="21">
        <f>IF(U2052&gt;0, V2052/U2052, 0)</f>
        <v/>
      </c>
      <c r="X2052" s="19">
        <f>IF(AND(S2052=1, C2052=Ajustes!$B$7), D2052-N(O2052)-T2052-H2052*W2051, "")</f>
        <v/>
      </c>
      <c r="Y2052" s="18">
        <f>IF(A2052="", "", TRIM(IF(COUNTIFS($N$2:$N$3000,N2052,$C$2:$C$3000,C2052,$D$2:$D$3000,D2052,$H$2:$H$3000,H2052)&gt;1, "Orden repetida. ", "")&amp;IF(AND(S2052=1, C2052=Ajustes!$B$7, U2051+0.000001&lt;H2052), "Vendes más de lo registrado. ", "")&amp;IF(Q2052="texto", "Fecha en texto. ", "")&amp;IF(OR(NOT(ISNUMBER(D2052)), NOT(ISNUMBER(H2052))), "Número en texto. ", "")&amp;IF(AND(ISNUMBER(Q2052), ISNUMBER(Q2051), Q2052&lt;Q2051), "Fuera de orden de fecha. ", "")))</f>
        <v/>
      </c>
      <c r="Z2052" s="18">
        <f>IF(AND(S2052=1, ISNUMBER(R2052)), ROW(), 0)</f>
        <v/>
      </c>
      <c r="AA2052" s="18">
        <f>IF(ISNUMBER(R2052), R2052, 0)</f>
        <v/>
      </c>
    </row>
    <row r="2053">
      <c r="A2053" s="13" t="n"/>
      <c r="B2053" s="13" t="n"/>
      <c r="C2053" s="13" t="n"/>
      <c r="D2053" s="13" t="n"/>
      <c r="E2053" s="13" t="n"/>
      <c r="F2053" s="13" t="n"/>
      <c r="G2053" s="13" t="n"/>
      <c r="H2053" s="13" t="n"/>
      <c r="I2053" s="13" t="n"/>
      <c r="J2053" s="13" t="n"/>
      <c r="K2053" s="13" t="n"/>
      <c r="L2053" s="13" t="n"/>
      <c r="M2053" s="13" t="n"/>
      <c r="N2053" s="13" t="n"/>
      <c r="O2053" s="14" t="n"/>
      <c r="P2053" s="15" t="n"/>
      <c r="Q2053" s="16">
        <f>IF(N2053="", "", IF(ISNUMBER(N2053), N2053, IFERROR(DATEVALUE(LEFT(N2053,10))+TIMEVALUE(MID(N2053,12,8)), "texto")))</f>
        <v/>
      </c>
      <c r="R2053" s="17">
        <f>IF(ISNUMBER(Q2053), DATE(YEAR(Q2053),MONTH(Q2053),1), "")</f>
        <v/>
      </c>
      <c r="S2053" s="18">
        <f>IF(A2053="", 0, IF(AND(M2053=Ajustes!$B$8, E2053=Ajustes!$B$5, I2053=Ajustes!$B$4, OR(C2053=Ajustes!$B$6, C2053=Ajustes!$B$7), ISNUMBER(D2053), ISNUMBER(H2053)), 1, 0))</f>
        <v/>
      </c>
      <c r="T2053" s="19">
        <f>IF(S2053&lt;&gt;1, 0, IF(N(J2053)=0, 0, IF(K2053=Ajustes!$B$5, J2053, J2053*F2053)))</f>
        <v/>
      </c>
      <c r="U2053" s="20">
        <f>IF(S2053&lt;&gt;1, U2052, IF(C2053=Ajustes!$B$6, U2052+H2053, U2052-H2053))</f>
        <v/>
      </c>
      <c r="V2053" s="19">
        <f>IF(S2053&lt;&gt;1, V2052, IF(C2053=Ajustes!$B$6, V2052+D2053+N(O2053)+T2053, IF(U2053&lt;=0, 0, V2052-H2053*W2052)))</f>
        <v/>
      </c>
      <c r="W2053" s="21">
        <f>IF(U2053&gt;0, V2053/U2053, 0)</f>
        <v/>
      </c>
      <c r="X2053" s="19">
        <f>IF(AND(S2053=1, C2053=Ajustes!$B$7), D2053-N(O2053)-T2053-H2053*W2052, "")</f>
        <v/>
      </c>
      <c r="Y2053" s="18">
        <f>IF(A2053="", "", TRIM(IF(COUNTIFS($N$2:$N$3000,N2053,$C$2:$C$3000,C2053,$D$2:$D$3000,D2053,$H$2:$H$3000,H2053)&gt;1, "Orden repetida. ", "")&amp;IF(AND(S2053=1, C2053=Ajustes!$B$7, U2052+0.000001&lt;H2053), "Vendes más de lo registrado. ", "")&amp;IF(Q2053="texto", "Fecha en texto. ", "")&amp;IF(OR(NOT(ISNUMBER(D2053)), NOT(ISNUMBER(H2053))), "Número en texto. ", "")&amp;IF(AND(ISNUMBER(Q2053), ISNUMBER(Q2052), Q2053&lt;Q2052), "Fuera de orden de fecha. ", "")))</f>
        <v/>
      </c>
      <c r="Z2053" s="18">
        <f>IF(AND(S2053=1, ISNUMBER(R2053)), ROW(), 0)</f>
        <v/>
      </c>
      <c r="AA2053" s="18">
        <f>IF(ISNUMBER(R2053), R2053, 0)</f>
        <v/>
      </c>
    </row>
    <row r="2054">
      <c r="A2054" s="13" t="n"/>
      <c r="B2054" s="13" t="n"/>
      <c r="C2054" s="13" t="n"/>
      <c r="D2054" s="13" t="n"/>
      <c r="E2054" s="13" t="n"/>
      <c r="F2054" s="13" t="n"/>
      <c r="G2054" s="13" t="n"/>
      <c r="H2054" s="13" t="n"/>
      <c r="I2054" s="13" t="n"/>
      <c r="J2054" s="13" t="n"/>
      <c r="K2054" s="13" t="n"/>
      <c r="L2054" s="13" t="n"/>
      <c r="M2054" s="13" t="n"/>
      <c r="N2054" s="13" t="n"/>
      <c r="O2054" s="14" t="n"/>
      <c r="P2054" s="15" t="n"/>
      <c r="Q2054" s="16">
        <f>IF(N2054="", "", IF(ISNUMBER(N2054), N2054, IFERROR(DATEVALUE(LEFT(N2054,10))+TIMEVALUE(MID(N2054,12,8)), "texto")))</f>
        <v/>
      </c>
      <c r="R2054" s="17">
        <f>IF(ISNUMBER(Q2054), DATE(YEAR(Q2054),MONTH(Q2054),1), "")</f>
        <v/>
      </c>
      <c r="S2054" s="18">
        <f>IF(A2054="", 0, IF(AND(M2054=Ajustes!$B$8, E2054=Ajustes!$B$5, I2054=Ajustes!$B$4, OR(C2054=Ajustes!$B$6, C2054=Ajustes!$B$7), ISNUMBER(D2054), ISNUMBER(H2054)), 1, 0))</f>
        <v/>
      </c>
      <c r="T2054" s="19">
        <f>IF(S2054&lt;&gt;1, 0, IF(N(J2054)=0, 0, IF(K2054=Ajustes!$B$5, J2054, J2054*F2054)))</f>
        <v/>
      </c>
      <c r="U2054" s="20">
        <f>IF(S2054&lt;&gt;1, U2053, IF(C2054=Ajustes!$B$6, U2053+H2054, U2053-H2054))</f>
        <v/>
      </c>
      <c r="V2054" s="19">
        <f>IF(S2054&lt;&gt;1, V2053, IF(C2054=Ajustes!$B$6, V2053+D2054+N(O2054)+T2054, IF(U2054&lt;=0, 0, V2053-H2054*W2053)))</f>
        <v/>
      </c>
      <c r="W2054" s="21">
        <f>IF(U2054&gt;0, V2054/U2054, 0)</f>
        <v/>
      </c>
      <c r="X2054" s="19">
        <f>IF(AND(S2054=1, C2054=Ajustes!$B$7), D2054-N(O2054)-T2054-H2054*W2053, "")</f>
        <v/>
      </c>
      <c r="Y2054" s="18">
        <f>IF(A2054="", "", TRIM(IF(COUNTIFS($N$2:$N$3000,N2054,$C$2:$C$3000,C2054,$D$2:$D$3000,D2054,$H$2:$H$3000,H2054)&gt;1, "Orden repetida. ", "")&amp;IF(AND(S2054=1, C2054=Ajustes!$B$7, U2053+0.000001&lt;H2054), "Vendes más de lo registrado. ", "")&amp;IF(Q2054="texto", "Fecha en texto. ", "")&amp;IF(OR(NOT(ISNUMBER(D2054)), NOT(ISNUMBER(H2054))), "Número en texto. ", "")&amp;IF(AND(ISNUMBER(Q2054), ISNUMBER(Q2053), Q2054&lt;Q2053), "Fuera de orden de fecha. ", "")))</f>
        <v/>
      </c>
      <c r="Z2054" s="18">
        <f>IF(AND(S2054=1, ISNUMBER(R2054)), ROW(), 0)</f>
        <v/>
      </c>
      <c r="AA2054" s="18">
        <f>IF(ISNUMBER(R2054), R2054, 0)</f>
        <v/>
      </c>
    </row>
    <row r="2055">
      <c r="A2055" s="13" t="n"/>
      <c r="B2055" s="13" t="n"/>
      <c r="C2055" s="13" t="n"/>
      <c r="D2055" s="13" t="n"/>
      <c r="E2055" s="13" t="n"/>
      <c r="F2055" s="13" t="n"/>
      <c r="G2055" s="13" t="n"/>
      <c r="H2055" s="13" t="n"/>
      <c r="I2055" s="13" t="n"/>
      <c r="J2055" s="13" t="n"/>
      <c r="K2055" s="13" t="n"/>
      <c r="L2055" s="13" t="n"/>
      <c r="M2055" s="13" t="n"/>
      <c r="N2055" s="13" t="n"/>
      <c r="O2055" s="14" t="n"/>
      <c r="P2055" s="15" t="n"/>
      <c r="Q2055" s="16">
        <f>IF(N2055="", "", IF(ISNUMBER(N2055), N2055, IFERROR(DATEVALUE(LEFT(N2055,10))+TIMEVALUE(MID(N2055,12,8)), "texto")))</f>
        <v/>
      </c>
      <c r="R2055" s="17">
        <f>IF(ISNUMBER(Q2055), DATE(YEAR(Q2055),MONTH(Q2055),1), "")</f>
        <v/>
      </c>
      <c r="S2055" s="18">
        <f>IF(A2055="", 0, IF(AND(M2055=Ajustes!$B$8, E2055=Ajustes!$B$5, I2055=Ajustes!$B$4, OR(C2055=Ajustes!$B$6, C2055=Ajustes!$B$7), ISNUMBER(D2055), ISNUMBER(H2055)), 1, 0))</f>
        <v/>
      </c>
      <c r="T2055" s="19">
        <f>IF(S2055&lt;&gt;1, 0, IF(N(J2055)=0, 0, IF(K2055=Ajustes!$B$5, J2055, J2055*F2055)))</f>
        <v/>
      </c>
      <c r="U2055" s="20">
        <f>IF(S2055&lt;&gt;1, U2054, IF(C2055=Ajustes!$B$6, U2054+H2055, U2054-H2055))</f>
        <v/>
      </c>
      <c r="V2055" s="19">
        <f>IF(S2055&lt;&gt;1, V2054, IF(C2055=Ajustes!$B$6, V2054+D2055+N(O2055)+T2055, IF(U2055&lt;=0, 0, V2054-H2055*W2054)))</f>
        <v/>
      </c>
      <c r="W2055" s="21">
        <f>IF(U2055&gt;0, V2055/U2055, 0)</f>
        <v/>
      </c>
      <c r="X2055" s="19">
        <f>IF(AND(S2055=1, C2055=Ajustes!$B$7), D2055-N(O2055)-T2055-H2055*W2054, "")</f>
        <v/>
      </c>
      <c r="Y2055" s="18">
        <f>IF(A2055="", "", TRIM(IF(COUNTIFS($N$2:$N$3000,N2055,$C$2:$C$3000,C2055,$D$2:$D$3000,D2055,$H$2:$H$3000,H2055)&gt;1, "Orden repetida. ", "")&amp;IF(AND(S2055=1, C2055=Ajustes!$B$7, U2054+0.000001&lt;H2055), "Vendes más de lo registrado. ", "")&amp;IF(Q2055="texto", "Fecha en texto. ", "")&amp;IF(OR(NOT(ISNUMBER(D2055)), NOT(ISNUMBER(H2055))), "Número en texto. ", "")&amp;IF(AND(ISNUMBER(Q2055), ISNUMBER(Q2054), Q2055&lt;Q2054), "Fuera de orden de fecha. ", "")))</f>
        <v/>
      </c>
      <c r="Z2055" s="18">
        <f>IF(AND(S2055=1, ISNUMBER(R2055)), ROW(), 0)</f>
        <v/>
      </c>
      <c r="AA2055" s="18">
        <f>IF(ISNUMBER(R2055), R2055, 0)</f>
        <v/>
      </c>
    </row>
    <row r="2056">
      <c r="A2056" s="13" t="n"/>
      <c r="B2056" s="13" t="n"/>
      <c r="C2056" s="13" t="n"/>
      <c r="D2056" s="13" t="n"/>
      <c r="E2056" s="13" t="n"/>
      <c r="F2056" s="13" t="n"/>
      <c r="G2056" s="13" t="n"/>
      <c r="H2056" s="13" t="n"/>
      <c r="I2056" s="13" t="n"/>
      <c r="J2056" s="13" t="n"/>
      <c r="K2056" s="13" t="n"/>
      <c r="L2056" s="13" t="n"/>
      <c r="M2056" s="13" t="n"/>
      <c r="N2056" s="13" t="n"/>
      <c r="O2056" s="14" t="n"/>
      <c r="P2056" s="15" t="n"/>
      <c r="Q2056" s="16">
        <f>IF(N2056="", "", IF(ISNUMBER(N2056), N2056, IFERROR(DATEVALUE(LEFT(N2056,10))+TIMEVALUE(MID(N2056,12,8)), "texto")))</f>
        <v/>
      </c>
      <c r="R2056" s="17">
        <f>IF(ISNUMBER(Q2056), DATE(YEAR(Q2056),MONTH(Q2056),1), "")</f>
        <v/>
      </c>
      <c r="S2056" s="18">
        <f>IF(A2056="", 0, IF(AND(M2056=Ajustes!$B$8, E2056=Ajustes!$B$5, I2056=Ajustes!$B$4, OR(C2056=Ajustes!$B$6, C2056=Ajustes!$B$7), ISNUMBER(D2056), ISNUMBER(H2056)), 1, 0))</f>
        <v/>
      </c>
      <c r="T2056" s="19">
        <f>IF(S2056&lt;&gt;1, 0, IF(N(J2056)=0, 0, IF(K2056=Ajustes!$B$5, J2056, J2056*F2056)))</f>
        <v/>
      </c>
      <c r="U2056" s="20">
        <f>IF(S2056&lt;&gt;1, U2055, IF(C2056=Ajustes!$B$6, U2055+H2056, U2055-H2056))</f>
        <v/>
      </c>
      <c r="V2056" s="19">
        <f>IF(S2056&lt;&gt;1, V2055, IF(C2056=Ajustes!$B$6, V2055+D2056+N(O2056)+T2056, IF(U2056&lt;=0, 0, V2055-H2056*W2055)))</f>
        <v/>
      </c>
      <c r="W2056" s="21">
        <f>IF(U2056&gt;0, V2056/U2056, 0)</f>
        <v/>
      </c>
      <c r="X2056" s="19">
        <f>IF(AND(S2056=1, C2056=Ajustes!$B$7), D2056-N(O2056)-T2056-H2056*W2055, "")</f>
        <v/>
      </c>
      <c r="Y2056" s="18">
        <f>IF(A2056="", "", TRIM(IF(COUNTIFS($N$2:$N$3000,N2056,$C$2:$C$3000,C2056,$D$2:$D$3000,D2056,$H$2:$H$3000,H2056)&gt;1, "Orden repetida. ", "")&amp;IF(AND(S2056=1, C2056=Ajustes!$B$7, U2055+0.000001&lt;H2056), "Vendes más de lo registrado. ", "")&amp;IF(Q2056="texto", "Fecha en texto. ", "")&amp;IF(OR(NOT(ISNUMBER(D2056)), NOT(ISNUMBER(H2056))), "Número en texto. ", "")&amp;IF(AND(ISNUMBER(Q2056), ISNUMBER(Q2055), Q2056&lt;Q2055), "Fuera de orden de fecha. ", "")))</f>
        <v/>
      </c>
      <c r="Z2056" s="18">
        <f>IF(AND(S2056=1, ISNUMBER(R2056)), ROW(), 0)</f>
        <v/>
      </c>
      <c r="AA2056" s="18">
        <f>IF(ISNUMBER(R2056), R2056, 0)</f>
        <v/>
      </c>
    </row>
    <row r="2057">
      <c r="A2057" s="13" t="n"/>
      <c r="B2057" s="13" t="n"/>
      <c r="C2057" s="13" t="n"/>
      <c r="D2057" s="13" t="n"/>
      <c r="E2057" s="13" t="n"/>
      <c r="F2057" s="13" t="n"/>
      <c r="G2057" s="13" t="n"/>
      <c r="H2057" s="13" t="n"/>
      <c r="I2057" s="13" t="n"/>
      <c r="J2057" s="13" t="n"/>
      <c r="K2057" s="13" t="n"/>
      <c r="L2057" s="13" t="n"/>
      <c r="M2057" s="13" t="n"/>
      <c r="N2057" s="13" t="n"/>
      <c r="O2057" s="14" t="n"/>
      <c r="P2057" s="15" t="n"/>
      <c r="Q2057" s="16">
        <f>IF(N2057="", "", IF(ISNUMBER(N2057), N2057, IFERROR(DATEVALUE(LEFT(N2057,10))+TIMEVALUE(MID(N2057,12,8)), "texto")))</f>
        <v/>
      </c>
      <c r="R2057" s="17">
        <f>IF(ISNUMBER(Q2057), DATE(YEAR(Q2057),MONTH(Q2057),1), "")</f>
        <v/>
      </c>
      <c r="S2057" s="18">
        <f>IF(A2057="", 0, IF(AND(M2057=Ajustes!$B$8, E2057=Ajustes!$B$5, I2057=Ajustes!$B$4, OR(C2057=Ajustes!$B$6, C2057=Ajustes!$B$7), ISNUMBER(D2057), ISNUMBER(H2057)), 1, 0))</f>
        <v/>
      </c>
      <c r="T2057" s="19">
        <f>IF(S2057&lt;&gt;1, 0, IF(N(J2057)=0, 0, IF(K2057=Ajustes!$B$5, J2057, J2057*F2057)))</f>
        <v/>
      </c>
      <c r="U2057" s="20">
        <f>IF(S2057&lt;&gt;1, U2056, IF(C2057=Ajustes!$B$6, U2056+H2057, U2056-H2057))</f>
        <v/>
      </c>
      <c r="V2057" s="19">
        <f>IF(S2057&lt;&gt;1, V2056, IF(C2057=Ajustes!$B$6, V2056+D2057+N(O2057)+T2057, IF(U2057&lt;=0, 0, V2056-H2057*W2056)))</f>
        <v/>
      </c>
      <c r="W2057" s="21">
        <f>IF(U2057&gt;0, V2057/U2057, 0)</f>
        <v/>
      </c>
      <c r="X2057" s="19">
        <f>IF(AND(S2057=1, C2057=Ajustes!$B$7), D2057-N(O2057)-T2057-H2057*W2056, "")</f>
        <v/>
      </c>
      <c r="Y2057" s="18">
        <f>IF(A2057="", "", TRIM(IF(COUNTIFS($N$2:$N$3000,N2057,$C$2:$C$3000,C2057,$D$2:$D$3000,D2057,$H$2:$H$3000,H2057)&gt;1, "Orden repetida. ", "")&amp;IF(AND(S2057=1, C2057=Ajustes!$B$7, U2056+0.000001&lt;H2057), "Vendes más de lo registrado. ", "")&amp;IF(Q2057="texto", "Fecha en texto. ", "")&amp;IF(OR(NOT(ISNUMBER(D2057)), NOT(ISNUMBER(H2057))), "Número en texto. ", "")&amp;IF(AND(ISNUMBER(Q2057), ISNUMBER(Q2056), Q2057&lt;Q2056), "Fuera de orden de fecha. ", "")))</f>
        <v/>
      </c>
      <c r="Z2057" s="18">
        <f>IF(AND(S2057=1, ISNUMBER(R2057)), ROW(), 0)</f>
        <v/>
      </c>
      <c r="AA2057" s="18">
        <f>IF(ISNUMBER(R2057), R2057, 0)</f>
        <v/>
      </c>
    </row>
    <row r="2058">
      <c r="A2058" s="13" t="n"/>
      <c r="B2058" s="13" t="n"/>
      <c r="C2058" s="13" t="n"/>
      <c r="D2058" s="13" t="n"/>
      <c r="E2058" s="13" t="n"/>
      <c r="F2058" s="13" t="n"/>
      <c r="G2058" s="13" t="n"/>
      <c r="H2058" s="13" t="n"/>
      <c r="I2058" s="13" t="n"/>
      <c r="J2058" s="13" t="n"/>
      <c r="K2058" s="13" t="n"/>
      <c r="L2058" s="13" t="n"/>
      <c r="M2058" s="13" t="n"/>
      <c r="N2058" s="13" t="n"/>
      <c r="O2058" s="14" t="n"/>
      <c r="P2058" s="15" t="n"/>
      <c r="Q2058" s="16">
        <f>IF(N2058="", "", IF(ISNUMBER(N2058), N2058, IFERROR(DATEVALUE(LEFT(N2058,10))+TIMEVALUE(MID(N2058,12,8)), "texto")))</f>
        <v/>
      </c>
      <c r="R2058" s="17">
        <f>IF(ISNUMBER(Q2058), DATE(YEAR(Q2058),MONTH(Q2058),1), "")</f>
        <v/>
      </c>
      <c r="S2058" s="18">
        <f>IF(A2058="", 0, IF(AND(M2058=Ajustes!$B$8, E2058=Ajustes!$B$5, I2058=Ajustes!$B$4, OR(C2058=Ajustes!$B$6, C2058=Ajustes!$B$7), ISNUMBER(D2058), ISNUMBER(H2058)), 1, 0))</f>
        <v/>
      </c>
      <c r="T2058" s="19">
        <f>IF(S2058&lt;&gt;1, 0, IF(N(J2058)=0, 0, IF(K2058=Ajustes!$B$5, J2058, J2058*F2058)))</f>
        <v/>
      </c>
      <c r="U2058" s="20">
        <f>IF(S2058&lt;&gt;1, U2057, IF(C2058=Ajustes!$B$6, U2057+H2058, U2057-H2058))</f>
        <v/>
      </c>
      <c r="V2058" s="19">
        <f>IF(S2058&lt;&gt;1, V2057, IF(C2058=Ajustes!$B$6, V2057+D2058+N(O2058)+T2058, IF(U2058&lt;=0, 0, V2057-H2058*W2057)))</f>
        <v/>
      </c>
      <c r="W2058" s="21">
        <f>IF(U2058&gt;0, V2058/U2058, 0)</f>
        <v/>
      </c>
      <c r="X2058" s="19">
        <f>IF(AND(S2058=1, C2058=Ajustes!$B$7), D2058-N(O2058)-T2058-H2058*W2057, "")</f>
        <v/>
      </c>
      <c r="Y2058" s="18">
        <f>IF(A2058="", "", TRIM(IF(COUNTIFS($N$2:$N$3000,N2058,$C$2:$C$3000,C2058,$D$2:$D$3000,D2058,$H$2:$H$3000,H2058)&gt;1, "Orden repetida. ", "")&amp;IF(AND(S2058=1, C2058=Ajustes!$B$7, U2057+0.000001&lt;H2058), "Vendes más de lo registrado. ", "")&amp;IF(Q2058="texto", "Fecha en texto. ", "")&amp;IF(OR(NOT(ISNUMBER(D2058)), NOT(ISNUMBER(H2058))), "Número en texto. ", "")&amp;IF(AND(ISNUMBER(Q2058), ISNUMBER(Q2057), Q2058&lt;Q2057), "Fuera de orden de fecha. ", "")))</f>
        <v/>
      </c>
      <c r="Z2058" s="18">
        <f>IF(AND(S2058=1, ISNUMBER(R2058)), ROW(), 0)</f>
        <v/>
      </c>
      <c r="AA2058" s="18">
        <f>IF(ISNUMBER(R2058), R2058, 0)</f>
        <v/>
      </c>
    </row>
    <row r="2059">
      <c r="A2059" s="13" t="n"/>
      <c r="B2059" s="13" t="n"/>
      <c r="C2059" s="13" t="n"/>
      <c r="D2059" s="13" t="n"/>
      <c r="E2059" s="13" t="n"/>
      <c r="F2059" s="13" t="n"/>
      <c r="G2059" s="13" t="n"/>
      <c r="H2059" s="13" t="n"/>
      <c r="I2059" s="13" t="n"/>
      <c r="J2059" s="13" t="n"/>
      <c r="K2059" s="13" t="n"/>
      <c r="L2059" s="13" t="n"/>
      <c r="M2059" s="13" t="n"/>
      <c r="N2059" s="13" t="n"/>
      <c r="O2059" s="14" t="n"/>
      <c r="P2059" s="15" t="n"/>
      <c r="Q2059" s="16">
        <f>IF(N2059="", "", IF(ISNUMBER(N2059), N2059, IFERROR(DATEVALUE(LEFT(N2059,10))+TIMEVALUE(MID(N2059,12,8)), "texto")))</f>
        <v/>
      </c>
      <c r="R2059" s="17">
        <f>IF(ISNUMBER(Q2059), DATE(YEAR(Q2059),MONTH(Q2059),1), "")</f>
        <v/>
      </c>
      <c r="S2059" s="18">
        <f>IF(A2059="", 0, IF(AND(M2059=Ajustes!$B$8, E2059=Ajustes!$B$5, I2059=Ajustes!$B$4, OR(C2059=Ajustes!$B$6, C2059=Ajustes!$B$7), ISNUMBER(D2059), ISNUMBER(H2059)), 1, 0))</f>
        <v/>
      </c>
      <c r="T2059" s="19">
        <f>IF(S2059&lt;&gt;1, 0, IF(N(J2059)=0, 0, IF(K2059=Ajustes!$B$5, J2059, J2059*F2059)))</f>
        <v/>
      </c>
      <c r="U2059" s="20">
        <f>IF(S2059&lt;&gt;1, U2058, IF(C2059=Ajustes!$B$6, U2058+H2059, U2058-H2059))</f>
        <v/>
      </c>
      <c r="V2059" s="19">
        <f>IF(S2059&lt;&gt;1, V2058, IF(C2059=Ajustes!$B$6, V2058+D2059+N(O2059)+T2059, IF(U2059&lt;=0, 0, V2058-H2059*W2058)))</f>
        <v/>
      </c>
      <c r="W2059" s="21">
        <f>IF(U2059&gt;0, V2059/U2059, 0)</f>
        <v/>
      </c>
      <c r="X2059" s="19">
        <f>IF(AND(S2059=1, C2059=Ajustes!$B$7), D2059-N(O2059)-T2059-H2059*W2058, "")</f>
        <v/>
      </c>
      <c r="Y2059" s="18">
        <f>IF(A2059="", "", TRIM(IF(COUNTIFS($N$2:$N$3000,N2059,$C$2:$C$3000,C2059,$D$2:$D$3000,D2059,$H$2:$H$3000,H2059)&gt;1, "Orden repetida. ", "")&amp;IF(AND(S2059=1, C2059=Ajustes!$B$7, U2058+0.000001&lt;H2059), "Vendes más de lo registrado. ", "")&amp;IF(Q2059="texto", "Fecha en texto. ", "")&amp;IF(OR(NOT(ISNUMBER(D2059)), NOT(ISNUMBER(H2059))), "Número en texto. ", "")&amp;IF(AND(ISNUMBER(Q2059), ISNUMBER(Q2058), Q2059&lt;Q2058), "Fuera de orden de fecha. ", "")))</f>
        <v/>
      </c>
      <c r="Z2059" s="18">
        <f>IF(AND(S2059=1, ISNUMBER(R2059)), ROW(), 0)</f>
        <v/>
      </c>
      <c r="AA2059" s="18">
        <f>IF(ISNUMBER(R2059), R2059, 0)</f>
        <v/>
      </c>
    </row>
    <row r="2060">
      <c r="A2060" s="13" t="n"/>
      <c r="B2060" s="13" t="n"/>
      <c r="C2060" s="13" t="n"/>
      <c r="D2060" s="13" t="n"/>
      <c r="E2060" s="13" t="n"/>
      <c r="F2060" s="13" t="n"/>
      <c r="G2060" s="13" t="n"/>
      <c r="H2060" s="13" t="n"/>
      <c r="I2060" s="13" t="n"/>
      <c r="J2060" s="13" t="n"/>
      <c r="K2060" s="13" t="n"/>
      <c r="L2060" s="13" t="n"/>
      <c r="M2060" s="13" t="n"/>
      <c r="N2060" s="13" t="n"/>
      <c r="O2060" s="14" t="n"/>
      <c r="P2060" s="15" t="n"/>
      <c r="Q2060" s="16">
        <f>IF(N2060="", "", IF(ISNUMBER(N2060), N2060, IFERROR(DATEVALUE(LEFT(N2060,10))+TIMEVALUE(MID(N2060,12,8)), "texto")))</f>
        <v/>
      </c>
      <c r="R2060" s="17">
        <f>IF(ISNUMBER(Q2060), DATE(YEAR(Q2060),MONTH(Q2060),1), "")</f>
        <v/>
      </c>
      <c r="S2060" s="18">
        <f>IF(A2060="", 0, IF(AND(M2060=Ajustes!$B$8, E2060=Ajustes!$B$5, I2060=Ajustes!$B$4, OR(C2060=Ajustes!$B$6, C2060=Ajustes!$B$7), ISNUMBER(D2060), ISNUMBER(H2060)), 1, 0))</f>
        <v/>
      </c>
      <c r="T2060" s="19">
        <f>IF(S2060&lt;&gt;1, 0, IF(N(J2060)=0, 0, IF(K2060=Ajustes!$B$5, J2060, J2060*F2060)))</f>
        <v/>
      </c>
      <c r="U2060" s="20">
        <f>IF(S2060&lt;&gt;1, U2059, IF(C2060=Ajustes!$B$6, U2059+H2060, U2059-H2060))</f>
        <v/>
      </c>
      <c r="V2060" s="19">
        <f>IF(S2060&lt;&gt;1, V2059, IF(C2060=Ajustes!$B$6, V2059+D2060+N(O2060)+T2060, IF(U2060&lt;=0, 0, V2059-H2060*W2059)))</f>
        <v/>
      </c>
      <c r="W2060" s="21">
        <f>IF(U2060&gt;0, V2060/U2060, 0)</f>
        <v/>
      </c>
      <c r="X2060" s="19">
        <f>IF(AND(S2060=1, C2060=Ajustes!$B$7), D2060-N(O2060)-T2060-H2060*W2059, "")</f>
        <v/>
      </c>
      <c r="Y2060" s="18">
        <f>IF(A2060="", "", TRIM(IF(COUNTIFS($N$2:$N$3000,N2060,$C$2:$C$3000,C2060,$D$2:$D$3000,D2060,$H$2:$H$3000,H2060)&gt;1, "Orden repetida. ", "")&amp;IF(AND(S2060=1, C2060=Ajustes!$B$7, U2059+0.000001&lt;H2060), "Vendes más de lo registrado. ", "")&amp;IF(Q2060="texto", "Fecha en texto. ", "")&amp;IF(OR(NOT(ISNUMBER(D2060)), NOT(ISNUMBER(H2060))), "Número en texto. ", "")&amp;IF(AND(ISNUMBER(Q2060), ISNUMBER(Q2059), Q2060&lt;Q2059), "Fuera de orden de fecha. ", "")))</f>
        <v/>
      </c>
      <c r="Z2060" s="18">
        <f>IF(AND(S2060=1, ISNUMBER(R2060)), ROW(), 0)</f>
        <v/>
      </c>
      <c r="AA2060" s="18">
        <f>IF(ISNUMBER(R2060), R2060, 0)</f>
        <v/>
      </c>
    </row>
    <row r="2061">
      <c r="A2061" s="13" t="n"/>
      <c r="B2061" s="13" t="n"/>
      <c r="C2061" s="13" t="n"/>
      <c r="D2061" s="13" t="n"/>
      <c r="E2061" s="13" t="n"/>
      <c r="F2061" s="13" t="n"/>
      <c r="G2061" s="13" t="n"/>
      <c r="H2061" s="13" t="n"/>
      <c r="I2061" s="13" t="n"/>
      <c r="J2061" s="13" t="n"/>
      <c r="K2061" s="13" t="n"/>
      <c r="L2061" s="13" t="n"/>
      <c r="M2061" s="13" t="n"/>
      <c r="N2061" s="13" t="n"/>
      <c r="O2061" s="14" t="n"/>
      <c r="P2061" s="15" t="n"/>
      <c r="Q2061" s="16">
        <f>IF(N2061="", "", IF(ISNUMBER(N2061), N2061, IFERROR(DATEVALUE(LEFT(N2061,10))+TIMEVALUE(MID(N2061,12,8)), "texto")))</f>
        <v/>
      </c>
      <c r="R2061" s="17">
        <f>IF(ISNUMBER(Q2061), DATE(YEAR(Q2061),MONTH(Q2061),1), "")</f>
        <v/>
      </c>
      <c r="S2061" s="18">
        <f>IF(A2061="", 0, IF(AND(M2061=Ajustes!$B$8, E2061=Ajustes!$B$5, I2061=Ajustes!$B$4, OR(C2061=Ajustes!$B$6, C2061=Ajustes!$B$7), ISNUMBER(D2061), ISNUMBER(H2061)), 1, 0))</f>
        <v/>
      </c>
      <c r="T2061" s="19">
        <f>IF(S2061&lt;&gt;1, 0, IF(N(J2061)=0, 0, IF(K2061=Ajustes!$B$5, J2061, J2061*F2061)))</f>
        <v/>
      </c>
      <c r="U2061" s="20">
        <f>IF(S2061&lt;&gt;1, U2060, IF(C2061=Ajustes!$B$6, U2060+H2061, U2060-H2061))</f>
        <v/>
      </c>
      <c r="V2061" s="19">
        <f>IF(S2061&lt;&gt;1, V2060, IF(C2061=Ajustes!$B$6, V2060+D2061+N(O2061)+T2061, IF(U2061&lt;=0, 0, V2060-H2061*W2060)))</f>
        <v/>
      </c>
      <c r="W2061" s="21">
        <f>IF(U2061&gt;0, V2061/U2061, 0)</f>
        <v/>
      </c>
      <c r="X2061" s="19">
        <f>IF(AND(S2061=1, C2061=Ajustes!$B$7), D2061-N(O2061)-T2061-H2061*W2060, "")</f>
        <v/>
      </c>
      <c r="Y2061" s="18">
        <f>IF(A2061="", "", TRIM(IF(COUNTIFS($N$2:$N$3000,N2061,$C$2:$C$3000,C2061,$D$2:$D$3000,D2061,$H$2:$H$3000,H2061)&gt;1, "Orden repetida. ", "")&amp;IF(AND(S2061=1, C2061=Ajustes!$B$7, U2060+0.000001&lt;H2061), "Vendes más de lo registrado. ", "")&amp;IF(Q2061="texto", "Fecha en texto. ", "")&amp;IF(OR(NOT(ISNUMBER(D2061)), NOT(ISNUMBER(H2061))), "Número en texto. ", "")&amp;IF(AND(ISNUMBER(Q2061), ISNUMBER(Q2060), Q2061&lt;Q2060), "Fuera de orden de fecha. ", "")))</f>
        <v/>
      </c>
      <c r="Z2061" s="18">
        <f>IF(AND(S2061=1, ISNUMBER(R2061)), ROW(), 0)</f>
        <v/>
      </c>
      <c r="AA2061" s="18">
        <f>IF(ISNUMBER(R2061), R2061, 0)</f>
        <v/>
      </c>
    </row>
    <row r="2062">
      <c r="A2062" s="13" t="n"/>
      <c r="B2062" s="13" t="n"/>
      <c r="C2062" s="13" t="n"/>
      <c r="D2062" s="13" t="n"/>
      <c r="E2062" s="13" t="n"/>
      <c r="F2062" s="13" t="n"/>
      <c r="G2062" s="13" t="n"/>
      <c r="H2062" s="13" t="n"/>
      <c r="I2062" s="13" t="n"/>
      <c r="J2062" s="13" t="n"/>
      <c r="K2062" s="13" t="n"/>
      <c r="L2062" s="13" t="n"/>
      <c r="M2062" s="13" t="n"/>
      <c r="N2062" s="13" t="n"/>
      <c r="O2062" s="14" t="n"/>
      <c r="P2062" s="15" t="n"/>
      <c r="Q2062" s="16">
        <f>IF(N2062="", "", IF(ISNUMBER(N2062), N2062, IFERROR(DATEVALUE(LEFT(N2062,10))+TIMEVALUE(MID(N2062,12,8)), "texto")))</f>
        <v/>
      </c>
      <c r="R2062" s="17">
        <f>IF(ISNUMBER(Q2062), DATE(YEAR(Q2062),MONTH(Q2062),1), "")</f>
        <v/>
      </c>
      <c r="S2062" s="18">
        <f>IF(A2062="", 0, IF(AND(M2062=Ajustes!$B$8, E2062=Ajustes!$B$5, I2062=Ajustes!$B$4, OR(C2062=Ajustes!$B$6, C2062=Ajustes!$B$7), ISNUMBER(D2062), ISNUMBER(H2062)), 1, 0))</f>
        <v/>
      </c>
      <c r="T2062" s="19">
        <f>IF(S2062&lt;&gt;1, 0, IF(N(J2062)=0, 0, IF(K2062=Ajustes!$B$5, J2062, J2062*F2062)))</f>
        <v/>
      </c>
      <c r="U2062" s="20">
        <f>IF(S2062&lt;&gt;1, U2061, IF(C2062=Ajustes!$B$6, U2061+H2062, U2061-H2062))</f>
        <v/>
      </c>
      <c r="V2062" s="19">
        <f>IF(S2062&lt;&gt;1, V2061, IF(C2062=Ajustes!$B$6, V2061+D2062+N(O2062)+T2062, IF(U2062&lt;=0, 0, V2061-H2062*W2061)))</f>
        <v/>
      </c>
      <c r="W2062" s="21">
        <f>IF(U2062&gt;0, V2062/U2062, 0)</f>
        <v/>
      </c>
      <c r="X2062" s="19">
        <f>IF(AND(S2062=1, C2062=Ajustes!$B$7), D2062-N(O2062)-T2062-H2062*W2061, "")</f>
        <v/>
      </c>
      <c r="Y2062" s="18">
        <f>IF(A2062="", "", TRIM(IF(COUNTIFS($N$2:$N$3000,N2062,$C$2:$C$3000,C2062,$D$2:$D$3000,D2062,$H$2:$H$3000,H2062)&gt;1, "Orden repetida. ", "")&amp;IF(AND(S2062=1, C2062=Ajustes!$B$7, U2061+0.000001&lt;H2062), "Vendes más de lo registrado. ", "")&amp;IF(Q2062="texto", "Fecha en texto. ", "")&amp;IF(OR(NOT(ISNUMBER(D2062)), NOT(ISNUMBER(H2062))), "Número en texto. ", "")&amp;IF(AND(ISNUMBER(Q2062), ISNUMBER(Q2061), Q2062&lt;Q2061), "Fuera de orden de fecha. ", "")))</f>
        <v/>
      </c>
      <c r="Z2062" s="18">
        <f>IF(AND(S2062=1, ISNUMBER(R2062)), ROW(), 0)</f>
        <v/>
      </c>
      <c r="AA2062" s="18">
        <f>IF(ISNUMBER(R2062), R2062, 0)</f>
        <v/>
      </c>
    </row>
    <row r="2063">
      <c r="A2063" s="13" t="n"/>
      <c r="B2063" s="13" t="n"/>
      <c r="C2063" s="13" t="n"/>
      <c r="D2063" s="13" t="n"/>
      <c r="E2063" s="13" t="n"/>
      <c r="F2063" s="13" t="n"/>
      <c r="G2063" s="13" t="n"/>
      <c r="H2063" s="13" t="n"/>
      <c r="I2063" s="13" t="n"/>
      <c r="J2063" s="13" t="n"/>
      <c r="K2063" s="13" t="n"/>
      <c r="L2063" s="13" t="n"/>
      <c r="M2063" s="13" t="n"/>
      <c r="N2063" s="13" t="n"/>
      <c r="O2063" s="14" t="n"/>
      <c r="P2063" s="15" t="n"/>
      <c r="Q2063" s="16">
        <f>IF(N2063="", "", IF(ISNUMBER(N2063), N2063, IFERROR(DATEVALUE(LEFT(N2063,10))+TIMEVALUE(MID(N2063,12,8)), "texto")))</f>
        <v/>
      </c>
      <c r="R2063" s="17">
        <f>IF(ISNUMBER(Q2063), DATE(YEAR(Q2063),MONTH(Q2063),1), "")</f>
        <v/>
      </c>
      <c r="S2063" s="18">
        <f>IF(A2063="", 0, IF(AND(M2063=Ajustes!$B$8, E2063=Ajustes!$B$5, I2063=Ajustes!$B$4, OR(C2063=Ajustes!$B$6, C2063=Ajustes!$B$7), ISNUMBER(D2063), ISNUMBER(H2063)), 1, 0))</f>
        <v/>
      </c>
      <c r="T2063" s="19">
        <f>IF(S2063&lt;&gt;1, 0, IF(N(J2063)=0, 0, IF(K2063=Ajustes!$B$5, J2063, J2063*F2063)))</f>
        <v/>
      </c>
      <c r="U2063" s="20">
        <f>IF(S2063&lt;&gt;1, U2062, IF(C2063=Ajustes!$B$6, U2062+H2063, U2062-H2063))</f>
        <v/>
      </c>
      <c r="V2063" s="19">
        <f>IF(S2063&lt;&gt;1, V2062, IF(C2063=Ajustes!$B$6, V2062+D2063+N(O2063)+T2063, IF(U2063&lt;=0, 0, V2062-H2063*W2062)))</f>
        <v/>
      </c>
      <c r="W2063" s="21">
        <f>IF(U2063&gt;0, V2063/U2063, 0)</f>
        <v/>
      </c>
      <c r="X2063" s="19">
        <f>IF(AND(S2063=1, C2063=Ajustes!$B$7), D2063-N(O2063)-T2063-H2063*W2062, "")</f>
        <v/>
      </c>
      <c r="Y2063" s="18">
        <f>IF(A2063="", "", TRIM(IF(COUNTIFS($N$2:$N$3000,N2063,$C$2:$C$3000,C2063,$D$2:$D$3000,D2063,$H$2:$H$3000,H2063)&gt;1, "Orden repetida. ", "")&amp;IF(AND(S2063=1, C2063=Ajustes!$B$7, U2062+0.000001&lt;H2063), "Vendes más de lo registrado. ", "")&amp;IF(Q2063="texto", "Fecha en texto. ", "")&amp;IF(OR(NOT(ISNUMBER(D2063)), NOT(ISNUMBER(H2063))), "Número en texto. ", "")&amp;IF(AND(ISNUMBER(Q2063), ISNUMBER(Q2062), Q2063&lt;Q2062), "Fuera de orden de fecha. ", "")))</f>
        <v/>
      </c>
      <c r="Z2063" s="18">
        <f>IF(AND(S2063=1, ISNUMBER(R2063)), ROW(), 0)</f>
        <v/>
      </c>
      <c r="AA2063" s="18">
        <f>IF(ISNUMBER(R2063), R2063, 0)</f>
        <v/>
      </c>
    </row>
    <row r="2064">
      <c r="A2064" s="13" t="n"/>
      <c r="B2064" s="13" t="n"/>
      <c r="C2064" s="13" t="n"/>
      <c r="D2064" s="13" t="n"/>
      <c r="E2064" s="13" t="n"/>
      <c r="F2064" s="13" t="n"/>
      <c r="G2064" s="13" t="n"/>
      <c r="H2064" s="13" t="n"/>
      <c r="I2064" s="13" t="n"/>
      <c r="J2064" s="13" t="n"/>
      <c r="K2064" s="13" t="n"/>
      <c r="L2064" s="13" t="n"/>
      <c r="M2064" s="13" t="n"/>
      <c r="N2064" s="13" t="n"/>
      <c r="O2064" s="14" t="n"/>
      <c r="P2064" s="15" t="n"/>
      <c r="Q2064" s="16">
        <f>IF(N2064="", "", IF(ISNUMBER(N2064), N2064, IFERROR(DATEVALUE(LEFT(N2064,10))+TIMEVALUE(MID(N2064,12,8)), "texto")))</f>
        <v/>
      </c>
      <c r="R2064" s="17">
        <f>IF(ISNUMBER(Q2064), DATE(YEAR(Q2064),MONTH(Q2064),1), "")</f>
        <v/>
      </c>
      <c r="S2064" s="18">
        <f>IF(A2064="", 0, IF(AND(M2064=Ajustes!$B$8, E2064=Ajustes!$B$5, I2064=Ajustes!$B$4, OR(C2064=Ajustes!$B$6, C2064=Ajustes!$B$7), ISNUMBER(D2064), ISNUMBER(H2064)), 1, 0))</f>
        <v/>
      </c>
      <c r="T2064" s="19">
        <f>IF(S2064&lt;&gt;1, 0, IF(N(J2064)=0, 0, IF(K2064=Ajustes!$B$5, J2064, J2064*F2064)))</f>
        <v/>
      </c>
      <c r="U2064" s="20">
        <f>IF(S2064&lt;&gt;1, U2063, IF(C2064=Ajustes!$B$6, U2063+H2064, U2063-H2064))</f>
        <v/>
      </c>
      <c r="V2064" s="19">
        <f>IF(S2064&lt;&gt;1, V2063, IF(C2064=Ajustes!$B$6, V2063+D2064+N(O2064)+T2064, IF(U2064&lt;=0, 0, V2063-H2064*W2063)))</f>
        <v/>
      </c>
      <c r="W2064" s="21">
        <f>IF(U2064&gt;0, V2064/U2064, 0)</f>
        <v/>
      </c>
      <c r="X2064" s="19">
        <f>IF(AND(S2064=1, C2064=Ajustes!$B$7), D2064-N(O2064)-T2064-H2064*W2063, "")</f>
        <v/>
      </c>
      <c r="Y2064" s="18">
        <f>IF(A2064="", "", TRIM(IF(COUNTIFS($N$2:$N$3000,N2064,$C$2:$C$3000,C2064,$D$2:$D$3000,D2064,$H$2:$H$3000,H2064)&gt;1, "Orden repetida. ", "")&amp;IF(AND(S2064=1, C2064=Ajustes!$B$7, U2063+0.000001&lt;H2064), "Vendes más de lo registrado. ", "")&amp;IF(Q2064="texto", "Fecha en texto. ", "")&amp;IF(OR(NOT(ISNUMBER(D2064)), NOT(ISNUMBER(H2064))), "Número en texto. ", "")&amp;IF(AND(ISNUMBER(Q2064), ISNUMBER(Q2063), Q2064&lt;Q2063), "Fuera de orden de fecha. ", "")))</f>
        <v/>
      </c>
      <c r="Z2064" s="18">
        <f>IF(AND(S2064=1, ISNUMBER(R2064)), ROW(), 0)</f>
        <v/>
      </c>
      <c r="AA2064" s="18">
        <f>IF(ISNUMBER(R2064), R2064, 0)</f>
        <v/>
      </c>
    </row>
    <row r="2065">
      <c r="A2065" s="13" t="n"/>
      <c r="B2065" s="13" t="n"/>
      <c r="C2065" s="13" t="n"/>
      <c r="D2065" s="13" t="n"/>
      <c r="E2065" s="13" t="n"/>
      <c r="F2065" s="13" t="n"/>
      <c r="G2065" s="13" t="n"/>
      <c r="H2065" s="13" t="n"/>
      <c r="I2065" s="13" t="n"/>
      <c r="J2065" s="13" t="n"/>
      <c r="K2065" s="13" t="n"/>
      <c r="L2065" s="13" t="n"/>
      <c r="M2065" s="13" t="n"/>
      <c r="N2065" s="13" t="n"/>
      <c r="O2065" s="14" t="n"/>
      <c r="P2065" s="15" t="n"/>
      <c r="Q2065" s="16">
        <f>IF(N2065="", "", IF(ISNUMBER(N2065), N2065, IFERROR(DATEVALUE(LEFT(N2065,10))+TIMEVALUE(MID(N2065,12,8)), "texto")))</f>
        <v/>
      </c>
      <c r="R2065" s="17">
        <f>IF(ISNUMBER(Q2065), DATE(YEAR(Q2065),MONTH(Q2065),1), "")</f>
        <v/>
      </c>
      <c r="S2065" s="18">
        <f>IF(A2065="", 0, IF(AND(M2065=Ajustes!$B$8, E2065=Ajustes!$B$5, I2065=Ajustes!$B$4, OR(C2065=Ajustes!$B$6, C2065=Ajustes!$B$7), ISNUMBER(D2065), ISNUMBER(H2065)), 1, 0))</f>
        <v/>
      </c>
      <c r="T2065" s="19">
        <f>IF(S2065&lt;&gt;1, 0, IF(N(J2065)=0, 0, IF(K2065=Ajustes!$B$5, J2065, J2065*F2065)))</f>
        <v/>
      </c>
      <c r="U2065" s="20">
        <f>IF(S2065&lt;&gt;1, U2064, IF(C2065=Ajustes!$B$6, U2064+H2065, U2064-H2065))</f>
        <v/>
      </c>
      <c r="V2065" s="19">
        <f>IF(S2065&lt;&gt;1, V2064, IF(C2065=Ajustes!$B$6, V2064+D2065+N(O2065)+T2065, IF(U2065&lt;=0, 0, V2064-H2065*W2064)))</f>
        <v/>
      </c>
      <c r="W2065" s="21">
        <f>IF(U2065&gt;0, V2065/U2065, 0)</f>
        <v/>
      </c>
      <c r="X2065" s="19">
        <f>IF(AND(S2065=1, C2065=Ajustes!$B$7), D2065-N(O2065)-T2065-H2065*W2064, "")</f>
        <v/>
      </c>
      <c r="Y2065" s="18">
        <f>IF(A2065="", "", TRIM(IF(COUNTIFS($N$2:$N$3000,N2065,$C$2:$C$3000,C2065,$D$2:$D$3000,D2065,$H$2:$H$3000,H2065)&gt;1, "Orden repetida. ", "")&amp;IF(AND(S2065=1, C2065=Ajustes!$B$7, U2064+0.000001&lt;H2065), "Vendes más de lo registrado. ", "")&amp;IF(Q2065="texto", "Fecha en texto. ", "")&amp;IF(OR(NOT(ISNUMBER(D2065)), NOT(ISNUMBER(H2065))), "Número en texto. ", "")&amp;IF(AND(ISNUMBER(Q2065), ISNUMBER(Q2064), Q2065&lt;Q2064), "Fuera de orden de fecha. ", "")))</f>
        <v/>
      </c>
      <c r="Z2065" s="18">
        <f>IF(AND(S2065=1, ISNUMBER(R2065)), ROW(), 0)</f>
        <v/>
      </c>
      <c r="AA2065" s="18">
        <f>IF(ISNUMBER(R2065), R2065, 0)</f>
        <v/>
      </c>
    </row>
    <row r="2066">
      <c r="A2066" s="13" t="n"/>
      <c r="B2066" s="13" t="n"/>
      <c r="C2066" s="13" t="n"/>
      <c r="D2066" s="13" t="n"/>
      <c r="E2066" s="13" t="n"/>
      <c r="F2066" s="13" t="n"/>
      <c r="G2066" s="13" t="n"/>
      <c r="H2066" s="13" t="n"/>
      <c r="I2066" s="13" t="n"/>
      <c r="J2066" s="13" t="n"/>
      <c r="K2066" s="13" t="n"/>
      <c r="L2066" s="13" t="n"/>
      <c r="M2066" s="13" t="n"/>
      <c r="N2066" s="13" t="n"/>
      <c r="O2066" s="14" t="n"/>
      <c r="P2066" s="15" t="n"/>
      <c r="Q2066" s="16">
        <f>IF(N2066="", "", IF(ISNUMBER(N2066), N2066, IFERROR(DATEVALUE(LEFT(N2066,10))+TIMEVALUE(MID(N2066,12,8)), "texto")))</f>
        <v/>
      </c>
      <c r="R2066" s="17">
        <f>IF(ISNUMBER(Q2066), DATE(YEAR(Q2066),MONTH(Q2066),1), "")</f>
        <v/>
      </c>
      <c r="S2066" s="18">
        <f>IF(A2066="", 0, IF(AND(M2066=Ajustes!$B$8, E2066=Ajustes!$B$5, I2066=Ajustes!$B$4, OR(C2066=Ajustes!$B$6, C2066=Ajustes!$B$7), ISNUMBER(D2066), ISNUMBER(H2066)), 1, 0))</f>
        <v/>
      </c>
      <c r="T2066" s="19">
        <f>IF(S2066&lt;&gt;1, 0, IF(N(J2066)=0, 0, IF(K2066=Ajustes!$B$5, J2066, J2066*F2066)))</f>
        <v/>
      </c>
      <c r="U2066" s="20">
        <f>IF(S2066&lt;&gt;1, U2065, IF(C2066=Ajustes!$B$6, U2065+H2066, U2065-H2066))</f>
        <v/>
      </c>
      <c r="V2066" s="19">
        <f>IF(S2066&lt;&gt;1, V2065, IF(C2066=Ajustes!$B$6, V2065+D2066+N(O2066)+T2066, IF(U2066&lt;=0, 0, V2065-H2066*W2065)))</f>
        <v/>
      </c>
      <c r="W2066" s="21">
        <f>IF(U2066&gt;0, V2066/U2066, 0)</f>
        <v/>
      </c>
      <c r="X2066" s="19">
        <f>IF(AND(S2066=1, C2066=Ajustes!$B$7), D2066-N(O2066)-T2066-H2066*W2065, "")</f>
        <v/>
      </c>
      <c r="Y2066" s="18">
        <f>IF(A2066="", "", TRIM(IF(COUNTIFS($N$2:$N$3000,N2066,$C$2:$C$3000,C2066,$D$2:$D$3000,D2066,$H$2:$H$3000,H2066)&gt;1, "Orden repetida. ", "")&amp;IF(AND(S2066=1, C2066=Ajustes!$B$7, U2065+0.000001&lt;H2066), "Vendes más de lo registrado. ", "")&amp;IF(Q2066="texto", "Fecha en texto. ", "")&amp;IF(OR(NOT(ISNUMBER(D2066)), NOT(ISNUMBER(H2066))), "Número en texto. ", "")&amp;IF(AND(ISNUMBER(Q2066), ISNUMBER(Q2065), Q2066&lt;Q2065), "Fuera de orden de fecha. ", "")))</f>
        <v/>
      </c>
      <c r="Z2066" s="18">
        <f>IF(AND(S2066=1, ISNUMBER(R2066)), ROW(), 0)</f>
        <v/>
      </c>
      <c r="AA2066" s="18">
        <f>IF(ISNUMBER(R2066), R2066, 0)</f>
        <v/>
      </c>
    </row>
    <row r="2067">
      <c r="A2067" s="13" t="n"/>
      <c r="B2067" s="13" t="n"/>
      <c r="C2067" s="13" t="n"/>
      <c r="D2067" s="13" t="n"/>
      <c r="E2067" s="13" t="n"/>
      <c r="F2067" s="13" t="n"/>
      <c r="G2067" s="13" t="n"/>
      <c r="H2067" s="13" t="n"/>
      <c r="I2067" s="13" t="n"/>
      <c r="J2067" s="13" t="n"/>
      <c r="K2067" s="13" t="n"/>
      <c r="L2067" s="13" t="n"/>
      <c r="M2067" s="13" t="n"/>
      <c r="N2067" s="13" t="n"/>
      <c r="O2067" s="14" t="n"/>
      <c r="P2067" s="15" t="n"/>
      <c r="Q2067" s="16">
        <f>IF(N2067="", "", IF(ISNUMBER(N2067), N2067, IFERROR(DATEVALUE(LEFT(N2067,10))+TIMEVALUE(MID(N2067,12,8)), "texto")))</f>
        <v/>
      </c>
      <c r="R2067" s="17">
        <f>IF(ISNUMBER(Q2067), DATE(YEAR(Q2067),MONTH(Q2067),1), "")</f>
        <v/>
      </c>
      <c r="S2067" s="18">
        <f>IF(A2067="", 0, IF(AND(M2067=Ajustes!$B$8, E2067=Ajustes!$B$5, I2067=Ajustes!$B$4, OR(C2067=Ajustes!$B$6, C2067=Ajustes!$B$7), ISNUMBER(D2067), ISNUMBER(H2067)), 1, 0))</f>
        <v/>
      </c>
      <c r="T2067" s="19">
        <f>IF(S2067&lt;&gt;1, 0, IF(N(J2067)=0, 0, IF(K2067=Ajustes!$B$5, J2067, J2067*F2067)))</f>
        <v/>
      </c>
      <c r="U2067" s="20">
        <f>IF(S2067&lt;&gt;1, U2066, IF(C2067=Ajustes!$B$6, U2066+H2067, U2066-H2067))</f>
        <v/>
      </c>
      <c r="V2067" s="19">
        <f>IF(S2067&lt;&gt;1, V2066, IF(C2067=Ajustes!$B$6, V2066+D2067+N(O2067)+T2067, IF(U2067&lt;=0, 0, V2066-H2067*W2066)))</f>
        <v/>
      </c>
      <c r="W2067" s="21">
        <f>IF(U2067&gt;0, V2067/U2067, 0)</f>
        <v/>
      </c>
      <c r="X2067" s="19">
        <f>IF(AND(S2067=1, C2067=Ajustes!$B$7), D2067-N(O2067)-T2067-H2067*W2066, "")</f>
        <v/>
      </c>
      <c r="Y2067" s="18">
        <f>IF(A2067="", "", TRIM(IF(COUNTIFS($N$2:$N$3000,N2067,$C$2:$C$3000,C2067,$D$2:$D$3000,D2067,$H$2:$H$3000,H2067)&gt;1, "Orden repetida. ", "")&amp;IF(AND(S2067=1, C2067=Ajustes!$B$7, U2066+0.000001&lt;H2067), "Vendes más de lo registrado. ", "")&amp;IF(Q2067="texto", "Fecha en texto. ", "")&amp;IF(OR(NOT(ISNUMBER(D2067)), NOT(ISNUMBER(H2067))), "Número en texto. ", "")&amp;IF(AND(ISNUMBER(Q2067), ISNUMBER(Q2066), Q2067&lt;Q2066), "Fuera de orden de fecha. ", "")))</f>
        <v/>
      </c>
      <c r="Z2067" s="18">
        <f>IF(AND(S2067=1, ISNUMBER(R2067)), ROW(), 0)</f>
        <v/>
      </c>
      <c r="AA2067" s="18">
        <f>IF(ISNUMBER(R2067), R2067, 0)</f>
        <v/>
      </c>
    </row>
    <row r="2068">
      <c r="A2068" s="13" t="n"/>
      <c r="B2068" s="13" t="n"/>
      <c r="C2068" s="13" t="n"/>
      <c r="D2068" s="13" t="n"/>
      <c r="E2068" s="13" t="n"/>
      <c r="F2068" s="13" t="n"/>
      <c r="G2068" s="13" t="n"/>
      <c r="H2068" s="13" t="n"/>
      <c r="I2068" s="13" t="n"/>
      <c r="J2068" s="13" t="n"/>
      <c r="K2068" s="13" t="n"/>
      <c r="L2068" s="13" t="n"/>
      <c r="M2068" s="13" t="n"/>
      <c r="N2068" s="13" t="n"/>
      <c r="O2068" s="14" t="n"/>
      <c r="P2068" s="15" t="n"/>
      <c r="Q2068" s="16">
        <f>IF(N2068="", "", IF(ISNUMBER(N2068), N2068, IFERROR(DATEVALUE(LEFT(N2068,10))+TIMEVALUE(MID(N2068,12,8)), "texto")))</f>
        <v/>
      </c>
      <c r="R2068" s="17">
        <f>IF(ISNUMBER(Q2068), DATE(YEAR(Q2068),MONTH(Q2068),1), "")</f>
        <v/>
      </c>
      <c r="S2068" s="18">
        <f>IF(A2068="", 0, IF(AND(M2068=Ajustes!$B$8, E2068=Ajustes!$B$5, I2068=Ajustes!$B$4, OR(C2068=Ajustes!$B$6, C2068=Ajustes!$B$7), ISNUMBER(D2068), ISNUMBER(H2068)), 1, 0))</f>
        <v/>
      </c>
      <c r="T2068" s="19">
        <f>IF(S2068&lt;&gt;1, 0, IF(N(J2068)=0, 0, IF(K2068=Ajustes!$B$5, J2068, J2068*F2068)))</f>
        <v/>
      </c>
      <c r="U2068" s="20">
        <f>IF(S2068&lt;&gt;1, U2067, IF(C2068=Ajustes!$B$6, U2067+H2068, U2067-H2068))</f>
        <v/>
      </c>
      <c r="V2068" s="19">
        <f>IF(S2068&lt;&gt;1, V2067, IF(C2068=Ajustes!$B$6, V2067+D2068+N(O2068)+T2068, IF(U2068&lt;=0, 0, V2067-H2068*W2067)))</f>
        <v/>
      </c>
      <c r="W2068" s="21">
        <f>IF(U2068&gt;0, V2068/U2068, 0)</f>
        <v/>
      </c>
      <c r="X2068" s="19">
        <f>IF(AND(S2068=1, C2068=Ajustes!$B$7), D2068-N(O2068)-T2068-H2068*W2067, "")</f>
        <v/>
      </c>
      <c r="Y2068" s="18">
        <f>IF(A2068="", "", TRIM(IF(COUNTIFS($N$2:$N$3000,N2068,$C$2:$C$3000,C2068,$D$2:$D$3000,D2068,$H$2:$H$3000,H2068)&gt;1, "Orden repetida. ", "")&amp;IF(AND(S2068=1, C2068=Ajustes!$B$7, U2067+0.000001&lt;H2068), "Vendes más de lo registrado. ", "")&amp;IF(Q2068="texto", "Fecha en texto. ", "")&amp;IF(OR(NOT(ISNUMBER(D2068)), NOT(ISNUMBER(H2068))), "Número en texto. ", "")&amp;IF(AND(ISNUMBER(Q2068), ISNUMBER(Q2067), Q2068&lt;Q2067), "Fuera de orden de fecha. ", "")))</f>
        <v/>
      </c>
      <c r="Z2068" s="18">
        <f>IF(AND(S2068=1, ISNUMBER(R2068)), ROW(), 0)</f>
        <v/>
      </c>
      <c r="AA2068" s="18">
        <f>IF(ISNUMBER(R2068), R2068, 0)</f>
        <v/>
      </c>
    </row>
    <row r="2069">
      <c r="A2069" s="13" t="n"/>
      <c r="B2069" s="13" t="n"/>
      <c r="C2069" s="13" t="n"/>
      <c r="D2069" s="13" t="n"/>
      <c r="E2069" s="13" t="n"/>
      <c r="F2069" s="13" t="n"/>
      <c r="G2069" s="13" t="n"/>
      <c r="H2069" s="13" t="n"/>
      <c r="I2069" s="13" t="n"/>
      <c r="J2069" s="13" t="n"/>
      <c r="K2069" s="13" t="n"/>
      <c r="L2069" s="13" t="n"/>
      <c r="M2069" s="13" t="n"/>
      <c r="N2069" s="13" t="n"/>
      <c r="O2069" s="14" t="n"/>
      <c r="P2069" s="15" t="n"/>
      <c r="Q2069" s="16">
        <f>IF(N2069="", "", IF(ISNUMBER(N2069), N2069, IFERROR(DATEVALUE(LEFT(N2069,10))+TIMEVALUE(MID(N2069,12,8)), "texto")))</f>
        <v/>
      </c>
      <c r="R2069" s="17">
        <f>IF(ISNUMBER(Q2069), DATE(YEAR(Q2069),MONTH(Q2069),1), "")</f>
        <v/>
      </c>
      <c r="S2069" s="18">
        <f>IF(A2069="", 0, IF(AND(M2069=Ajustes!$B$8, E2069=Ajustes!$B$5, I2069=Ajustes!$B$4, OR(C2069=Ajustes!$B$6, C2069=Ajustes!$B$7), ISNUMBER(D2069), ISNUMBER(H2069)), 1, 0))</f>
        <v/>
      </c>
      <c r="T2069" s="19">
        <f>IF(S2069&lt;&gt;1, 0, IF(N(J2069)=0, 0, IF(K2069=Ajustes!$B$5, J2069, J2069*F2069)))</f>
        <v/>
      </c>
      <c r="U2069" s="20">
        <f>IF(S2069&lt;&gt;1, U2068, IF(C2069=Ajustes!$B$6, U2068+H2069, U2068-H2069))</f>
        <v/>
      </c>
      <c r="V2069" s="19">
        <f>IF(S2069&lt;&gt;1, V2068, IF(C2069=Ajustes!$B$6, V2068+D2069+N(O2069)+T2069, IF(U2069&lt;=0, 0, V2068-H2069*W2068)))</f>
        <v/>
      </c>
      <c r="W2069" s="21">
        <f>IF(U2069&gt;0, V2069/U2069, 0)</f>
        <v/>
      </c>
      <c r="X2069" s="19">
        <f>IF(AND(S2069=1, C2069=Ajustes!$B$7), D2069-N(O2069)-T2069-H2069*W2068, "")</f>
        <v/>
      </c>
      <c r="Y2069" s="18">
        <f>IF(A2069="", "", TRIM(IF(COUNTIFS($N$2:$N$3000,N2069,$C$2:$C$3000,C2069,$D$2:$D$3000,D2069,$H$2:$H$3000,H2069)&gt;1, "Orden repetida. ", "")&amp;IF(AND(S2069=1, C2069=Ajustes!$B$7, U2068+0.000001&lt;H2069), "Vendes más de lo registrado. ", "")&amp;IF(Q2069="texto", "Fecha en texto. ", "")&amp;IF(OR(NOT(ISNUMBER(D2069)), NOT(ISNUMBER(H2069))), "Número en texto. ", "")&amp;IF(AND(ISNUMBER(Q2069), ISNUMBER(Q2068), Q2069&lt;Q2068), "Fuera de orden de fecha. ", "")))</f>
        <v/>
      </c>
      <c r="Z2069" s="18">
        <f>IF(AND(S2069=1, ISNUMBER(R2069)), ROW(), 0)</f>
        <v/>
      </c>
      <c r="AA2069" s="18">
        <f>IF(ISNUMBER(R2069), R2069, 0)</f>
        <v/>
      </c>
    </row>
    <row r="2070">
      <c r="A2070" s="13" t="n"/>
      <c r="B2070" s="13" t="n"/>
      <c r="C2070" s="13" t="n"/>
      <c r="D2070" s="13" t="n"/>
      <c r="E2070" s="13" t="n"/>
      <c r="F2070" s="13" t="n"/>
      <c r="G2070" s="13" t="n"/>
      <c r="H2070" s="13" t="n"/>
      <c r="I2070" s="13" t="n"/>
      <c r="J2070" s="13" t="n"/>
      <c r="K2070" s="13" t="n"/>
      <c r="L2070" s="13" t="n"/>
      <c r="M2070" s="13" t="n"/>
      <c r="N2070" s="13" t="n"/>
      <c r="O2070" s="14" t="n"/>
      <c r="P2070" s="15" t="n"/>
      <c r="Q2070" s="16">
        <f>IF(N2070="", "", IF(ISNUMBER(N2070), N2070, IFERROR(DATEVALUE(LEFT(N2070,10))+TIMEVALUE(MID(N2070,12,8)), "texto")))</f>
        <v/>
      </c>
      <c r="R2070" s="17">
        <f>IF(ISNUMBER(Q2070), DATE(YEAR(Q2070),MONTH(Q2070),1), "")</f>
        <v/>
      </c>
      <c r="S2070" s="18">
        <f>IF(A2070="", 0, IF(AND(M2070=Ajustes!$B$8, E2070=Ajustes!$B$5, I2070=Ajustes!$B$4, OR(C2070=Ajustes!$B$6, C2070=Ajustes!$B$7), ISNUMBER(D2070), ISNUMBER(H2070)), 1, 0))</f>
        <v/>
      </c>
      <c r="T2070" s="19">
        <f>IF(S2070&lt;&gt;1, 0, IF(N(J2070)=0, 0, IF(K2070=Ajustes!$B$5, J2070, J2070*F2070)))</f>
        <v/>
      </c>
      <c r="U2070" s="20">
        <f>IF(S2070&lt;&gt;1, U2069, IF(C2070=Ajustes!$B$6, U2069+H2070, U2069-H2070))</f>
        <v/>
      </c>
      <c r="V2070" s="19">
        <f>IF(S2070&lt;&gt;1, V2069, IF(C2070=Ajustes!$B$6, V2069+D2070+N(O2070)+T2070, IF(U2070&lt;=0, 0, V2069-H2070*W2069)))</f>
        <v/>
      </c>
      <c r="W2070" s="21">
        <f>IF(U2070&gt;0, V2070/U2070, 0)</f>
        <v/>
      </c>
      <c r="X2070" s="19">
        <f>IF(AND(S2070=1, C2070=Ajustes!$B$7), D2070-N(O2070)-T2070-H2070*W2069, "")</f>
        <v/>
      </c>
      <c r="Y2070" s="18">
        <f>IF(A2070="", "", TRIM(IF(COUNTIFS($N$2:$N$3000,N2070,$C$2:$C$3000,C2070,$D$2:$D$3000,D2070,$H$2:$H$3000,H2070)&gt;1, "Orden repetida. ", "")&amp;IF(AND(S2070=1, C2070=Ajustes!$B$7, U2069+0.000001&lt;H2070), "Vendes más de lo registrado. ", "")&amp;IF(Q2070="texto", "Fecha en texto. ", "")&amp;IF(OR(NOT(ISNUMBER(D2070)), NOT(ISNUMBER(H2070))), "Número en texto. ", "")&amp;IF(AND(ISNUMBER(Q2070), ISNUMBER(Q2069), Q2070&lt;Q2069), "Fuera de orden de fecha. ", "")))</f>
        <v/>
      </c>
      <c r="Z2070" s="18">
        <f>IF(AND(S2070=1, ISNUMBER(R2070)), ROW(), 0)</f>
        <v/>
      </c>
      <c r="AA2070" s="18">
        <f>IF(ISNUMBER(R2070), R2070, 0)</f>
        <v/>
      </c>
    </row>
    <row r="2071">
      <c r="A2071" s="13" t="n"/>
      <c r="B2071" s="13" t="n"/>
      <c r="C2071" s="13" t="n"/>
      <c r="D2071" s="13" t="n"/>
      <c r="E2071" s="13" t="n"/>
      <c r="F2071" s="13" t="n"/>
      <c r="G2071" s="13" t="n"/>
      <c r="H2071" s="13" t="n"/>
      <c r="I2071" s="13" t="n"/>
      <c r="J2071" s="13" t="n"/>
      <c r="K2071" s="13" t="n"/>
      <c r="L2071" s="13" t="n"/>
      <c r="M2071" s="13" t="n"/>
      <c r="N2071" s="13" t="n"/>
      <c r="O2071" s="14" t="n"/>
      <c r="P2071" s="15" t="n"/>
      <c r="Q2071" s="16">
        <f>IF(N2071="", "", IF(ISNUMBER(N2071), N2071, IFERROR(DATEVALUE(LEFT(N2071,10))+TIMEVALUE(MID(N2071,12,8)), "texto")))</f>
        <v/>
      </c>
      <c r="R2071" s="17">
        <f>IF(ISNUMBER(Q2071), DATE(YEAR(Q2071),MONTH(Q2071),1), "")</f>
        <v/>
      </c>
      <c r="S2071" s="18">
        <f>IF(A2071="", 0, IF(AND(M2071=Ajustes!$B$8, E2071=Ajustes!$B$5, I2071=Ajustes!$B$4, OR(C2071=Ajustes!$B$6, C2071=Ajustes!$B$7), ISNUMBER(D2071), ISNUMBER(H2071)), 1, 0))</f>
        <v/>
      </c>
      <c r="T2071" s="19">
        <f>IF(S2071&lt;&gt;1, 0, IF(N(J2071)=0, 0, IF(K2071=Ajustes!$B$5, J2071, J2071*F2071)))</f>
        <v/>
      </c>
      <c r="U2071" s="20">
        <f>IF(S2071&lt;&gt;1, U2070, IF(C2071=Ajustes!$B$6, U2070+H2071, U2070-H2071))</f>
        <v/>
      </c>
      <c r="V2071" s="19">
        <f>IF(S2071&lt;&gt;1, V2070, IF(C2071=Ajustes!$B$6, V2070+D2071+N(O2071)+T2071, IF(U2071&lt;=0, 0, V2070-H2071*W2070)))</f>
        <v/>
      </c>
      <c r="W2071" s="21">
        <f>IF(U2071&gt;0, V2071/U2071, 0)</f>
        <v/>
      </c>
      <c r="X2071" s="19">
        <f>IF(AND(S2071=1, C2071=Ajustes!$B$7), D2071-N(O2071)-T2071-H2071*W2070, "")</f>
        <v/>
      </c>
      <c r="Y2071" s="18">
        <f>IF(A2071="", "", TRIM(IF(COUNTIFS($N$2:$N$3000,N2071,$C$2:$C$3000,C2071,$D$2:$D$3000,D2071,$H$2:$H$3000,H2071)&gt;1, "Orden repetida. ", "")&amp;IF(AND(S2071=1, C2071=Ajustes!$B$7, U2070+0.000001&lt;H2071), "Vendes más de lo registrado. ", "")&amp;IF(Q2071="texto", "Fecha en texto. ", "")&amp;IF(OR(NOT(ISNUMBER(D2071)), NOT(ISNUMBER(H2071))), "Número en texto. ", "")&amp;IF(AND(ISNUMBER(Q2071), ISNUMBER(Q2070), Q2071&lt;Q2070), "Fuera de orden de fecha. ", "")))</f>
        <v/>
      </c>
      <c r="Z2071" s="18">
        <f>IF(AND(S2071=1, ISNUMBER(R2071)), ROW(), 0)</f>
        <v/>
      </c>
      <c r="AA2071" s="18">
        <f>IF(ISNUMBER(R2071), R2071, 0)</f>
        <v/>
      </c>
    </row>
    <row r="2072">
      <c r="A2072" s="13" t="n"/>
      <c r="B2072" s="13" t="n"/>
      <c r="C2072" s="13" t="n"/>
      <c r="D2072" s="13" t="n"/>
      <c r="E2072" s="13" t="n"/>
      <c r="F2072" s="13" t="n"/>
      <c r="G2072" s="13" t="n"/>
      <c r="H2072" s="13" t="n"/>
      <c r="I2072" s="13" t="n"/>
      <c r="J2072" s="13" t="n"/>
      <c r="K2072" s="13" t="n"/>
      <c r="L2072" s="13" t="n"/>
      <c r="M2072" s="13" t="n"/>
      <c r="N2072" s="13" t="n"/>
      <c r="O2072" s="14" t="n"/>
      <c r="P2072" s="15" t="n"/>
      <c r="Q2072" s="16">
        <f>IF(N2072="", "", IF(ISNUMBER(N2072), N2072, IFERROR(DATEVALUE(LEFT(N2072,10))+TIMEVALUE(MID(N2072,12,8)), "texto")))</f>
        <v/>
      </c>
      <c r="R2072" s="17">
        <f>IF(ISNUMBER(Q2072), DATE(YEAR(Q2072),MONTH(Q2072),1), "")</f>
        <v/>
      </c>
      <c r="S2072" s="18">
        <f>IF(A2072="", 0, IF(AND(M2072=Ajustes!$B$8, E2072=Ajustes!$B$5, I2072=Ajustes!$B$4, OR(C2072=Ajustes!$B$6, C2072=Ajustes!$B$7), ISNUMBER(D2072), ISNUMBER(H2072)), 1, 0))</f>
        <v/>
      </c>
      <c r="T2072" s="19">
        <f>IF(S2072&lt;&gt;1, 0, IF(N(J2072)=0, 0, IF(K2072=Ajustes!$B$5, J2072, J2072*F2072)))</f>
        <v/>
      </c>
      <c r="U2072" s="20">
        <f>IF(S2072&lt;&gt;1, U2071, IF(C2072=Ajustes!$B$6, U2071+H2072, U2071-H2072))</f>
        <v/>
      </c>
      <c r="V2072" s="19">
        <f>IF(S2072&lt;&gt;1, V2071, IF(C2072=Ajustes!$B$6, V2071+D2072+N(O2072)+T2072, IF(U2072&lt;=0, 0, V2071-H2072*W2071)))</f>
        <v/>
      </c>
      <c r="W2072" s="21">
        <f>IF(U2072&gt;0, V2072/U2072, 0)</f>
        <v/>
      </c>
      <c r="X2072" s="19">
        <f>IF(AND(S2072=1, C2072=Ajustes!$B$7), D2072-N(O2072)-T2072-H2072*W2071, "")</f>
        <v/>
      </c>
      <c r="Y2072" s="18">
        <f>IF(A2072="", "", TRIM(IF(COUNTIFS($N$2:$N$3000,N2072,$C$2:$C$3000,C2072,$D$2:$D$3000,D2072,$H$2:$H$3000,H2072)&gt;1, "Orden repetida. ", "")&amp;IF(AND(S2072=1, C2072=Ajustes!$B$7, U2071+0.000001&lt;H2072), "Vendes más de lo registrado. ", "")&amp;IF(Q2072="texto", "Fecha en texto. ", "")&amp;IF(OR(NOT(ISNUMBER(D2072)), NOT(ISNUMBER(H2072))), "Número en texto. ", "")&amp;IF(AND(ISNUMBER(Q2072), ISNUMBER(Q2071), Q2072&lt;Q2071), "Fuera de orden de fecha. ", "")))</f>
        <v/>
      </c>
      <c r="Z2072" s="18">
        <f>IF(AND(S2072=1, ISNUMBER(R2072)), ROW(), 0)</f>
        <v/>
      </c>
      <c r="AA2072" s="18">
        <f>IF(ISNUMBER(R2072), R2072, 0)</f>
        <v/>
      </c>
    </row>
    <row r="2073">
      <c r="A2073" s="13" t="n"/>
      <c r="B2073" s="13" t="n"/>
      <c r="C2073" s="13" t="n"/>
      <c r="D2073" s="13" t="n"/>
      <c r="E2073" s="13" t="n"/>
      <c r="F2073" s="13" t="n"/>
      <c r="G2073" s="13" t="n"/>
      <c r="H2073" s="13" t="n"/>
      <c r="I2073" s="13" t="n"/>
      <c r="J2073" s="13" t="n"/>
      <c r="K2073" s="13" t="n"/>
      <c r="L2073" s="13" t="n"/>
      <c r="M2073" s="13" t="n"/>
      <c r="N2073" s="13" t="n"/>
      <c r="O2073" s="14" t="n"/>
      <c r="P2073" s="15" t="n"/>
      <c r="Q2073" s="16">
        <f>IF(N2073="", "", IF(ISNUMBER(N2073), N2073, IFERROR(DATEVALUE(LEFT(N2073,10))+TIMEVALUE(MID(N2073,12,8)), "texto")))</f>
        <v/>
      </c>
      <c r="R2073" s="17">
        <f>IF(ISNUMBER(Q2073), DATE(YEAR(Q2073),MONTH(Q2073),1), "")</f>
        <v/>
      </c>
      <c r="S2073" s="18">
        <f>IF(A2073="", 0, IF(AND(M2073=Ajustes!$B$8, E2073=Ajustes!$B$5, I2073=Ajustes!$B$4, OR(C2073=Ajustes!$B$6, C2073=Ajustes!$B$7), ISNUMBER(D2073), ISNUMBER(H2073)), 1, 0))</f>
        <v/>
      </c>
      <c r="T2073" s="19">
        <f>IF(S2073&lt;&gt;1, 0, IF(N(J2073)=0, 0, IF(K2073=Ajustes!$B$5, J2073, J2073*F2073)))</f>
        <v/>
      </c>
      <c r="U2073" s="20">
        <f>IF(S2073&lt;&gt;1, U2072, IF(C2073=Ajustes!$B$6, U2072+H2073, U2072-H2073))</f>
        <v/>
      </c>
      <c r="V2073" s="19">
        <f>IF(S2073&lt;&gt;1, V2072, IF(C2073=Ajustes!$B$6, V2072+D2073+N(O2073)+T2073, IF(U2073&lt;=0, 0, V2072-H2073*W2072)))</f>
        <v/>
      </c>
      <c r="W2073" s="21">
        <f>IF(U2073&gt;0, V2073/U2073, 0)</f>
        <v/>
      </c>
      <c r="X2073" s="19">
        <f>IF(AND(S2073=1, C2073=Ajustes!$B$7), D2073-N(O2073)-T2073-H2073*W2072, "")</f>
        <v/>
      </c>
      <c r="Y2073" s="18">
        <f>IF(A2073="", "", TRIM(IF(COUNTIFS($N$2:$N$3000,N2073,$C$2:$C$3000,C2073,$D$2:$D$3000,D2073,$H$2:$H$3000,H2073)&gt;1, "Orden repetida. ", "")&amp;IF(AND(S2073=1, C2073=Ajustes!$B$7, U2072+0.000001&lt;H2073), "Vendes más de lo registrado. ", "")&amp;IF(Q2073="texto", "Fecha en texto. ", "")&amp;IF(OR(NOT(ISNUMBER(D2073)), NOT(ISNUMBER(H2073))), "Número en texto. ", "")&amp;IF(AND(ISNUMBER(Q2073), ISNUMBER(Q2072), Q2073&lt;Q2072), "Fuera de orden de fecha. ", "")))</f>
        <v/>
      </c>
      <c r="Z2073" s="18">
        <f>IF(AND(S2073=1, ISNUMBER(R2073)), ROW(), 0)</f>
        <v/>
      </c>
      <c r="AA2073" s="18">
        <f>IF(ISNUMBER(R2073), R2073, 0)</f>
        <v/>
      </c>
    </row>
    <row r="2074">
      <c r="A2074" s="13" t="n"/>
      <c r="B2074" s="13" t="n"/>
      <c r="C2074" s="13" t="n"/>
      <c r="D2074" s="13" t="n"/>
      <c r="E2074" s="13" t="n"/>
      <c r="F2074" s="13" t="n"/>
      <c r="G2074" s="13" t="n"/>
      <c r="H2074" s="13" t="n"/>
      <c r="I2074" s="13" t="n"/>
      <c r="J2074" s="13" t="n"/>
      <c r="K2074" s="13" t="n"/>
      <c r="L2074" s="13" t="n"/>
      <c r="M2074" s="13" t="n"/>
      <c r="N2074" s="13" t="n"/>
      <c r="O2074" s="14" t="n"/>
      <c r="P2074" s="15" t="n"/>
      <c r="Q2074" s="16">
        <f>IF(N2074="", "", IF(ISNUMBER(N2074), N2074, IFERROR(DATEVALUE(LEFT(N2074,10))+TIMEVALUE(MID(N2074,12,8)), "texto")))</f>
        <v/>
      </c>
      <c r="R2074" s="17">
        <f>IF(ISNUMBER(Q2074), DATE(YEAR(Q2074),MONTH(Q2074),1), "")</f>
        <v/>
      </c>
      <c r="S2074" s="18">
        <f>IF(A2074="", 0, IF(AND(M2074=Ajustes!$B$8, E2074=Ajustes!$B$5, I2074=Ajustes!$B$4, OR(C2074=Ajustes!$B$6, C2074=Ajustes!$B$7), ISNUMBER(D2074), ISNUMBER(H2074)), 1, 0))</f>
        <v/>
      </c>
      <c r="T2074" s="19">
        <f>IF(S2074&lt;&gt;1, 0, IF(N(J2074)=0, 0, IF(K2074=Ajustes!$B$5, J2074, J2074*F2074)))</f>
        <v/>
      </c>
      <c r="U2074" s="20">
        <f>IF(S2074&lt;&gt;1, U2073, IF(C2074=Ajustes!$B$6, U2073+H2074, U2073-H2074))</f>
        <v/>
      </c>
      <c r="V2074" s="19">
        <f>IF(S2074&lt;&gt;1, V2073, IF(C2074=Ajustes!$B$6, V2073+D2074+N(O2074)+T2074, IF(U2074&lt;=0, 0, V2073-H2074*W2073)))</f>
        <v/>
      </c>
      <c r="W2074" s="21">
        <f>IF(U2074&gt;0, V2074/U2074, 0)</f>
        <v/>
      </c>
      <c r="X2074" s="19">
        <f>IF(AND(S2074=1, C2074=Ajustes!$B$7), D2074-N(O2074)-T2074-H2074*W2073, "")</f>
        <v/>
      </c>
      <c r="Y2074" s="18">
        <f>IF(A2074="", "", TRIM(IF(COUNTIFS($N$2:$N$3000,N2074,$C$2:$C$3000,C2074,$D$2:$D$3000,D2074,$H$2:$H$3000,H2074)&gt;1, "Orden repetida. ", "")&amp;IF(AND(S2074=1, C2074=Ajustes!$B$7, U2073+0.000001&lt;H2074), "Vendes más de lo registrado. ", "")&amp;IF(Q2074="texto", "Fecha en texto. ", "")&amp;IF(OR(NOT(ISNUMBER(D2074)), NOT(ISNUMBER(H2074))), "Número en texto. ", "")&amp;IF(AND(ISNUMBER(Q2074), ISNUMBER(Q2073), Q2074&lt;Q2073), "Fuera de orden de fecha. ", "")))</f>
        <v/>
      </c>
      <c r="Z2074" s="18">
        <f>IF(AND(S2074=1, ISNUMBER(R2074)), ROW(), 0)</f>
        <v/>
      </c>
      <c r="AA2074" s="18">
        <f>IF(ISNUMBER(R2074), R2074, 0)</f>
        <v/>
      </c>
    </row>
    <row r="2075">
      <c r="A2075" s="13" t="n"/>
      <c r="B2075" s="13" t="n"/>
      <c r="C2075" s="13" t="n"/>
      <c r="D2075" s="13" t="n"/>
      <c r="E2075" s="13" t="n"/>
      <c r="F2075" s="13" t="n"/>
      <c r="G2075" s="13" t="n"/>
      <c r="H2075" s="13" t="n"/>
      <c r="I2075" s="13" t="n"/>
      <c r="J2075" s="13" t="n"/>
      <c r="K2075" s="13" t="n"/>
      <c r="L2075" s="13" t="n"/>
      <c r="M2075" s="13" t="n"/>
      <c r="N2075" s="13" t="n"/>
      <c r="O2075" s="14" t="n"/>
      <c r="P2075" s="15" t="n"/>
      <c r="Q2075" s="16">
        <f>IF(N2075="", "", IF(ISNUMBER(N2075), N2075, IFERROR(DATEVALUE(LEFT(N2075,10))+TIMEVALUE(MID(N2075,12,8)), "texto")))</f>
        <v/>
      </c>
      <c r="R2075" s="17">
        <f>IF(ISNUMBER(Q2075), DATE(YEAR(Q2075),MONTH(Q2075),1), "")</f>
        <v/>
      </c>
      <c r="S2075" s="18">
        <f>IF(A2075="", 0, IF(AND(M2075=Ajustes!$B$8, E2075=Ajustes!$B$5, I2075=Ajustes!$B$4, OR(C2075=Ajustes!$B$6, C2075=Ajustes!$B$7), ISNUMBER(D2075), ISNUMBER(H2075)), 1, 0))</f>
        <v/>
      </c>
      <c r="T2075" s="19">
        <f>IF(S2075&lt;&gt;1, 0, IF(N(J2075)=0, 0, IF(K2075=Ajustes!$B$5, J2075, J2075*F2075)))</f>
        <v/>
      </c>
      <c r="U2075" s="20">
        <f>IF(S2075&lt;&gt;1, U2074, IF(C2075=Ajustes!$B$6, U2074+H2075, U2074-H2075))</f>
        <v/>
      </c>
      <c r="V2075" s="19">
        <f>IF(S2075&lt;&gt;1, V2074, IF(C2075=Ajustes!$B$6, V2074+D2075+N(O2075)+T2075, IF(U2075&lt;=0, 0, V2074-H2075*W2074)))</f>
        <v/>
      </c>
      <c r="W2075" s="21">
        <f>IF(U2075&gt;0, V2075/U2075, 0)</f>
        <v/>
      </c>
      <c r="X2075" s="19">
        <f>IF(AND(S2075=1, C2075=Ajustes!$B$7), D2075-N(O2075)-T2075-H2075*W2074, "")</f>
        <v/>
      </c>
      <c r="Y2075" s="18">
        <f>IF(A2075="", "", TRIM(IF(COUNTIFS($N$2:$N$3000,N2075,$C$2:$C$3000,C2075,$D$2:$D$3000,D2075,$H$2:$H$3000,H2075)&gt;1, "Orden repetida. ", "")&amp;IF(AND(S2075=1, C2075=Ajustes!$B$7, U2074+0.000001&lt;H2075), "Vendes más de lo registrado. ", "")&amp;IF(Q2075="texto", "Fecha en texto. ", "")&amp;IF(OR(NOT(ISNUMBER(D2075)), NOT(ISNUMBER(H2075))), "Número en texto. ", "")&amp;IF(AND(ISNUMBER(Q2075), ISNUMBER(Q2074), Q2075&lt;Q2074), "Fuera de orden de fecha. ", "")))</f>
        <v/>
      </c>
      <c r="Z2075" s="18">
        <f>IF(AND(S2075=1, ISNUMBER(R2075)), ROW(), 0)</f>
        <v/>
      </c>
      <c r="AA2075" s="18">
        <f>IF(ISNUMBER(R2075), R2075, 0)</f>
        <v/>
      </c>
    </row>
    <row r="2076">
      <c r="A2076" s="13" t="n"/>
      <c r="B2076" s="13" t="n"/>
      <c r="C2076" s="13" t="n"/>
      <c r="D2076" s="13" t="n"/>
      <c r="E2076" s="13" t="n"/>
      <c r="F2076" s="13" t="n"/>
      <c r="G2076" s="13" t="n"/>
      <c r="H2076" s="13" t="n"/>
      <c r="I2076" s="13" t="n"/>
      <c r="J2076" s="13" t="n"/>
      <c r="K2076" s="13" t="n"/>
      <c r="L2076" s="13" t="n"/>
      <c r="M2076" s="13" t="n"/>
      <c r="N2076" s="13" t="n"/>
      <c r="O2076" s="14" t="n"/>
      <c r="P2076" s="15" t="n"/>
      <c r="Q2076" s="16">
        <f>IF(N2076="", "", IF(ISNUMBER(N2076), N2076, IFERROR(DATEVALUE(LEFT(N2076,10))+TIMEVALUE(MID(N2076,12,8)), "texto")))</f>
        <v/>
      </c>
      <c r="R2076" s="17">
        <f>IF(ISNUMBER(Q2076), DATE(YEAR(Q2076),MONTH(Q2076),1), "")</f>
        <v/>
      </c>
      <c r="S2076" s="18">
        <f>IF(A2076="", 0, IF(AND(M2076=Ajustes!$B$8, E2076=Ajustes!$B$5, I2076=Ajustes!$B$4, OR(C2076=Ajustes!$B$6, C2076=Ajustes!$B$7), ISNUMBER(D2076), ISNUMBER(H2076)), 1, 0))</f>
        <v/>
      </c>
      <c r="T2076" s="19">
        <f>IF(S2076&lt;&gt;1, 0, IF(N(J2076)=0, 0, IF(K2076=Ajustes!$B$5, J2076, J2076*F2076)))</f>
        <v/>
      </c>
      <c r="U2076" s="20">
        <f>IF(S2076&lt;&gt;1, U2075, IF(C2076=Ajustes!$B$6, U2075+H2076, U2075-H2076))</f>
        <v/>
      </c>
      <c r="V2076" s="19">
        <f>IF(S2076&lt;&gt;1, V2075, IF(C2076=Ajustes!$B$6, V2075+D2076+N(O2076)+T2076, IF(U2076&lt;=0, 0, V2075-H2076*W2075)))</f>
        <v/>
      </c>
      <c r="W2076" s="21">
        <f>IF(U2076&gt;0, V2076/U2076, 0)</f>
        <v/>
      </c>
      <c r="X2076" s="19">
        <f>IF(AND(S2076=1, C2076=Ajustes!$B$7), D2076-N(O2076)-T2076-H2076*W2075, "")</f>
        <v/>
      </c>
      <c r="Y2076" s="18">
        <f>IF(A2076="", "", TRIM(IF(COUNTIFS($N$2:$N$3000,N2076,$C$2:$C$3000,C2076,$D$2:$D$3000,D2076,$H$2:$H$3000,H2076)&gt;1, "Orden repetida. ", "")&amp;IF(AND(S2076=1, C2076=Ajustes!$B$7, U2075+0.000001&lt;H2076), "Vendes más de lo registrado. ", "")&amp;IF(Q2076="texto", "Fecha en texto. ", "")&amp;IF(OR(NOT(ISNUMBER(D2076)), NOT(ISNUMBER(H2076))), "Número en texto. ", "")&amp;IF(AND(ISNUMBER(Q2076), ISNUMBER(Q2075), Q2076&lt;Q2075), "Fuera de orden de fecha. ", "")))</f>
        <v/>
      </c>
      <c r="Z2076" s="18">
        <f>IF(AND(S2076=1, ISNUMBER(R2076)), ROW(), 0)</f>
        <v/>
      </c>
      <c r="AA2076" s="18">
        <f>IF(ISNUMBER(R2076), R2076, 0)</f>
        <v/>
      </c>
    </row>
    <row r="2077">
      <c r="A2077" s="13" t="n"/>
      <c r="B2077" s="13" t="n"/>
      <c r="C2077" s="13" t="n"/>
      <c r="D2077" s="13" t="n"/>
      <c r="E2077" s="13" t="n"/>
      <c r="F2077" s="13" t="n"/>
      <c r="G2077" s="13" t="n"/>
      <c r="H2077" s="13" t="n"/>
      <c r="I2077" s="13" t="n"/>
      <c r="J2077" s="13" t="n"/>
      <c r="K2077" s="13" t="n"/>
      <c r="L2077" s="13" t="n"/>
      <c r="M2077" s="13" t="n"/>
      <c r="N2077" s="13" t="n"/>
      <c r="O2077" s="14" t="n"/>
      <c r="P2077" s="15" t="n"/>
      <c r="Q2077" s="16">
        <f>IF(N2077="", "", IF(ISNUMBER(N2077), N2077, IFERROR(DATEVALUE(LEFT(N2077,10))+TIMEVALUE(MID(N2077,12,8)), "texto")))</f>
        <v/>
      </c>
      <c r="R2077" s="17">
        <f>IF(ISNUMBER(Q2077), DATE(YEAR(Q2077),MONTH(Q2077),1), "")</f>
        <v/>
      </c>
      <c r="S2077" s="18">
        <f>IF(A2077="", 0, IF(AND(M2077=Ajustes!$B$8, E2077=Ajustes!$B$5, I2077=Ajustes!$B$4, OR(C2077=Ajustes!$B$6, C2077=Ajustes!$B$7), ISNUMBER(D2077), ISNUMBER(H2077)), 1, 0))</f>
        <v/>
      </c>
      <c r="T2077" s="19">
        <f>IF(S2077&lt;&gt;1, 0, IF(N(J2077)=0, 0, IF(K2077=Ajustes!$B$5, J2077, J2077*F2077)))</f>
        <v/>
      </c>
      <c r="U2077" s="20">
        <f>IF(S2077&lt;&gt;1, U2076, IF(C2077=Ajustes!$B$6, U2076+H2077, U2076-H2077))</f>
        <v/>
      </c>
      <c r="V2077" s="19">
        <f>IF(S2077&lt;&gt;1, V2076, IF(C2077=Ajustes!$B$6, V2076+D2077+N(O2077)+T2077, IF(U2077&lt;=0, 0, V2076-H2077*W2076)))</f>
        <v/>
      </c>
      <c r="W2077" s="21">
        <f>IF(U2077&gt;0, V2077/U2077, 0)</f>
        <v/>
      </c>
      <c r="X2077" s="19">
        <f>IF(AND(S2077=1, C2077=Ajustes!$B$7), D2077-N(O2077)-T2077-H2077*W2076, "")</f>
        <v/>
      </c>
      <c r="Y2077" s="18">
        <f>IF(A2077="", "", TRIM(IF(COUNTIFS($N$2:$N$3000,N2077,$C$2:$C$3000,C2077,$D$2:$D$3000,D2077,$H$2:$H$3000,H2077)&gt;1, "Orden repetida. ", "")&amp;IF(AND(S2077=1, C2077=Ajustes!$B$7, U2076+0.000001&lt;H2077), "Vendes más de lo registrado. ", "")&amp;IF(Q2077="texto", "Fecha en texto. ", "")&amp;IF(OR(NOT(ISNUMBER(D2077)), NOT(ISNUMBER(H2077))), "Número en texto. ", "")&amp;IF(AND(ISNUMBER(Q2077), ISNUMBER(Q2076), Q2077&lt;Q2076), "Fuera de orden de fecha. ", "")))</f>
        <v/>
      </c>
      <c r="Z2077" s="18">
        <f>IF(AND(S2077=1, ISNUMBER(R2077)), ROW(), 0)</f>
        <v/>
      </c>
      <c r="AA2077" s="18">
        <f>IF(ISNUMBER(R2077), R2077, 0)</f>
        <v/>
      </c>
    </row>
    <row r="2078">
      <c r="A2078" s="13" t="n"/>
      <c r="B2078" s="13" t="n"/>
      <c r="C2078" s="13" t="n"/>
      <c r="D2078" s="13" t="n"/>
      <c r="E2078" s="13" t="n"/>
      <c r="F2078" s="13" t="n"/>
      <c r="G2078" s="13" t="n"/>
      <c r="H2078" s="13" t="n"/>
      <c r="I2078" s="13" t="n"/>
      <c r="J2078" s="13" t="n"/>
      <c r="K2078" s="13" t="n"/>
      <c r="L2078" s="13" t="n"/>
      <c r="M2078" s="13" t="n"/>
      <c r="N2078" s="13" t="n"/>
      <c r="O2078" s="14" t="n"/>
      <c r="P2078" s="15" t="n"/>
      <c r="Q2078" s="16">
        <f>IF(N2078="", "", IF(ISNUMBER(N2078), N2078, IFERROR(DATEVALUE(LEFT(N2078,10))+TIMEVALUE(MID(N2078,12,8)), "texto")))</f>
        <v/>
      </c>
      <c r="R2078" s="17">
        <f>IF(ISNUMBER(Q2078), DATE(YEAR(Q2078),MONTH(Q2078),1), "")</f>
        <v/>
      </c>
      <c r="S2078" s="18">
        <f>IF(A2078="", 0, IF(AND(M2078=Ajustes!$B$8, E2078=Ajustes!$B$5, I2078=Ajustes!$B$4, OR(C2078=Ajustes!$B$6, C2078=Ajustes!$B$7), ISNUMBER(D2078), ISNUMBER(H2078)), 1, 0))</f>
        <v/>
      </c>
      <c r="T2078" s="19">
        <f>IF(S2078&lt;&gt;1, 0, IF(N(J2078)=0, 0, IF(K2078=Ajustes!$B$5, J2078, J2078*F2078)))</f>
        <v/>
      </c>
      <c r="U2078" s="20">
        <f>IF(S2078&lt;&gt;1, U2077, IF(C2078=Ajustes!$B$6, U2077+H2078, U2077-H2078))</f>
        <v/>
      </c>
      <c r="V2078" s="19">
        <f>IF(S2078&lt;&gt;1, V2077, IF(C2078=Ajustes!$B$6, V2077+D2078+N(O2078)+T2078, IF(U2078&lt;=0, 0, V2077-H2078*W2077)))</f>
        <v/>
      </c>
      <c r="W2078" s="21">
        <f>IF(U2078&gt;0, V2078/U2078, 0)</f>
        <v/>
      </c>
      <c r="X2078" s="19">
        <f>IF(AND(S2078=1, C2078=Ajustes!$B$7), D2078-N(O2078)-T2078-H2078*W2077, "")</f>
        <v/>
      </c>
      <c r="Y2078" s="18">
        <f>IF(A2078="", "", TRIM(IF(COUNTIFS($N$2:$N$3000,N2078,$C$2:$C$3000,C2078,$D$2:$D$3000,D2078,$H$2:$H$3000,H2078)&gt;1, "Orden repetida. ", "")&amp;IF(AND(S2078=1, C2078=Ajustes!$B$7, U2077+0.000001&lt;H2078), "Vendes más de lo registrado. ", "")&amp;IF(Q2078="texto", "Fecha en texto. ", "")&amp;IF(OR(NOT(ISNUMBER(D2078)), NOT(ISNUMBER(H2078))), "Número en texto. ", "")&amp;IF(AND(ISNUMBER(Q2078), ISNUMBER(Q2077), Q2078&lt;Q2077), "Fuera de orden de fecha. ", "")))</f>
        <v/>
      </c>
      <c r="Z2078" s="18">
        <f>IF(AND(S2078=1, ISNUMBER(R2078)), ROW(), 0)</f>
        <v/>
      </c>
      <c r="AA2078" s="18">
        <f>IF(ISNUMBER(R2078), R2078, 0)</f>
        <v/>
      </c>
    </row>
    <row r="2079">
      <c r="A2079" s="13" t="n"/>
      <c r="B2079" s="13" t="n"/>
      <c r="C2079" s="13" t="n"/>
      <c r="D2079" s="13" t="n"/>
      <c r="E2079" s="13" t="n"/>
      <c r="F2079" s="13" t="n"/>
      <c r="G2079" s="13" t="n"/>
      <c r="H2079" s="13" t="n"/>
      <c r="I2079" s="13" t="n"/>
      <c r="J2079" s="13" t="n"/>
      <c r="K2079" s="13" t="n"/>
      <c r="L2079" s="13" t="n"/>
      <c r="M2079" s="13" t="n"/>
      <c r="N2079" s="13" t="n"/>
      <c r="O2079" s="14" t="n"/>
      <c r="P2079" s="15" t="n"/>
      <c r="Q2079" s="16">
        <f>IF(N2079="", "", IF(ISNUMBER(N2079), N2079, IFERROR(DATEVALUE(LEFT(N2079,10))+TIMEVALUE(MID(N2079,12,8)), "texto")))</f>
        <v/>
      </c>
      <c r="R2079" s="17">
        <f>IF(ISNUMBER(Q2079), DATE(YEAR(Q2079),MONTH(Q2079),1), "")</f>
        <v/>
      </c>
      <c r="S2079" s="18">
        <f>IF(A2079="", 0, IF(AND(M2079=Ajustes!$B$8, E2079=Ajustes!$B$5, I2079=Ajustes!$B$4, OR(C2079=Ajustes!$B$6, C2079=Ajustes!$B$7), ISNUMBER(D2079), ISNUMBER(H2079)), 1, 0))</f>
        <v/>
      </c>
      <c r="T2079" s="19">
        <f>IF(S2079&lt;&gt;1, 0, IF(N(J2079)=0, 0, IF(K2079=Ajustes!$B$5, J2079, J2079*F2079)))</f>
        <v/>
      </c>
      <c r="U2079" s="20">
        <f>IF(S2079&lt;&gt;1, U2078, IF(C2079=Ajustes!$B$6, U2078+H2079, U2078-H2079))</f>
        <v/>
      </c>
      <c r="V2079" s="19">
        <f>IF(S2079&lt;&gt;1, V2078, IF(C2079=Ajustes!$B$6, V2078+D2079+N(O2079)+T2079, IF(U2079&lt;=0, 0, V2078-H2079*W2078)))</f>
        <v/>
      </c>
      <c r="W2079" s="21">
        <f>IF(U2079&gt;0, V2079/U2079, 0)</f>
        <v/>
      </c>
      <c r="X2079" s="19">
        <f>IF(AND(S2079=1, C2079=Ajustes!$B$7), D2079-N(O2079)-T2079-H2079*W2078, "")</f>
        <v/>
      </c>
      <c r="Y2079" s="18">
        <f>IF(A2079="", "", TRIM(IF(COUNTIFS($N$2:$N$3000,N2079,$C$2:$C$3000,C2079,$D$2:$D$3000,D2079,$H$2:$H$3000,H2079)&gt;1, "Orden repetida. ", "")&amp;IF(AND(S2079=1, C2079=Ajustes!$B$7, U2078+0.000001&lt;H2079), "Vendes más de lo registrado. ", "")&amp;IF(Q2079="texto", "Fecha en texto. ", "")&amp;IF(OR(NOT(ISNUMBER(D2079)), NOT(ISNUMBER(H2079))), "Número en texto. ", "")&amp;IF(AND(ISNUMBER(Q2079), ISNUMBER(Q2078), Q2079&lt;Q2078), "Fuera de orden de fecha. ", "")))</f>
        <v/>
      </c>
      <c r="Z2079" s="18">
        <f>IF(AND(S2079=1, ISNUMBER(R2079)), ROW(), 0)</f>
        <v/>
      </c>
      <c r="AA2079" s="18">
        <f>IF(ISNUMBER(R2079), R2079, 0)</f>
        <v/>
      </c>
    </row>
    <row r="2080">
      <c r="A2080" s="13" t="n"/>
      <c r="B2080" s="13" t="n"/>
      <c r="C2080" s="13" t="n"/>
      <c r="D2080" s="13" t="n"/>
      <c r="E2080" s="13" t="n"/>
      <c r="F2080" s="13" t="n"/>
      <c r="G2080" s="13" t="n"/>
      <c r="H2080" s="13" t="n"/>
      <c r="I2080" s="13" t="n"/>
      <c r="J2080" s="13" t="n"/>
      <c r="K2080" s="13" t="n"/>
      <c r="L2080" s="13" t="n"/>
      <c r="M2080" s="13" t="n"/>
      <c r="N2080" s="13" t="n"/>
      <c r="O2080" s="14" t="n"/>
      <c r="P2080" s="15" t="n"/>
      <c r="Q2080" s="16">
        <f>IF(N2080="", "", IF(ISNUMBER(N2080), N2080, IFERROR(DATEVALUE(LEFT(N2080,10))+TIMEVALUE(MID(N2080,12,8)), "texto")))</f>
        <v/>
      </c>
      <c r="R2080" s="17">
        <f>IF(ISNUMBER(Q2080), DATE(YEAR(Q2080),MONTH(Q2080),1), "")</f>
        <v/>
      </c>
      <c r="S2080" s="18">
        <f>IF(A2080="", 0, IF(AND(M2080=Ajustes!$B$8, E2080=Ajustes!$B$5, I2080=Ajustes!$B$4, OR(C2080=Ajustes!$B$6, C2080=Ajustes!$B$7), ISNUMBER(D2080), ISNUMBER(H2080)), 1, 0))</f>
        <v/>
      </c>
      <c r="T2080" s="19">
        <f>IF(S2080&lt;&gt;1, 0, IF(N(J2080)=0, 0, IF(K2080=Ajustes!$B$5, J2080, J2080*F2080)))</f>
        <v/>
      </c>
      <c r="U2080" s="20">
        <f>IF(S2080&lt;&gt;1, U2079, IF(C2080=Ajustes!$B$6, U2079+H2080, U2079-H2080))</f>
        <v/>
      </c>
      <c r="V2080" s="19">
        <f>IF(S2080&lt;&gt;1, V2079, IF(C2080=Ajustes!$B$6, V2079+D2080+N(O2080)+T2080, IF(U2080&lt;=0, 0, V2079-H2080*W2079)))</f>
        <v/>
      </c>
      <c r="W2080" s="21">
        <f>IF(U2080&gt;0, V2080/U2080, 0)</f>
        <v/>
      </c>
      <c r="X2080" s="19">
        <f>IF(AND(S2080=1, C2080=Ajustes!$B$7), D2080-N(O2080)-T2080-H2080*W2079, "")</f>
        <v/>
      </c>
      <c r="Y2080" s="18">
        <f>IF(A2080="", "", TRIM(IF(COUNTIFS($N$2:$N$3000,N2080,$C$2:$C$3000,C2080,$D$2:$D$3000,D2080,$H$2:$H$3000,H2080)&gt;1, "Orden repetida. ", "")&amp;IF(AND(S2080=1, C2080=Ajustes!$B$7, U2079+0.000001&lt;H2080), "Vendes más de lo registrado. ", "")&amp;IF(Q2080="texto", "Fecha en texto. ", "")&amp;IF(OR(NOT(ISNUMBER(D2080)), NOT(ISNUMBER(H2080))), "Número en texto. ", "")&amp;IF(AND(ISNUMBER(Q2080), ISNUMBER(Q2079), Q2080&lt;Q2079), "Fuera de orden de fecha. ", "")))</f>
        <v/>
      </c>
      <c r="Z2080" s="18">
        <f>IF(AND(S2080=1, ISNUMBER(R2080)), ROW(), 0)</f>
        <v/>
      </c>
      <c r="AA2080" s="18">
        <f>IF(ISNUMBER(R2080), R2080, 0)</f>
        <v/>
      </c>
    </row>
    <row r="2081">
      <c r="A2081" s="13" t="n"/>
      <c r="B2081" s="13" t="n"/>
      <c r="C2081" s="13" t="n"/>
      <c r="D2081" s="13" t="n"/>
      <c r="E2081" s="13" t="n"/>
      <c r="F2081" s="13" t="n"/>
      <c r="G2081" s="13" t="n"/>
      <c r="H2081" s="13" t="n"/>
      <c r="I2081" s="13" t="n"/>
      <c r="J2081" s="13" t="n"/>
      <c r="K2081" s="13" t="n"/>
      <c r="L2081" s="13" t="n"/>
      <c r="M2081" s="13" t="n"/>
      <c r="N2081" s="13" t="n"/>
      <c r="O2081" s="14" t="n"/>
      <c r="P2081" s="15" t="n"/>
      <c r="Q2081" s="16">
        <f>IF(N2081="", "", IF(ISNUMBER(N2081), N2081, IFERROR(DATEVALUE(LEFT(N2081,10))+TIMEVALUE(MID(N2081,12,8)), "texto")))</f>
        <v/>
      </c>
      <c r="R2081" s="17">
        <f>IF(ISNUMBER(Q2081), DATE(YEAR(Q2081),MONTH(Q2081),1), "")</f>
        <v/>
      </c>
      <c r="S2081" s="18">
        <f>IF(A2081="", 0, IF(AND(M2081=Ajustes!$B$8, E2081=Ajustes!$B$5, I2081=Ajustes!$B$4, OR(C2081=Ajustes!$B$6, C2081=Ajustes!$B$7), ISNUMBER(D2081), ISNUMBER(H2081)), 1, 0))</f>
        <v/>
      </c>
      <c r="T2081" s="19">
        <f>IF(S2081&lt;&gt;1, 0, IF(N(J2081)=0, 0, IF(K2081=Ajustes!$B$5, J2081, J2081*F2081)))</f>
        <v/>
      </c>
      <c r="U2081" s="20">
        <f>IF(S2081&lt;&gt;1, U2080, IF(C2081=Ajustes!$B$6, U2080+H2081, U2080-H2081))</f>
        <v/>
      </c>
      <c r="V2081" s="19">
        <f>IF(S2081&lt;&gt;1, V2080, IF(C2081=Ajustes!$B$6, V2080+D2081+N(O2081)+T2081, IF(U2081&lt;=0, 0, V2080-H2081*W2080)))</f>
        <v/>
      </c>
      <c r="W2081" s="21">
        <f>IF(U2081&gt;0, V2081/U2081, 0)</f>
        <v/>
      </c>
      <c r="X2081" s="19">
        <f>IF(AND(S2081=1, C2081=Ajustes!$B$7), D2081-N(O2081)-T2081-H2081*W2080, "")</f>
        <v/>
      </c>
      <c r="Y2081" s="18">
        <f>IF(A2081="", "", TRIM(IF(COUNTIFS($N$2:$N$3000,N2081,$C$2:$C$3000,C2081,$D$2:$D$3000,D2081,$H$2:$H$3000,H2081)&gt;1, "Orden repetida. ", "")&amp;IF(AND(S2081=1, C2081=Ajustes!$B$7, U2080+0.000001&lt;H2081), "Vendes más de lo registrado. ", "")&amp;IF(Q2081="texto", "Fecha en texto. ", "")&amp;IF(OR(NOT(ISNUMBER(D2081)), NOT(ISNUMBER(H2081))), "Número en texto. ", "")&amp;IF(AND(ISNUMBER(Q2081), ISNUMBER(Q2080), Q2081&lt;Q2080), "Fuera de orden de fecha. ", "")))</f>
        <v/>
      </c>
      <c r="Z2081" s="18">
        <f>IF(AND(S2081=1, ISNUMBER(R2081)), ROW(), 0)</f>
        <v/>
      </c>
      <c r="AA2081" s="18">
        <f>IF(ISNUMBER(R2081), R2081, 0)</f>
        <v/>
      </c>
    </row>
    <row r="2082">
      <c r="A2082" s="13" t="n"/>
      <c r="B2082" s="13" t="n"/>
      <c r="C2082" s="13" t="n"/>
      <c r="D2082" s="13" t="n"/>
      <c r="E2082" s="13" t="n"/>
      <c r="F2082" s="13" t="n"/>
      <c r="G2082" s="13" t="n"/>
      <c r="H2082" s="13" t="n"/>
      <c r="I2082" s="13" t="n"/>
      <c r="J2082" s="13" t="n"/>
      <c r="K2082" s="13" t="n"/>
      <c r="L2082" s="13" t="n"/>
      <c r="M2082" s="13" t="n"/>
      <c r="N2082" s="13" t="n"/>
      <c r="O2082" s="14" t="n"/>
      <c r="P2082" s="15" t="n"/>
      <c r="Q2082" s="16">
        <f>IF(N2082="", "", IF(ISNUMBER(N2082), N2082, IFERROR(DATEVALUE(LEFT(N2082,10))+TIMEVALUE(MID(N2082,12,8)), "texto")))</f>
        <v/>
      </c>
      <c r="R2082" s="17">
        <f>IF(ISNUMBER(Q2082), DATE(YEAR(Q2082),MONTH(Q2082),1), "")</f>
        <v/>
      </c>
      <c r="S2082" s="18">
        <f>IF(A2082="", 0, IF(AND(M2082=Ajustes!$B$8, E2082=Ajustes!$B$5, I2082=Ajustes!$B$4, OR(C2082=Ajustes!$B$6, C2082=Ajustes!$B$7), ISNUMBER(D2082), ISNUMBER(H2082)), 1, 0))</f>
        <v/>
      </c>
      <c r="T2082" s="19">
        <f>IF(S2082&lt;&gt;1, 0, IF(N(J2082)=0, 0, IF(K2082=Ajustes!$B$5, J2082, J2082*F2082)))</f>
        <v/>
      </c>
      <c r="U2082" s="20">
        <f>IF(S2082&lt;&gt;1, U2081, IF(C2082=Ajustes!$B$6, U2081+H2082, U2081-H2082))</f>
        <v/>
      </c>
      <c r="V2082" s="19">
        <f>IF(S2082&lt;&gt;1, V2081, IF(C2082=Ajustes!$B$6, V2081+D2082+N(O2082)+T2082, IF(U2082&lt;=0, 0, V2081-H2082*W2081)))</f>
        <v/>
      </c>
      <c r="W2082" s="21">
        <f>IF(U2082&gt;0, V2082/U2082, 0)</f>
        <v/>
      </c>
      <c r="X2082" s="19">
        <f>IF(AND(S2082=1, C2082=Ajustes!$B$7), D2082-N(O2082)-T2082-H2082*W2081, "")</f>
        <v/>
      </c>
      <c r="Y2082" s="18">
        <f>IF(A2082="", "", TRIM(IF(COUNTIFS($N$2:$N$3000,N2082,$C$2:$C$3000,C2082,$D$2:$D$3000,D2082,$H$2:$H$3000,H2082)&gt;1, "Orden repetida. ", "")&amp;IF(AND(S2082=1, C2082=Ajustes!$B$7, U2081+0.000001&lt;H2082), "Vendes más de lo registrado. ", "")&amp;IF(Q2082="texto", "Fecha en texto. ", "")&amp;IF(OR(NOT(ISNUMBER(D2082)), NOT(ISNUMBER(H2082))), "Número en texto. ", "")&amp;IF(AND(ISNUMBER(Q2082), ISNUMBER(Q2081), Q2082&lt;Q2081), "Fuera de orden de fecha. ", "")))</f>
        <v/>
      </c>
      <c r="Z2082" s="18">
        <f>IF(AND(S2082=1, ISNUMBER(R2082)), ROW(), 0)</f>
        <v/>
      </c>
      <c r="AA2082" s="18">
        <f>IF(ISNUMBER(R2082), R2082, 0)</f>
        <v/>
      </c>
    </row>
    <row r="2083">
      <c r="A2083" s="13" t="n"/>
      <c r="B2083" s="13" t="n"/>
      <c r="C2083" s="13" t="n"/>
      <c r="D2083" s="13" t="n"/>
      <c r="E2083" s="13" t="n"/>
      <c r="F2083" s="13" t="n"/>
      <c r="G2083" s="13" t="n"/>
      <c r="H2083" s="13" t="n"/>
      <c r="I2083" s="13" t="n"/>
      <c r="J2083" s="13" t="n"/>
      <c r="K2083" s="13" t="n"/>
      <c r="L2083" s="13" t="n"/>
      <c r="M2083" s="13" t="n"/>
      <c r="N2083" s="13" t="n"/>
      <c r="O2083" s="14" t="n"/>
      <c r="P2083" s="15" t="n"/>
      <c r="Q2083" s="16">
        <f>IF(N2083="", "", IF(ISNUMBER(N2083), N2083, IFERROR(DATEVALUE(LEFT(N2083,10))+TIMEVALUE(MID(N2083,12,8)), "texto")))</f>
        <v/>
      </c>
      <c r="R2083" s="17">
        <f>IF(ISNUMBER(Q2083), DATE(YEAR(Q2083),MONTH(Q2083),1), "")</f>
        <v/>
      </c>
      <c r="S2083" s="18">
        <f>IF(A2083="", 0, IF(AND(M2083=Ajustes!$B$8, E2083=Ajustes!$B$5, I2083=Ajustes!$B$4, OR(C2083=Ajustes!$B$6, C2083=Ajustes!$B$7), ISNUMBER(D2083), ISNUMBER(H2083)), 1, 0))</f>
        <v/>
      </c>
      <c r="T2083" s="19">
        <f>IF(S2083&lt;&gt;1, 0, IF(N(J2083)=0, 0, IF(K2083=Ajustes!$B$5, J2083, J2083*F2083)))</f>
        <v/>
      </c>
      <c r="U2083" s="20">
        <f>IF(S2083&lt;&gt;1, U2082, IF(C2083=Ajustes!$B$6, U2082+H2083, U2082-H2083))</f>
        <v/>
      </c>
      <c r="V2083" s="19">
        <f>IF(S2083&lt;&gt;1, V2082, IF(C2083=Ajustes!$B$6, V2082+D2083+N(O2083)+T2083, IF(U2083&lt;=0, 0, V2082-H2083*W2082)))</f>
        <v/>
      </c>
      <c r="W2083" s="21">
        <f>IF(U2083&gt;0, V2083/U2083, 0)</f>
        <v/>
      </c>
      <c r="X2083" s="19">
        <f>IF(AND(S2083=1, C2083=Ajustes!$B$7), D2083-N(O2083)-T2083-H2083*W2082, "")</f>
        <v/>
      </c>
      <c r="Y2083" s="18">
        <f>IF(A2083="", "", TRIM(IF(COUNTIFS($N$2:$N$3000,N2083,$C$2:$C$3000,C2083,$D$2:$D$3000,D2083,$H$2:$H$3000,H2083)&gt;1, "Orden repetida. ", "")&amp;IF(AND(S2083=1, C2083=Ajustes!$B$7, U2082+0.000001&lt;H2083), "Vendes más de lo registrado. ", "")&amp;IF(Q2083="texto", "Fecha en texto. ", "")&amp;IF(OR(NOT(ISNUMBER(D2083)), NOT(ISNUMBER(H2083))), "Número en texto. ", "")&amp;IF(AND(ISNUMBER(Q2083), ISNUMBER(Q2082), Q2083&lt;Q2082), "Fuera de orden de fecha. ", "")))</f>
        <v/>
      </c>
      <c r="Z2083" s="18">
        <f>IF(AND(S2083=1, ISNUMBER(R2083)), ROW(), 0)</f>
        <v/>
      </c>
      <c r="AA2083" s="18">
        <f>IF(ISNUMBER(R2083), R2083, 0)</f>
        <v/>
      </c>
    </row>
    <row r="2084">
      <c r="A2084" s="13" t="n"/>
      <c r="B2084" s="13" t="n"/>
      <c r="C2084" s="13" t="n"/>
      <c r="D2084" s="13" t="n"/>
      <c r="E2084" s="13" t="n"/>
      <c r="F2084" s="13" t="n"/>
      <c r="G2084" s="13" t="n"/>
      <c r="H2084" s="13" t="n"/>
      <c r="I2084" s="13" t="n"/>
      <c r="J2084" s="13" t="n"/>
      <c r="K2084" s="13" t="n"/>
      <c r="L2084" s="13" t="n"/>
      <c r="M2084" s="13" t="n"/>
      <c r="N2084" s="13" t="n"/>
      <c r="O2084" s="14" t="n"/>
      <c r="P2084" s="15" t="n"/>
      <c r="Q2084" s="16">
        <f>IF(N2084="", "", IF(ISNUMBER(N2084), N2084, IFERROR(DATEVALUE(LEFT(N2084,10))+TIMEVALUE(MID(N2084,12,8)), "texto")))</f>
        <v/>
      </c>
      <c r="R2084" s="17">
        <f>IF(ISNUMBER(Q2084), DATE(YEAR(Q2084),MONTH(Q2084),1), "")</f>
        <v/>
      </c>
      <c r="S2084" s="18">
        <f>IF(A2084="", 0, IF(AND(M2084=Ajustes!$B$8, E2084=Ajustes!$B$5, I2084=Ajustes!$B$4, OR(C2084=Ajustes!$B$6, C2084=Ajustes!$B$7), ISNUMBER(D2084), ISNUMBER(H2084)), 1, 0))</f>
        <v/>
      </c>
      <c r="T2084" s="19">
        <f>IF(S2084&lt;&gt;1, 0, IF(N(J2084)=0, 0, IF(K2084=Ajustes!$B$5, J2084, J2084*F2084)))</f>
        <v/>
      </c>
      <c r="U2084" s="20">
        <f>IF(S2084&lt;&gt;1, U2083, IF(C2084=Ajustes!$B$6, U2083+H2084, U2083-H2084))</f>
        <v/>
      </c>
      <c r="V2084" s="19">
        <f>IF(S2084&lt;&gt;1, V2083, IF(C2084=Ajustes!$B$6, V2083+D2084+N(O2084)+T2084, IF(U2084&lt;=0, 0, V2083-H2084*W2083)))</f>
        <v/>
      </c>
      <c r="W2084" s="21">
        <f>IF(U2084&gt;0, V2084/U2084, 0)</f>
        <v/>
      </c>
      <c r="X2084" s="19">
        <f>IF(AND(S2084=1, C2084=Ajustes!$B$7), D2084-N(O2084)-T2084-H2084*W2083, "")</f>
        <v/>
      </c>
      <c r="Y2084" s="18">
        <f>IF(A2084="", "", TRIM(IF(COUNTIFS($N$2:$N$3000,N2084,$C$2:$C$3000,C2084,$D$2:$D$3000,D2084,$H$2:$H$3000,H2084)&gt;1, "Orden repetida. ", "")&amp;IF(AND(S2084=1, C2084=Ajustes!$B$7, U2083+0.000001&lt;H2084), "Vendes más de lo registrado. ", "")&amp;IF(Q2084="texto", "Fecha en texto. ", "")&amp;IF(OR(NOT(ISNUMBER(D2084)), NOT(ISNUMBER(H2084))), "Número en texto. ", "")&amp;IF(AND(ISNUMBER(Q2084), ISNUMBER(Q2083), Q2084&lt;Q2083), "Fuera de orden de fecha. ", "")))</f>
        <v/>
      </c>
      <c r="Z2084" s="18">
        <f>IF(AND(S2084=1, ISNUMBER(R2084)), ROW(), 0)</f>
        <v/>
      </c>
      <c r="AA2084" s="18">
        <f>IF(ISNUMBER(R2084), R2084, 0)</f>
        <v/>
      </c>
    </row>
    <row r="2085">
      <c r="A2085" s="13" t="n"/>
      <c r="B2085" s="13" t="n"/>
      <c r="C2085" s="13" t="n"/>
      <c r="D2085" s="13" t="n"/>
      <c r="E2085" s="13" t="n"/>
      <c r="F2085" s="13" t="n"/>
      <c r="G2085" s="13" t="n"/>
      <c r="H2085" s="13" t="n"/>
      <c r="I2085" s="13" t="n"/>
      <c r="J2085" s="13" t="n"/>
      <c r="K2085" s="13" t="n"/>
      <c r="L2085" s="13" t="n"/>
      <c r="M2085" s="13" t="n"/>
      <c r="N2085" s="13" t="n"/>
      <c r="O2085" s="14" t="n"/>
      <c r="P2085" s="15" t="n"/>
      <c r="Q2085" s="16">
        <f>IF(N2085="", "", IF(ISNUMBER(N2085), N2085, IFERROR(DATEVALUE(LEFT(N2085,10))+TIMEVALUE(MID(N2085,12,8)), "texto")))</f>
        <v/>
      </c>
      <c r="R2085" s="17">
        <f>IF(ISNUMBER(Q2085), DATE(YEAR(Q2085),MONTH(Q2085),1), "")</f>
        <v/>
      </c>
      <c r="S2085" s="18">
        <f>IF(A2085="", 0, IF(AND(M2085=Ajustes!$B$8, E2085=Ajustes!$B$5, I2085=Ajustes!$B$4, OR(C2085=Ajustes!$B$6, C2085=Ajustes!$B$7), ISNUMBER(D2085), ISNUMBER(H2085)), 1, 0))</f>
        <v/>
      </c>
      <c r="T2085" s="19">
        <f>IF(S2085&lt;&gt;1, 0, IF(N(J2085)=0, 0, IF(K2085=Ajustes!$B$5, J2085, J2085*F2085)))</f>
        <v/>
      </c>
      <c r="U2085" s="20">
        <f>IF(S2085&lt;&gt;1, U2084, IF(C2085=Ajustes!$B$6, U2084+H2085, U2084-H2085))</f>
        <v/>
      </c>
      <c r="V2085" s="19">
        <f>IF(S2085&lt;&gt;1, V2084, IF(C2085=Ajustes!$B$6, V2084+D2085+N(O2085)+T2085, IF(U2085&lt;=0, 0, V2084-H2085*W2084)))</f>
        <v/>
      </c>
      <c r="W2085" s="21">
        <f>IF(U2085&gt;0, V2085/U2085, 0)</f>
        <v/>
      </c>
      <c r="X2085" s="19">
        <f>IF(AND(S2085=1, C2085=Ajustes!$B$7), D2085-N(O2085)-T2085-H2085*W2084, "")</f>
        <v/>
      </c>
      <c r="Y2085" s="18">
        <f>IF(A2085="", "", TRIM(IF(COUNTIFS($N$2:$N$3000,N2085,$C$2:$C$3000,C2085,$D$2:$D$3000,D2085,$H$2:$H$3000,H2085)&gt;1, "Orden repetida. ", "")&amp;IF(AND(S2085=1, C2085=Ajustes!$B$7, U2084+0.000001&lt;H2085), "Vendes más de lo registrado. ", "")&amp;IF(Q2085="texto", "Fecha en texto. ", "")&amp;IF(OR(NOT(ISNUMBER(D2085)), NOT(ISNUMBER(H2085))), "Número en texto. ", "")&amp;IF(AND(ISNUMBER(Q2085), ISNUMBER(Q2084), Q2085&lt;Q2084), "Fuera de orden de fecha. ", "")))</f>
        <v/>
      </c>
      <c r="Z2085" s="18">
        <f>IF(AND(S2085=1, ISNUMBER(R2085)), ROW(), 0)</f>
        <v/>
      </c>
      <c r="AA2085" s="18">
        <f>IF(ISNUMBER(R2085), R2085, 0)</f>
        <v/>
      </c>
    </row>
    <row r="2086">
      <c r="A2086" s="13" t="n"/>
      <c r="B2086" s="13" t="n"/>
      <c r="C2086" s="13" t="n"/>
      <c r="D2086" s="13" t="n"/>
      <c r="E2086" s="13" t="n"/>
      <c r="F2086" s="13" t="n"/>
      <c r="G2086" s="13" t="n"/>
      <c r="H2086" s="13" t="n"/>
      <c r="I2086" s="13" t="n"/>
      <c r="J2086" s="13" t="n"/>
      <c r="K2086" s="13" t="n"/>
      <c r="L2086" s="13" t="n"/>
      <c r="M2086" s="13" t="n"/>
      <c r="N2086" s="13" t="n"/>
      <c r="O2086" s="14" t="n"/>
      <c r="P2086" s="15" t="n"/>
      <c r="Q2086" s="16">
        <f>IF(N2086="", "", IF(ISNUMBER(N2086), N2086, IFERROR(DATEVALUE(LEFT(N2086,10))+TIMEVALUE(MID(N2086,12,8)), "texto")))</f>
        <v/>
      </c>
      <c r="R2086" s="17">
        <f>IF(ISNUMBER(Q2086), DATE(YEAR(Q2086),MONTH(Q2086),1), "")</f>
        <v/>
      </c>
      <c r="S2086" s="18">
        <f>IF(A2086="", 0, IF(AND(M2086=Ajustes!$B$8, E2086=Ajustes!$B$5, I2086=Ajustes!$B$4, OR(C2086=Ajustes!$B$6, C2086=Ajustes!$B$7), ISNUMBER(D2086), ISNUMBER(H2086)), 1, 0))</f>
        <v/>
      </c>
      <c r="T2086" s="19">
        <f>IF(S2086&lt;&gt;1, 0, IF(N(J2086)=0, 0, IF(K2086=Ajustes!$B$5, J2086, J2086*F2086)))</f>
        <v/>
      </c>
      <c r="U2086" s="20">
        <f>IF(S2086&lt;&gt;1, U2085, IF(C2086=Ajustes!$B$6, U2085+H2086, U2085-H2086))</f>
        <v/>
      </c>
      <c r="V2086" s="19">
        <f>IF(S2086&lt;&gt;1, V2085, IF(C2086=Ajustes!$B$6, V2085+D2086+N(O2086)+T2086, IF(U2086&lt;=0, 0, V2085-H2086*W2085)))</f>
        <v/>
      </c>
      <c r="W2086" s="21">
        <f>IF(U2086&gt;0, V2086/U2086, 0)</f>
        <v/>
      </c>
      <c r="X2086" s="19">
        <f>IF(AND(S2086=1, C2086=Ajustes!$B$7), D2086-N(O2086)-T2086-H2086*W2085, "")</f>
        <v/>
      </c>
      <c r="Y2086" s="18">
        <f>IF(A2086="", "", TRIM(IF(COUNTIFS($N$2:$N$3000,N2086,$C$2:$C$3000,C2086,$D$2:$D$3000,D2086,$H$2:$H$3000,H2086)&gt;1, "Orden repetida. ", "")&amp;IF(AND(S2086=1, C2086=Ajustes!$B$7, U2085+0.000001&lt;H2086), "Vendes más de lo registrado. ", "")&amp;IF(Q2086="texto", "Fecha en texto. ", "")&amp;IF(OR(NOT(ISNUMBER(D2086)), NOT(ISNUMBER(H2086))), "Número en texto. ", "")&amp;IF(AND(ISNUMBER(Q2086), ISNUMBER(Q2085), Q2086&lt;Q2085), "Fuera de orden de fecha. ", "")))</f>
        <v/>
      </c>
      <c r="Z2086" s="18">
        <f>IF(AND(S2086=1, ISNUMBER(R2086)), ROW(), 0)</f>
        <v/>
      </c>
      <c r="AA2086" s="18">
        <f>IF(ISNUMBER(R2086), R2086, 0)</f>
        <v/>
      </c>
    </row>
    <row r="2087">
      <c r="A2087" s="13" t="n"/>
      <c r="B2087" s="13" t="n"/>
      <c r="C2087" s="13" t="n"/>
      <c r="D2087" s="13" t="n"/>
      <c r="E2087" s="13" t="n"/>
      <c r="F2087" s="13" t="n"/>
      <c r="G2087" s="13" t="n"/>
      <c r="H2087" s="13" t="n"/>
      <c r="I2087" s="13" t="n"/>
      <c r="J2087" s="13" t="n"/>
      <c r="K2087" s="13" t="n"/>
      <c r="L2087" s="13" t="n"/>
      <c r="M2087" s="13" t="n"/>
      <c r="N2087" s="13" t="n"/>
      <c r="O2087" s="14" t="n"/>
      <c r="P2087" s="15" t="n"/>
      <c r="Q2087" s="16">
        <f>IF(N2087="", "", IF(ISNUMBER(N2087), N2087, IFERROR(DATEVALUE(LEFT(N2087,10))+TIMEVALUE(MID(N2087,12,8)), "texto")))</f>
        <v/>
      </c>
      <c r="R2087" s="17">
        <f>IF(ISNUMBER(Q2087), DATE(YEAR(Q2087),MONTH(Q2087),1), "")</f>
        <v/>
      </c>
      <c r="S2087" s="18">
        <f>IF(A2087="", 0, IF(AND(M2087=Ajustes!$B$8, E2087=Ajustes!$B$5, I2087=Ajustes!$B$4, OR(C2087=Ajustes!$B$6, C2087=Ajustes!$B$7), ISNUMBER(D2087), ISNUMBER(H2087)), 1, 0))</f>
        <v/>
      </c>
      <c r="T2087" s="19">
        <f>IF(S2087&lt;&gt;1, 0, IF(N(J2087)=0, 0, IF(K2087=Ajustes!$B$5, J2087, J2087*F2087)))</f>
        <v/>
      </c>
      <c r="U2087" s="20">
        <f>IF(S2087&lt;&gt;1, U2086, IF(C2087=Ajustes!$B$6, U2086+H2087, U2086-H2087))</f>
        <v/>
      </c>
      <c r="V2087" s="19">
        <f>IF(S2087&lt;&gt;1, V2086, IF(C2087=Ajustes!$B$6, V2086+D2087+N(O2087)+T2087, IF(U2087&lt;=0, 0, V2086-H2087*W2086)))</f>
        <v/>
      </c>
      <c r="W2087" s="21">
        <f>IF(U2087&gt;0, V2087/U2087, 0)</f>
        <v/>
      </c>
      <c r="X2087" s="19">
        <f>IF(AND(S2087=1, C2087=Ajustes!$B$7), D2087-N(O2087)-T2087-H2087*W2086, "")</f>
        <v/>
      </c>
      <c r="Y2087" s="18">
        <f>IF(A2087="", "", TRIM(IF(COUNTIFS($N$2:$N$3000,N2087,$C$2:$C$3000,C2087,$D$2:$D$3000,D2087,$H$2:$H$3000,H2087)&gt;1, "Orden repetida. ", "")&amp;IF(AND(S2087=1, C2087=Ajustes!$B$7, U2086+0.000001&lt;H2087), "Vendes más de lo registrado. ", "")&amp;IF(Q2087="texto", "Fecha en texto. ", "")&amp;IF(OR(NOT(ISNUMBER(D2087)), NOT(ISNUMBER(H2087))), "Número en texto. ", "")&amp;IF(AND(ISNUMBER(Q2087), ISNUMBER(Q2086), Q2087&lt;Q2086), "Fuera de orden de fecha. ", "")))</f>
        <v/>
      </c>
      <c r="Z2087" s="18">
        <f>IF(AND(S2087=1, ISNUMBER(R2087)), ROW(), 0)</f>
        <v/>
      </c>
      <c r="AA2087" s="18">
        <f>IF(ISNUMBER(R2087), R2087, 0)</f>
        <v/>
      </c>
    </row>
    <row r="2088">
      <c r="A2088" s="13" t="n"/>
      <c r="B2088" s="13" t="n"/>
      <c r="C2088" s="13" t="n"/>
      <c r="D2088" s="13" t="n"/>
      <c r="E2088" s="13" t="n"/>
      <c r="F2088" s="13" t="n"/>
      <c r="G2088" s="13" t="n"/>
      <c r="H2088" s="13" t="n"/>
      <c r="I2088" s="13" t="n"/>
      <c r="J2088" s="13" t="n"/>
      <c r="K2088" s="13" t="n"/>
      <c r="L2088" s="13" t="n"/>
      <c r="M2088" s="13" t="n"/>
      <c r="N2088" s="13" t="n"/>
      <c r="O2088" s="14" t="n"/>
      <c r="P2088" s="15" t="n"/>
      <c r="Q2088" s="16">
        <f>IF(N2088="", "", IF(ISNUMBER(N2088), N2088, IFERROR(DATEVALUE(LEFT(N2088,10))+TIMEVALUE(MID(N2088,12,8)), "texto")))</f>
        <v/>
      </c>
      <c r="R2088" s="17">
        <f>IF(ISNUMBER(Q2088), DATE(YEAR(Q2088),MONTH(Q2088),1), "")</f>
        <v/>
      </c>
      <c r="S2088" s="18">
        <f>IF(A2088="", 0, IF(AND(M2088=Ajustes!$B$8, E2088=Ajustes!$B$5, I2088=Ajustes!$B$4, OR(C2088=Ajustes!$B$6, C2088=Ajustes!$B$7), ISNUMBER(D2088), ISNUMBER(H2088)), 1, 0))</f>
        <v/>
      </c>
      <c r="T2088" s="19">
        <f>IF(S2088&lt;&gt;1, 0, IF(N(J2088)=0, 0, IF(K2088=Ajustes!$B$5, J2088, J2088*F2088)))</f>
        <v/>
      </c>
      <c r="U2088" s="20">
        <f>IF(S2088&lt;&gt;1, U2087, IF(C2088=Ajustes!$B$6, U2087+H2088, U2087-H2088))</f>
        <v/>
      </c>
      <c r="V2088" s="19">
        <f>IF(S2088&lt;&gt;1, V2087, IF(C2088=Ajustes!$B$6, V2087+D2088+N(O2088)+T2088, IF(U2088&lt;=0, 0, V2087-H2088*W2087)))</f>
        <v/>
      </c>
      <c r="W2088" s="21">
        <f>IF(U2088&gt;0, V2088/U2088, 0)</f>
        <v/>
      </c>
      <c r="X2088" s="19">
        <f>IF(AND(S2088=1, C2088=Ajustes!$B$7), D2088-N(O2088)-T2088-H2088*W2087, "")</f>
        <v/>
      </c>
      <c r="Y2088" s="18">
        <f>IF(A2088="", "", TRIM(IF(COUNTIFS($N$2:$N$3000,N2088,$C$2:$C$3000,C2088,$D$2:$D$3000,D2088,$H$2:$H$3000,H2088)&gt;1, "Orden repetida. ", "")&amp;IF(AND(S2088=1, C2088=Ajustes!$B$7, U2087+0.000001&lt;H2088), "Vendes más de lo registrado. ", "")&amp;IF(Q2088="texto", "Fecha en texto. ", "")&amp;IF(OR(NOT(ISNUMBER(D2088)), NOT(ISNUMBER(H2088))), "Número en texto. ", "")&amp;IF(AND(ISNUMBER(Q2088), ISNUMBER(Q2087), Q2088&lt;Q2087), "Fuera de orden de fecha. ", "")))</f>
        <v/>
      </c>
      <c r="Z2088" s="18">
        <f>IF(AND(S2088=1, ISNUMBER(R2088)), ROW(), 0)</f>
        <v/>
      </c>
      <c r="AA2088" s="18">
        <f>IF(ISNUMBER(R2088), R2088, 0)</f>
        <v/>
      </c>
    </row>
    <row r="2089">
      <c r="A2089" s="13" t="n"/>
      <c r="B2089" s="13" t="n"/>
      <c r="C2089" s="13" t="n"/>
      <c r="D2089" s="13" t="n"/>
      <c r="E2089" s="13" t="n"/>
      <c r="F2089" s="13" t="n"/>
      <c r="G2089" s="13" t="n"/>
      <c r="H2089" s="13" t="n"/>
      <c r="I2089" s="13" t="n"/>
      <c r="J2089" s="13" t="n"/>
      <c r="K2089" s="13" t="n"/>
      <c r="L2089" s="13" t="n"/>
      <c r="M2089" s="13" t="n"/>
      <c r="N2089" s="13" t="n"/>
      <c r="O2089" s="14" t="n"/>
      <c r="P2089" s="15" t="n"/>
      <c r="Q2089" s="16">
        <f>IF(N2089="", "", IF(ISNUMBER(N2089), N2089, IFERROR(DATEVALUE(LEFT(N2089,10))+TIMEVALUE(MID(N2089,12,8)), "texto")))</f>
        <v/>
      </c>
      <c r="R2089" s="17">
        <f>IF(ISNUMBER(Q2089), DATE(YEAR(Q2089),MONTH(Q2089),1), "")</f>
        <v/>
      </c>
      <c r="S2089" s="18">
        <f>IF(A2089="", 0, IF(AND(M2089=Ajustes!$B$8, E2089=Ajustes!$B$5, I2089=Ajustes!$B$4, OR(C2089=Ajustes!$B$6, C2089=Ajustes!$B$7), ISNUMBER(D2089), ISNUMBER(H2089)), 1, 0))</f>
        <v/>
      </c>
      <c r="T2089" s="19">
        <f>IF(S2089&lt;&gt;1, 0, IF(N(J2089)=0, 0, IF(K2089=Ajustes!$B$5, J2089, J2089*F2089)))</f>
        <v/>
      </c>
      <c r="U2089" s="20">
        <f>IF(S2089&lt;&gt;1, U2088, IF(C2089=Ajustes!$B$6, U2088+H2089, U2088-H2089))</f>
        <v/>
      </c>
      <c r="V2089" s="19">
        <f>IF(S2089&lt;&gt;1, V2088, IF(C2089=Ajustes!$B$6, V2088+D2089+N(O2089)+T2089, IF(U2089&lt;=0, 0, V2088-H2089*W2088)))</f>
        <v/>
      </c>
      <c r="W2089" s="21">
        <f>IF(U2089&gt;0, V2089/U2089, 0)</f>
        <v/>
      </c>
      <c r="X2089" s="19">
        <f>IF(AND(S2089=1, C2089=Ajustes!$B$7), D2089-N(O2089)-T2089-H2089*W2088, "")</f>
        <v/>
      </c>
      <c r="Y2089" s="18">
        <f>IF(A2089="", "", TRIM(IF(COUNTIFS($N$2:$N$3000,N2089,$C$2:$C$3000,C2089,$D$2:$D$3000,D2089,$H$2:$H$3000,H2089)&gt;1, "Orden repetida. ", "")&amp;IF(AND(S2089=1, C2089=Ajustes!$B$7, U2088+0.000001&lt;H2089), "Vendes más de lo registrado. ", "")&amp;IF(Q2089="texto", "Fecha en texto. ", "")&amp;IF(OR(NOT(ISNUMBER(D2089)), NOT(ISNUMBER(H2089))), "Número en texto. ", "")&amp;IF(AND(ISNUMBER(Q2089), ISNUMBER(Q2088), Q2089&lt;Q2088), "Fuera de orden de fecha. ", "")))</f>
        <v/>
      </c>
      <c r="Z2089" s="18">
        <f>IF(AND(S2089=1, ISNUMBER(R2089)), ROW(), 0)</f>
        <v/>
      </c>
      <c r="AA2089" s="18">
        <f>IF(ISNUMBER(R2089), R2089, 0)</f>
        <v/>
      </c>
    </row>
    <row r="2090">
      <c r="A2090" s="13" t="n"/>
      <c r="B2090" s="13" t="n"/>
      <c r="C2090" s="13" t="n"/>
      <c r="D2090" s="13" t="n"/>
      <c r="E2090" s="13" t="n"/>
      <c r="F2090" s="13" t="n"/>
      <c r="G2090" s="13" t="n"/>
      <c r="H2090" s="13" t="n"/>
      <c r="I2090" s="13" t="n"/>
      <c r="J2090" s="13" t="n"/>
      <c r="K2090" s="13" t="n"/>
      <c r="L2090" s="13" t="n"/>
      <c r="M2090" s="13" t="n"/>
      <c r="N2090" s="13" t="n"/>
      <c r="O2090" s="14" t="n"/>
      <c r="P2090" s="15" t="n"/>
      <c r="Q2090" s="16">
        <f>IF(N2090="", "", IF(ISNUMBER(N2090), N2090, IFERROR(DATEVALUE(LEFT(N2090,10))+TIMEVALUE(MID(N2090,12,8)), "texto")))</f>
        <v/>
      </c>
      <c r="R2090" s="17">
        <f>IF(ISNUMBER(Q2090), DATE(YEAR(Q2090),MONTH(Q2090),1), "")</f>
        <v/>
      </c>
      <c r="S2090" s="18">
        <f>IF(A2090="", 0, IF(AND(M2090=Ajustes!$B$8, E2090=Ajustes!$B$5, I2090=Ajustes!$B$4, OR(C2090=Ajustes!$B$6, C2090=Ajustes!$B$7), ISNUMBER(D2090), ISNUMBER(H2090)), 1, 0))</f>
        <v/>
      </c>
      <c r="T2090" s="19">
        <f>IF(S2090&lt;&gt;1, 0, IF(N(J2090)=0, 0, IF(K2090=Ajustes!$B$5, J2090, J2090*F2090)))</f>
        <v/>
      </c>
      <c r="U2090" s="20">
        <f>IF(S2090&lt;&gt;1, U2089, IF(C2090=Ajustes!$B$6, U2089+H2090, U2089-H2090))</f>
        <v/>
      </c>
      <c r="V2090" s="19">
        <f>IF(S2090&lt;&gt;1, V2089, IF(C2090=Ajustes!$B$6, V2089+D2090+N(O2090)+T2090, IF(U2090&lt;=0, 0, V2089-H2090*W2089)))</f>
        <v/>
      </c>
      <c r="W2090" s="21">
        <f>IF(U2090&gt;0, V2090/U2090, 0)</f>
        <v/>
      </c>
      <c r="X2090" s="19">
        <f>IF(AND(S2090=1, C2090=Ajustes!$B$7), D2090-N(O2090)-T2090-H2090*W2089, "")</f>
        <v/>
      </c>
      <c r="Y2090" s="18">
        <f>IF(A2090="", "", TRIM(IF(COUNTIFS($N$2:$N$3000,N2090,$C$2:$C$3000,C2090,$D$2:$D$3000,D2090,$H$2:$H$3000,H2090)&gt;1, "Orden repetida. ", "")&amp;IF(AND(S2090=1, C2090=Ajustes!$B$7, U2089+0.000001&lt;H2090), "Vendes más de lo registrado. ", "")&amp;IF(Q2090="texto", "Fecha en texto. ", "")&amp;IF(OR(NOT(ISNUMBER(D2090)), NOT(ISNUMBER(H2090))), "Número en texto. ", "")&amp;IF(AND(ISNUMBER(Q2090), ISNUMBER(Q2089), Q2090&lt;Q2089), "Fuera de orden de fecha. ", "")))</f>
        <v/>
      </c>
      <c r="Z2090" s="18">
        <f>IF(AND(S2090=1, ISNUMBER(R2090)), ROW(), 0)</f>
        <v/>
      </c>
      <c r="AA2090" s="18">
        <f>IF(ISNUMBER(R2090), R2090, 0)</f>
        <v/>
      </c>
    </row>
    <row r="2091">
      <c r="A2091" s="13" t="n"/>
      <c r="B2091" s="13" t="n"/>
      <c r="C2091" s="13" t="n"/>
      <c r="D2091" s="13" t="n"/>
      <c r="E2091" s="13" t="n"/>
      <c r="F2091" s="13" t="n"/>
      <c r="G2091" s="13" t="n"/>
      <c r="H2091" s="13" t="n"/>
      <c r="I2091" s="13" t="n"/>
      <c r="J2091" s="13" t="n"/>
      <c r="K2091" s="13" t="n"/>
      <c r="L2091" s="13" t="n"/>
      <c r="M2091" s="13" t="n"/>
      <c r="N2091" s="13" t="n"/>
      <c r="O2091" s="14" t="n"/>
      <c r="P2091" s="15" t="n"/>
      <c r="Q2091" s="16">
        <f>IF(N2091="", "", IF(ISNUMBER(N2091), N2091, IFERROR(DATEVALUE(LEFT(N2091,10))+TIMEVALUE(MID(N2091,12,8)), "texto")))</f>
        <v/>
      </c>
      <c r="R2091" s="17">
        <f>IF(ISNUMBER(Q2091), DATE(YEAR(Q2091),MONTH(Q2091),1), "")</f>
        <v/>
      </c>
      <c r="S2091" s="18">
        <f>IF(A2091="", 0, IF(AND(M2091=Ajustes!$B$8, E2091=Ajustes!$B$5, I2091=Ajustes!$B$4, OR(C2091=Ajustes!$B$6, C2091=Ajustes!$B$7), ISNUMBER(D2091), ISNUMBER(H2091)), 1, 0))</f>
        <v/>
      </c>
      <c r="T2091" s="19">
        <f>IF(S2091&lt;&gt;1, 0, IF(N(J2091)=0, 0, IF(K2091=Ajustes!$B$5, J2091, J2091*F2091)))</f>
        <v/>
      </c>
      <c r="U2091" s="20">
        <f>IF(S2091&lt;&gt;1, U2090, IF(C2091=Ajustes!$B$6, U2090+H2091, U2090-H2091))</f>
        <v/>
      </c>
      <c r="V2091" s="19">
        <f>IF(S2091&lt;&gt;1, V2090, IF(C2091=Ajustes!$B$6, V2090+D2091+N(O2091)+T2091, IF(U2091&lt;=0, 0, V2090-H2091*W2090)))</f>
        <v/>
      </c>
      <c r="W2091" s="21">
        <f>IF(U2091&gt;0, V2091/U2091, 0)</f>
        <v/>
      </c>
      <c r="X2091" s="19">
        <f>IF(AND(S2091=1, C2091=Ajustes!$B$7), D2091-N(O2091)-T2091-H2091*W2090, "")</f>
        <v/>
      </c>
      <c r="Y2091" s="18">
        <f>IF(A2091="", "", TRIM(IF(COUNTIFS($N$2:$N$3000,N2091,$C$2:$C$3000,C2091,$D$2:$D$3000,D2091,$H$2:$H$3000,H2091)&gt;1, "Orden repetida. ", "")&amp;IF(AND(S2091=1, C2091=Ajustes!$B$7, U2090+0.000001&lt;H2091), "Vendes más de lo registrado. ", "")&amp;IF(Q2091="texto", "Fecha en texto. ", "")&amp;IF(OR(NOT(ISNUMBER(D2091)), NOT(ISNUMBER(H2091))), "Número en texto. ", "")&amp;IF(AND(ISNUMBER(Q2091), ISNUMBER(Q2090), Q2091&lt;Q2090), "Fuera de orden de fecha. ", "")))</f>
        <v/>
      </c>
      <c r="Z2091" s="18">
        <f>IF(AND(S2091=1, ISNUMBER(R2091)), ROW(), 0)</f>
        <v/>
      </c>
      <c r="AA2091" s="18">
        <f>IF(ISNUMBER(R2091), R2091, 0)</f>
        <v/>
      </c>
    </row>
    <row r="2092">
      <c r="A2092" s="13" t="n"/>
      <c r="B2092" s="13" t="n"/>
      <c r="C2092" s="13" t="n"/>
      <c r="D2092" s="13" t="n"/>
      <c r="E2092" s="13" t="n"/>
      <c r="F2092" s="13" t="n"/>
      <c r="G2092" s="13" t="n"/>
      <c r="H2092" s="13" t="n"/>
      <c r="I2092" s="13" t="n"/>
      <c r="J2092" s="13" t="n"/>
      <c r="K2092" s="13" t="n"/>
      <c r="L2092" s="13" t="n"/>
      <c r="M2092" s="13" t="n"/>
      <c r="N2092" s="13" t="n"/>
      <c r="O2092" s="14" t="n"/>
      <c r="P2092" s="15" t="n"/>
      <c r="Q2092" s="16">
        <f>IF(N2092="", "", IF(ISNUMBER(N2092), N2092, IFERROR(DATEVALUE(LEFT(N2092,10))+TIMEVALUE(MID(N2092,12,8)), "texto")))</f>
        <v/>
      </c>
      <c r="R2092" s="17">
        <f>IF(ISNUMBER(Q2092), DATE(YEAR(Q2092),MONTH(Q2092),1), "")</f>
        <v/>
      </c>
      <c r="S2092" s="18">
        <f>IF(A2092="", 0, IF(AND(M2092=Ajustes!$B$8, E2092=Ajustes!$B$5, I2092=Ajustes!$B$4, OR(C2092=Ajustes!$B$6, C2092=Ajustes!$B$7), ISNUMBER(D2092), ISNUMBER(H2092)), 1, 0))</f>
        <v/>
      </c>
      <c r="T2092" s="19">
        <f>IF(S2092&lt;&gt;1, 0, IF(N(J2092)=0, 0, IF(K2092=Ajustes!$B$5, J2092, J2092*F2092)))</f>
        <v/>
      </c>
      <c r="U2092" s="20">
        <f>IF(S2092&lt;&gt;1, U2091, IF(C2092=Ajustes!$B$6, U2091+H2092, U2091-H2092))</f>
        <v/>
      </c>
      <c r="V2092" s="19">
        <f>IF(S2092&lt;&gt;1, V2091, IF(C2092=Ajustes!$B$6, V2091+D2092+N(O2092)+T2092, IF(U2092&lt;=0, 0, V2091-H2092*W2091)))</f>
        <v/>
      </c>
      <c r="W2092" s="21">
        <f>IF(U2092&gt;0, V2092/U2092, 0)</f>
        <v/>
      </c>
      <c r="X2092" s="19">
        <f>IF(AND(S2092=1, C2092=Ajustes!$B$7), D2092-N(O2092)-T2092-H2092*W2091, "")</f>
        <v/>
      </c>
      <c r="Y2092" s="18">
        <f>IF(A2092="", "", TRIM(IF(COUNTIFS($N$2:$N$3000,N2092,$C$2:$C$3000,C2092,$D$2:$D$3000,D2092,$H$2:$H$3000,H2092)&gt;1, "Orden repetida. ", "")&amp;IF(AND(S2092=1, C2092=Ajustes!$B$7, U2091+0.000001&lt;H2092), "Vendes más de lo registrado. ", "")&amp;IF(Q2092="texto", "Fecha en texto. ", "")&amp;IF(OR(NOT(ISNUMBER(D2092)), NOT(ISNUMBER(H2092))), "Número en texto. ", "")&amp;IF(AND(ISNUMBER(Q2092), ISNUMBER(Q2091), Q2092&lt;Q2091), "Fuera de orden de fecha. ", "")))</f>
        <v/>
      </c>
      <c r="Z2092" s="18">
        <f>IF(AND(S2092=1, ISNUMBER(R2092)), ROW(), 0)</f>
        <v/>
      </c>
      <c r="AA2092" s="18">
        <f>IF(ISNUMBER(R2092), R2092, 0)</f>
        <v/>
      </c>
    </row>
    <row r="2093">
      <c r="A2093" s="13" t="n"/>
      <c r="B2093" s="13" t="n"/>
      <c r="C2093" s="13" t="n"/>
      <c r="D2093" s="13" t="n"/>
      <c r="E2093" s="13" t="n"/>
      <c r="F2093" s="13" t="n"/>
      <c r="G2093" s="13" t="n"/>
      <c r="H2093" s="13" t="n"/>
      <c r="I2093" s="13" t="n"/>
      <c r="J2093" s="13" t="n"/>
      <c r="K2093" s="13" t="n"/>
      <c r="L2093" s="13" t="n"/>
      <c r="M2093" s="13" t="n"/>
      <c r="N2093" s="13" t="n"/>
      <c r="O2093" s="14" t="n"/>
      <c r="P2093" s="15" t="n"/>
      <c r="Q2093" s="16">
        <f>IF(N2093="", "", IF(ISNUMBER(N2093), N2093, IFERROR(DATEVALUE(LEFT(N2093,10))+TIMEVALUE(MID(N2093,12,8)), "texto")))</f>
        <v/>
      </c>
      <c r="R2093" s="17">
        <f>IF(ISNUMBER(Q2093), DATE(YEAR(Q2093),MONTH(Q2093),1), "")</f>
        <v/>
      </c>
      <c r="S2093" s="18">
        <f>IF(A2093="", 0, IF(AND(M2093=Ajustes!$B$8, E2093=Ajustes!$B$5, I2093=Ajustes!$B$4, OR(C2093=Ajustes!$B$6, C2093=Ajustes!$B$7), ISNUMBER(D2093), ISNUMBER(H2093)), 1, 0))</f>
        <v/>
      </c>
      <c r="T2093" s="19">
        <f>IF(S2093&lt;&gt;1, 0, IF(N(J2093)=0, 0, IF(K2093=Ajustes!$B$5, J2093, J2093*F2093)))</f>
        <v/>
      </c>
      <c r="U2093" s="20">
        <f>IF(S2093&lt;&gt;1, U2092, IF(C2093=Ajustes!$B$6, U2092+H2093, U2092-H2093))</f>
        <v/>
      </c>
      <c r="V2093" s="19">
        <f>IF(S2093&lt;&gt;1, V2092, IF(C2093=Ajustes!$B$6, V2092+D2093+N(O2093)+T2093, IF(U2093&lt;=0, 0, V2092-H2093*W2092)))</f>
        <v/>
      </c>
      <c r="W2093" s="21">
        <f>IF(U2093&gt;0, V2093/U2093, 0)</f>
        <v/>
      </c>
      <c r="X2093" s="19">
        <f>IF(AND(S2093=1, C2093=Ajustes!$B$7), D2093-N(O2093)-T2093-H2093*W2092, "")</f>
        <v/>
      </c>
      <c r="Y2093" s="18">
        <f>IF(A2093="", "", TRIM(IF(COUNTIFS($N$2:$N$3000,N2093,$C$2:$C$3000,C2093,$D$2:$D$3000,D2093,$H$2:$H$3000,H2093)&gt;1, "Orden repetida. ", "")&amp;IF(AND(S2093=1, C2093=Ajustes!$B$7, U2092+0.000001&lt;H2093), "Vendes más de lo registrado. ", "")&amp;IF(Q2093="texto", "Fecha en texto. ", "")&amp;IF(OR(NOT(ISNUMBER(D2093)), NOT(ISNUMBER(H2093))), "Número en texto. ", "")&amp;IF(AND(ISNUMBER(Q2093), ISNUMBER(Q2092), Q2093&lt;Q2092), "Fuera de orden de fecha. ", "")))</f>
        <v/>
      </c>
      <c r="Z2093" s="18">
        <f>IF(AND(S2093=1, ISNUMBER(R2093)), ROW(), 0)</f>
        <v/>
      </c>
      <c r="AA2093" s="18">
        <f>IF(ISNUMBER(R2093), R2093, 0)</f>
        <v/>
      </c>
    </row>
    <row r="2094">
      <c r="A2094" s="13" t="n"/>
      <c r="B2094" s="13" t="n"/>
      <c r="C2094" s="13" t="n"/>
      <c r="D2094" s="13" t="n"/>
      <c r="E2094" s="13" t="n"/>
      <c r="F2094" s="13" t="n"/>
      <c r="G2094" s="13" t="n"/>
      <c r="H2094" s="13" t="n"/>
      <c r="I2094" s="13" t="n"/>
      <c r="J2094" s="13" t="n"/>
      <c r="K2094" s="13" t="n"/>
      <c r="L2094" s="13" t="n"/>
      <c r="M2094" s="13" t="n"/>
      <c r="N2094" s="13" t="n"/>
      <c r="O2094" s="14" t="n"/>
      <c r="P2094" s="15" t="n"/>
      <c r="Q2094" s="16">
        <f>IF(N2094="", "", IF(ISNUMBER(N2094), N2094, IFERROR(DATEVALUE(LEFT(N2094,10))+TIMEVALUE(MID(N2094,12,8)), "texto")))</f>
        <v/>
      </c>
      <c r="R2094" s="17">
        <f>IF(ISNUMBER(Q2094), DATE(YEAR(Q2094),MONTH(Q2094),1), "")</f>
        <v/>
      </c>
      <c r="S2094" s="18">
        <f>IF(A2094="", 0, IF(AND(M2094=Ajustes!$B$8, E2094=Ajustes!$B$5, I2094=Ajustes!$B$4, OR(C2094=Ajustes!$B$6, C2094=Ajustes!$B$7), ISNUMBER(D2094), ISNUMBER(H2094)), 1, 0))</f>
        <v/>
      </c>
      <c r="T2094" s="19">
        <f>IF(S2094&lt;&gt;1, 0, IF(N(J2094)=0, 0, IF(K2094=Ajustes!$B$5, J2094, J2094*F2094)))</f>
        <v/>
      </c>
      <c r="U2094" s="20">
        <f>IF(S2094&lt;&gt;1, U2093, IF(C2094=Ajustes!$B$6, U2093+H2094, U2093-H2094))</f>
        <v/>
      </c>
      <c r="V2094" s="19">
        <f>IF(S2094&lt;&gt;1, V2093, IF(C2094=Ajustes!$B$6, V2093+D2094+N(O2094)+T2094, IF(U2094&lt;=0, 0, V2093-H2094*W2093)))</f>
        <v/>
      </c>
      <c r="W2094" s="21">
        <f>IF(U2094&gt;0, V2094/U2094, 0)</f>
        <v/>
      </c>
      <c r="X2094" s="19">
        <f>IF(AND(S2094=1, C2094=Ajustes!$B$7), D2094-N(O2094)-T2094-H2094*W2093, "")</f>
        <v/>
      </c>
      <c r="Y2094" s="18">
        <f>IF(A2094="", "", TRIM(IF(COUNTIFS($N$2:$N$3000,N2094,$C$2:$C$3000,C2094,$D$2:$D$3000,D2094,$H$2:$H$3000,H2094)&gt;1, "Orden repetida. ", "")&amp;IF(AND(S2094=1, C2094=Ajustes!$B$7, U2093+0.000001&lt;H2094), "Vendes más de lo registrado. ", "")&amp;IF(Q2094="texto", "Fecha en texto. ", "")&amp;IF(OR(NOT(ISNUMBER(D2094)), NOT(ISNUMBER(H2094))), "Número en texto. ", "")&amp;IF(AND(ISNUMBER(Q2094), ISNUMBER(Q2093), Q2094&lt;Q2093), "Fuera de orden de fecha. ", "")))</f>
        <v/>
      </c>
      <c r="Z2094" s="18">
        <f>IF(AND(S2094=1, ISNUMBER(R2094)), ROW(), 0)</f>
        <v/>
      </c>
      <c r="AA2094" s="18">
        <f>IF(ISNUMBER(R2094), R2094, 0)</f>
        <v/>
      </c>
    </row>
    <row r="2095">
      <c r="A2095" s="13" t="n"/>
      <c r="B2095" s="13" t="n"/>
      <c r="C2095" s="13" t="n"/>
      <c r="D2095" s="13" t="n"/>
      <c r="E2095" s="13" t="n"/>
      <c r="F2095" s="13" t="n"/>
      <c r="G2095" s="13" t="n"/>
      <c r="H2095" s="13" t="n"/>
      <c r="I2095" s="13" t="n"/>
      <c r="J2095" s="13" t="n"/>
      <c r="K2095" s="13" t="n"/>
      <c r="L2095" s="13" t="n"/>
      <c r="M2095" s="13" t="n"/>
      <c r="N2095" s="13" t="n"/>
      <c r="O2095" s="14" t="n"/>
      <c r="P2095" s="15" t="n"/>
      <c r="Q2095" s="16">
        <f>IF(N2095="", "", IF(ISNUMBER(N2095), N2095, IFERROR(DATEVALUE(LEFT(N2095,10))+TIMEVALUE(MID(N2095,12,8)), "texto")))</f>
        <v/>
      </c>
      <c r="R2095" s="17">
        <f>IF(ISNUMBER(Q2095), DATE(YEAR(Q2095),MONTH(Q2095),1), "")</f>
        <v/>
      </c>
      <c r="S2095" s="18">
        <f>IF(A2095="", 0, IF(AND(M2095=Ajustes!$B$8, E2095=Ajustes!$B$5, I2095=Ajustes!$B$4, OR(C2095=Ajustes!$B$6, C2095=Ajustes!$B$7), ISNUMBER(D2095), ISNUMBER(H2095)), 1, 0))</f>
        <v/>
      </c>
      <c r="T2095" s="19">
        <f>IF(S2095&lt;&gt;1, 0, IF(N(J2095)=0, 0, IF(K2095=Ajustes!$B$5, J2095, J2095*F2095)))</f>
        <v/>
      </c>
      <c r="U2095" s="20">
        <f>IF(S2095&lt;&gt;1, U2094, IF(C2095=Ajustes!$B$6, U2094+H2095, U2094-H2095))</f>
        <v/>
      </c>
      <c r="V2095" s="19">
        <f>IF(S2095&lt;&gt;1, V2094, IF(C2095=Ajustes!$B$6, V2094+D2095+N(O2095)+T2095, IF(U2095&lt;=0, 0, V2094-H2095*W2094)))</f>
        <v/>
      </c>
      <c r="W2095" s="21">
        <f>IF(U2095&gt;0, V2095/U2095, 0)</f>
        <v/>
      </c>
      <c r="X2095" s="19">
        <f>IF(AND(S2095=1, C2095=Ajustes!$B$7), D2095-N(O2095)-T2095-H2095*W2094, "")</f>
        <v/>
      </c>
      <c r="Y2095" s="18">
        <f>IF(A2095="", "", TRIM(IF(COUNTIFS($N$2:$N$3000,N2095,$C$2:$C$3000,C2095,$D$2:$D$3000,D2095,$H$2:$H$3000,H2095)&gt;1, "Orden repetida. ", "")&amp;IF(AND(S2095=1, C2095=Ajustes!$B$7, U2094+0.000001&lt;H2095), "Vendes más de lo registrado. ", "")&amp;IF(Q2095="texto", "Fecha en texto. ", "")&amp;IF(OR(NOT(ISNUMBER(D2095)), NOT(ISNUMBER(H2095))), "Número en texto. ", "")&amp;IF(AND(ISNUMBER(Q2095), ISNUMBER(Q2094), Q2095&lt;Q2094), "Fuera de orden de fecha. ", "")))</f>
        <v/>
      </c>
      <c r="Z2095" s="18">
        <f>IF(AND(S2095=1, ISNUMBER(R2095)), ROW(), 0)</f>
        <v/>
      </c>
      <c r="AA2095" s="18">
        <f>IF(ISNUMBER(R2095), R2095, 0)</f>
        <v/>
      </c>
    </row>
    <row r="2096">
      <c r="A2096" s="13" t="n"/>
      <c r="B2096" s="13" t="n"/>
      <c r="C2096" s="13" t="n"/>
      <c r="D2096" s="13" t="n"/>
      <c r="E2096" s="13" t="n"/>
      <c r="F2096" s="13" t="n"/>
      <c r="G2096" s="13" t="n"/>
      <c r="H2096" s="13" t="n"/>
      <c r="I2096" s="13" t="n"/>
      <c r="J2096" s="13" t="n"/>
      <c r="K2096" s="13" t="n"/>
      <c r="L2096" s="13" t="n"/>
      <c r="M2096" s="13" t="n"/>
      <c r="N2096" s="13" t="n"/>
      <c r="O2096" s="14" t="n"/>
      <c r="P2096" s="15" t="n"/>
      <c r="Q2096" s="16">
        <f>IF(N2096="", "", IF(ISNUMBER(N2096), N2096, IFERROR(DATEVALUE(LEFT(N2096,10))+TIMEVALUE(MID(N2096,12,8)), "texto")))</f>
        <v/>
      </c>
      <c r="R2096" s="17">
        <f>IF(ISNUMBER(Q2096), DATE(YEAR(Q2096),MONTH(Q2096),1), "")</f>
        <v/>
      </c>
      <c r="S2096" s="18">
        <f>IF(A2096="", 0, IF(AND(M2096=Ajustes!$B$8, E2096=Ajustes!$B$5, I2096=Ajustes!$B$4, OR(C2096=Ajustes!$B$6, C2096=Ajustes!$B$7), ISNUMBER(D2096), ISNUMBER(H2096)), 1, 0))</f>
        <v/>
      </c>
      <c r="T2096" s="19">
        <f>IF(S2096&lt;&gt;1, 0, IF(N(J2096)=0, 0, IF(K2096=Ajustes!$B$5, J2096, J2096*F2096)))</f>
        <v/>
      </c>
      <c r="U2096" s="20">
        <f>IF(S2096&lt;&gt;1, U2095, IF(C2096=Ajustes!$B$6, U2095+H2096, U2095-H2096))</f>
        <v/>
      </c>
      <c r="V2096" s="19">
        <f>IF(S2096&lt;&gt;1, V2095, IF(C2096=Ajustes!$B$6, V2095+D2096+N(O2096)+T2096, IF(U2096&lt;=0, 0, V2095-H2096*W2095)))</f>
        <v/>
      </c>
      <c r="W2096" s="21">
        <f>IF(U2096&gt;0, V2096/U2096, 0)</f>
        <v/>
      </c>
      <c r="X2096" s="19">
        <f>IF(AND(S2096=1, C2096=Ajustes!$B$7), D2096-N(O2096)-T2096-H2096*W2095, "")</f>
        <v/>
      </c>
      <c r="Y2096" s="18">
        <f>IF(A2096="", "", TRIM(IF(COUNTIFS($N$2:$N$3000,N2096,$C$2:$C$3000,C2096,$D$2:$D$3000,D2096,$H$2:$H$3000,H2096)&gt;1, "Orden repetida. ", "")&amp;IF(AND(S2096=1, C2096=Ajustes!$B$7, U2095+0.000001&lt;H2096), "Vendes más de lo registrado. ", "")&amp;IF(Q2096="texto", "Fecha en texto. ", "")&amp;IF(OR(NOT(ISNUMBER(D2096)), NOT(ISNUMBER(H2096))), "Número en texto. ", "")&amp;IF(AND(ISNUMBER(Q2096), ISNUMBER(Q2095), Q2096&lt;Q2095), "Fuera de orden de fecha. ", "")))</f>
        <v/>
      </c>
      <c r="Z2096" s="18">
        <f>IF(AND(S2096=1, ISNUMBER(R2096)), ROW(), 0)</f>
        <v/>
      </c>
      <c r="AA2096" s="18">
        <f>IF(ISNUMBER(R2096), R2096, 0)</f>
        <v/>
      </c>
    </row>
    <row r="2097">
      <c r="A2097" s="13" t="n"/>
      <c r="B2097" s="13" t="n"/>
      <c r="C2097" s="13" t="n"/>
      <c r="D2097" s="13" t="n"/>
      <c r="E2097" s="13" t="n"/>
      <c r="F2097" s="13" t="n"/>
      <c r="G2097" s="13" t="n"/>
      <c r="H2097" s="13" t="n"/>
      <c r="I2097" s="13" t="n"/>
      <c r="J2097" s="13" t="n"/>
      <c r="K2097" s="13" t="n"/>
      <c r="L2097" s="13" t="n"/>
      <c r="M2097" s="13" t="n"/>
      <c r="N2097" s="13" t="n"/>
      <c r="O2097" s="14" t="n"/>
      <c r="P2097" s="15" t="n"/>
      <c r="Q2097" s="16">
        <f>IF(N2097="", "", IF(ISNUMBER(N2097), N2097, IFERROR(DATEVALUE(LEFT(N2097,10))+TIMEVALUE(MID(N2097,12,8)), "texto")))</f>
        <v/>
      </c>
      <c r="R2097" s="17">
        <f>IF(ISNUMBER(Q2097), DATE(YEAR(Q2097),MONTH(Q2097),1), "")</f>
        <v/>
      </c>
      <c r="S2097" s="18">
        <f>IF(A2097="", 0, IF(AND(M2097=Ajustes!$B$8, E2097=Ajustes!$B$5, I2097=Ajustes!$B$4, OR(C2097=Ajustes!$B$6, C2097=Ajustes!$B$7), ISNUMBER(D2097), ISNUMBER(H2097)), 1, 0))</f>
        <v/>
      </c>
      <c r="T2097" s="19">
        <f>IF(S2097&lt;&gt;1, 0, IF(N(J2097)=0, 0, IF(K2097=Ajustes!$B$5, J2097, J2097*F2097)))</f>
        <v/>
      </c>
      <c r="U2097" s="20">
        <f>IF(S2097&lt;&gt;1, U2096, IF(C2097=Ajustes!$B$6, U2096+H2097, U2096-H2097))</f>
        <v/>
      </c>
      <c r="V2097" s="19">
        <f>IF(S2097&lt;&gt;1, V2096, IF(C2097=Ajustes!$B$6, V2096+D2097+N(O2097)+T2097, IF(U2097&lt;=0, 0, V2096-H2097*W2096)))</f>
        <v/>
      </c>
      <c r="W2097" s="21">
        <f>IF(U2097&gt;0, V2097/U2097, 0)</f>
        <v/>
      </c>
      <c r="X2097" s="19">
        <f>IF(AND(S2097=1, C2097=Ajustes!$B$7), D2097-N(O2097)-T2097-H2097*W2096, "")</f>
        <v/>
      </c>
      <c r="Y2097" s="18">
        <f>IF(A2097="", "", TRIM(IF(COUNTIFS($N$2:$N$3000,N2097,$C$2:$C$3000,C2097,$D$2:$D$3000,D2097,$H$2:$H$3000,H2097)&gt;1, "Orden repetida. ", "")&amp;IF(AND(S2097=1, C2097=Ajustes!$B$7, U2096+0.000001&lt;H2097), "Vendes más de lo registrado. ", "")&amp;IF(Q2097="texto", "Fecha en texto. ", "")&amp;IF(OR(NOT(ISNUMBER(D2097)), NOT(ISNUMBER(H2097))), "Número en texto. ", "")&amp;IF(AND(ISNUMBER(Q2097), ISNUMBER(Q2096), Q2097&lt;Q2096), "Fuera de orden de fecha. ", "")))</f>
        <v/>
      </c>
      <c r="Z2097" s="18">
        <f>IF(AND(S2097=1, ISNUMBER(R2097)), ROW(), 0)</f>
        <v/>
      </c>
      <c r="AA2097" s="18">
        <f>IF(ISNUMBER(R2097), R2097, 0)</f>
        <v/>
      </c>
    </row>
    <row r="2098">
      <c r="A2098" s="13" t="n"/>
      <c r="B2098" s="13" t="n"/>
      <c r="C2098" s="13" t="n"/>
      <c r="D2098" s="13" t="n"/>
      <c r="E2098" s="13" t="n"/>
      <c r="F2098" s="13" t="n"/>
      <c r="G2098" s="13" t="n"/>
      <c r="H2098" s="13" t="n"/>
      <c r="I2098" s="13" t="n"/>
      <c r="J2098" s="13" t="n"/>
      <c r="K2098" s="13" t="n"/>
      <c r="L2098" s="13" t="n"/>
      <c r="M2098" s="13" t="n"/>
      <c r="N2098" s="13" t="n"/>
      <c r="O2098" s="14" t="n"/>
      <c r="P2098" s="15" t="n"/>
      <c r="Q2098" s="16">
        <f>IF(N2098="", "", IF(ISNUMBER(N2098), N2098, IFERROR(DATEVALUE(LEFT(N2098,10))+TIMEVALUE(MID(N2098,12,8)), "texto")))</f>
        <v/>
      </c>
      <c r="R2098" s="17">
        <f>IF(ISNUMBER(Q2098), DATE(YEAR(Q2098),MONTH(Q2098),1), "")</f>
        <v/>
      </c>
      <c r="S2098" s="18">
        <f>IF(A2098="", 0, IF(AND(M2098=Ajustes!$B$8, E2098=Ajustes!$B$5, I2098=Ajustes!$B$4, OR(C2098=Ajustes!$B$6, C2098=Ajustes!$B$7), ISNUMBER(D2098), ISNUMBER(H2098)), 1, 0))</f>
        <v/>
      </c>
      <c r="T2098" s="19">
        <f>IF(S2098&lt;&gt;1, 0, IF(N(J2098)=0, 0, IF(K2098=Ajustes!$B$5, J2098, J2098*F2098)))</f>
        <v/>
      </c>
      <c r="U2098" s="20">
        <f>IF(S2098&lt;&gt;1, U2097, IF(C2098=Ajustes!$B$6, U2097+H2098, U2097-H2098))</f>
        <v/>
      </c>
      <c r="V2098" s="19">
        <f>IF(S2098&lt;&gt;1, V2097, IF(C2098=Ajustes!$B$6, V2097+D2098+N(O2098)+T2098, IF(U2098&lt;=0, 0, V2097-H2098*W2097)))</f>
        <v/>
      </c>
      <c r="W2098" s="21">
        <f>IF(U2098&gt;0, V2098/U2098, 0)</f>
        <v/>
      </c>
      <c r="X2098" s="19">
        <f>IF(AND(S2098=1, C2098=Ajustes!$B$7), D2098-N(O2098)-T2098-H2098*W2097, "")</f>
        <v/>
      </c>
      <c r="Y2098" s="18">
        <f>IF(A2098="", "", TRIM(IF(COUNTIFS($N$2:$N$3000,N2098,$C$2:$C$3000,C2098,$D$2:$D$3000,D2098,$H$2:$H$3000,H2098)&gt;1, "Orden repetida. ", "")&amp;IF(AND(S2098=1, C2098=Ajustes!$B$7, U2097+0.000001&lt;H2098), "Vendes más de lo registrado. ", "")&amp;IF(Q2098="texto", "Fecha en texto. ", "")&amp;IF(OR(NOT(ISNUMBER(D2098)), NOT(ISNUMBER(H2098))), "Número en texto. ", "")&amp;IF(AND(ISNUMBER(Q2098), ISNUMBER(Q2097), Q2098&lt;Q2097), "Fuera de orden de fecha. ", "")))</f>
        <v/>
      </c>
      <c r="Z2098" s="18">
        <f>IF(AND(S2098=1, ISNUMBER(R2098)), ROW(), 0)</f>
        <v/>
      </c>
      <c r="AA2098" s="18">
        <f>IF(ISNUMBER(R2098), R2098, 0)</f>
        <v/>
      </c>
    </row>
    <row r="2099">
      <c r="A2099" s="13" t="n"/>
      <c r="B2099" s="13" t="n"/>
      <c r="C2099" s="13" t="n"/>
      <c r="D2099" s="13" t="n"/>
      <c r="E2099" s="13" t="n"/>
      <c r="F2099" s="13" t="n"/>
      <c r="G2099" s="13" t="n"/>
      <c r="H2099" s="13" t="n"/>
      <c r="I2099" s="13" t="n"/>
      <c r="J2099" s="13" t="n"/>
      <c r="K2099" s="13" t="n"/>
      <c r="L2099" s="13" t="n"/>
      <c r="M2099" s="13" t="n"/>
      <c r="N2099" s="13" t="n"/>
      <c r="O2099" s="14" t="n"/>
      <c r="P2099" s="15" t="n"/>
      <c r="Q2099" s="16">
        <f>IF(N2099="", "", IF(ISNUMBER(N2099), N2099, IFERROR(DATEVALUE(LEFT(N2099,10))+TIMEVALUE(MID(N2099,12,8)), "texto")))</f>
        <v/>
      </c>
      <c r="R2099" s="17">
        <f>IF(ISNUMBER(Q2099), DATE(YEAR(Q2099),MONTH(Q2099),1), "")</f>
        <v/>
      </c>
      <c r="S2099" s="18">
        <f>IF(A2099="", 0, IF(AND(M2099=Ajustes!$B$8, E2099=Ajustes!$B$5, I2099=Ajustes!$B$4, OR(C2099=Ajustes!$B$6, C2099=Ajustes!$B$7), ISNUMBER(D2099), ISNUMBER(H2099)), 1, 0))</f>
        <v/>
      </c>
      <c r="T2099" s="19">
        <f>IF(S2099&lt;&gt;1, 0, IF(N(J2099)=0, 0, IF(K2099=Ajustes!$B$5, J2099, J2099*F2099)))</f>
        <v/>
      </c>
      <c r="U2099" s="20">
        <f>IF(S2099&lt;&gt;1, U2098, IF(C2099=Ajustes!$B$6, U2098+H2099, U2098-H2099))</f>
        <v/>
      </c>
      <c r="V2099" s="19">
        <f>IF(S2099&lt;&gt;1, V2098, IF(C2099=Ajustes!$B$6, V2098+D2099+N(O2099)+T2099, IF(U2099&lt;=0, 0, V2098-H2099*W2098)))</f>
        <v/>
      </c>
      <c r="W2099" s="21">
        <f>IF(U2099&gt;0, V2099/U2099, 0)</f>
        <v/>
      </c>
      <c r="X2099" s="19">
        <f>IF(AND(S2099=1, C2099=Ajustes!$B$7), D2099-N(O2099)-T2099-H2099*W2098, "")</f>
        <v/>
      </c>
      <c r="Y2099" s="18">
        <f>IF(A2099="", "", TRIM(IF(COUNTIFS($N$2:$N$3000,N2099,$C$2:$C$3000,C2099,$D$2:$D$3000,D2099,$H$2:$H$3000,H2099)&gt;1, "Orden repetida. ", "")&amp;IF(AND(S2099=1, C2099=Ajustes!$B$7, U2098+0.000001&lt;H2099), "Vendes más de lo registrado. ", "")&amp;IF(Q2099="texto", "Fecha en texto. ", "")&amp;IF(OR(NOT(ISNUMBER(D2099)), NOT(ISNUMBER(H2099))), "Número en texto. ", "")&amp;IF(AND(ISNUMBER(Q2099), ISNUMBER(Q2098), Q2099&lt;Q2098), "Fuera de orden de fecha. ", "")))</f>
        <v/>
      </c>
      <c r="Z2099" s="18">
        <f>IF(AND(S2099=1, ISNUMBER(R2099)), ROW(), 0)</f>
        <v/>
      </c>
      <c r="AA2099" s="18">
        <f>IF(ISNUMBER(R2099), R2099, 0)</f>
        <v/>
      </c>
    </row>
    <row r="2100">
      <c r="A2100" s="13" t="n"/>
      <c r="B2100" s="13" t="n"/>
      <c r="C2100" s="13" t="n"/>
      <c r="D2100" s="13" t="n"/>
      <c r="E2100" s="13" t="n"/>
      <c r="F2100" s="13" t="n"/>
      <c r="G2100" s="13" t="n"/>
      <c r="H2100" s="13" t="n"/>
      <c r="I2100" s="13" t="n"/>
      <c r="J2100" s="13" t="n"/>
      <c r="K2100" s="13" t="n"/>
      <c r="L2100" s="13" t="n"/>
      <c r="M2100" s="13" t="n"/>
      <c r="N2100" s="13" t="n"/>
      <c r="O2100" s="14" t="n"/>
      <c r="P2100" s="15" t="n"/>
      <c r="Q2100" s="16">
        <f>IF(N2100="", "", IF(ISNUMBER(N2100), N2100, IFERROR(DATEVALUE(LEFT(N2100,10))+TIMEVALUE(MID(N2100,12,8)), "texto")))</f>
        <v/>
      </c>
      <c r="R2100" s="17">
        <f>IF(ISNUMBER(Q2100), DATE(YEAR(Q2100),MONTH(Q2100),1), "")</f>
        <v/>
      </c>
      <c r="S2100" s="18">
        <f>IF(A2100="", 0, IF(AND(M2100=Ajustes!$B$8, E2100=Ajustes!$B$5, I2100=Ajustes!$B$4, OR(C2100=Ajustes!$B$6, C2100=Ajustes!$B$7), ISNUMBER(D2100), ISNUMBER(H2100)), 1, 0))</f>
        <v/>
      </c>
      <c r="T2100" s="19">
        <f>IF(S2100&lt;&gt;1, 0, IF(N(J2100)=0, 0, IF(K2100=Ajustes!$B$5, J2100, J2100*F2100)))</f>
        <v/>
      </c>
      <c r="U2100" s="20">
        <f>IF(S2100&lt;&gt;1, U2099, IF(C2100=Ajustes!$B$6, U2099+H2100, U2099-H2100))</f>
        <v/>
      </c>
      <c r="V2100" s="19">
        <f>IF(S2100&lt;&gt;1, V2099, IF(C2100=Ajustes!$B$6, V2099+D2100+N(O2100)+T2100, IF(U2100&lt;=0, 0, V2099-H2100*W2099)))</f>
        <v/>
      </c>
      <c r="W2100" s="21">
        <f>IF(U2100&gt;0, V2100/U2100, 0)</f>
        <v/>
      </c>
      <c r="X2100" s="19">
        <f>IF(AND(S2100=1, C2100=Ajustes!$B$7), D2100-N(O2100)-T2100-H2100*W2099, "")</f>
        <v/>
      </c>
      <c r="Y2100" s="18">
        <f>IF(A2100="", "", TRIM(IF(COUNTIFS($N$2:$N$3000,N2100,$C$2:$C$3000,C2100,$D$2:$D$3000,D2100,$H$2:$H$3000,H2100)&gt;1, "Orden repetida. ", "")&amp;IF(AND(S2100=1, C2100=Ajustes!$B$7, U2099+0.000001&lt;H2100), "Vendes más de lo registrado. ", "")&amp;IF(Q2100="texto", "Fecha en texto. ", "")&amp;IF(OR(NOT(ISNUMBER(D2100)), NOT(ISNUMBER(H2100))), "Número en texto. ", "")&amp;IF(AND(ISNUMBER(Q2100), ISNUMBER(Q2099), Q2100&lt;Q2099), "Fuera de orden de fecha. ", "")))</f>
        <v/>
      </c>
      <c r="Z2100" s="18">
        <f>IF(AND(S2100=1, ISNUMBER(R2100)), ROW(), 0)</f>
        <v/>
      </c>
      <c r="AA2100" s="18">
        <f>IF(ISNUMBER(R2100), R2100, 0)</f>
        <v/>
      </c>
    </row>
    <row r="2101">
      <c r="A2101" s="13" t="n"/>
      <c r="B2101" s="13" t="n"/>
      <c r="C2101" s="13" t="n"/>
      <c r="D2101" s="13" t="n"/>
      <c r="E2101" s="13" t="n"/>
      <c r="F2101" s="13" t="n"/>
      <c r="G2101" s="13" t="n"/>
      <c r="H2101" s="13" t="n"/>
      <c r="I2101" s="13" t="n"/>
      <c r="J2101" s="13" t="n"/>
      <c r="K2101" s="13" t="n"/>
      <c r="L2101" s="13" t="n"/>
      <c r="M2101" s="13" t="n"/>
      <c r="N2101" s="13" t="n"/>
      <c r="O2101" s="14" t="n"/>
      <c r="P2101" s="15" t="n"/>
      <c r="Q2101" s="16">
        <f>IF(N2101="", "", IF(ISNUMBER(N2101), N2101, IFERROR(DATEVALUE(LEFT(N2101,10))+TIMEVALUE(MID(N2101,12,8)), "texto")))</f>
        <v/>
      </c>
      <c r="R2101" s="17">
        <f>IF(ISNUMBER(Q2101), DATE(YEAR(Q2101),MONTH(Q2101),1), "")</f>
        <v/>
      </c>
      <c r="S2101" s="18">
        <f>IF(A2101="", 0, IF(AND(M2101=Ajustes!$B$8, E2101=Ajustes!$B$5, I2101=Ajustes!$B$4, OR(C2101=Ajustes!$B$6, C2101=Ajustes!$B$7), ISNUMBER(D2101), ISNUMBER(H2101)), 1, 0))</f>
        <v/>
      </c>
      <c r="T2101" s="19">
        <f>IF(S2101&lt;&gt;1, 0, IF(N(J2101)=0, 0, IF(K2101=Ajustes!$B$5, J2101, J2101*F2101)))</f>
        <v/>
      </c>
      <c r="U2101" s="20">
        <f>IF(S2101&lt;&gt;1, U2100, IF(C2101=Ajustes!$B$6, U2100+H2101, U2100-H2101))</f>
        <v/>
      </c>
      <c r="V2101" s="19">
        <f>IF(S2101&lt;&gt;1, V2100, IF(C2101=Ajustes!$B$6, V2100+D2101+N(O2101)+T2101, IF(U2101&lt;=0, 0, V2100-H2101*W2100)))</f>
        <v/>
      </c>
      <c r="W2101" s="21">
        <f>IF(U2101&gt;0, V2101/U2101, 0)</f>
        <v/>
      </c>
      <c r="X2101" s="19">
        <f>IF(AND(S2101=1, C2101=Ajustes!$B$7), D2101-N(O2101)-T2101-H2101*W2100, "")</f>
        <v/>
      </c>
      <c r="Y2101" s="18">
        <f>IF(A2101="", "", TRIM(IF(COUNTIFS($N$2:$N$3000,N2101,$C$2:$C$3000,C2101,$D$2:$D$3000,D2101,$H$2:$H$3000,H2101)&gt;1, "Orden repetida. ", "")&amp;IF(AND(S2101=1, C2101=Ajustes!$B$7, U2100+0.000001&lt;H2101), "Vendes más de lo registrado. ", "")&amp;IF(Q2101="texto", "Fecha en texto. ", "")&amp;IF(OR(NOT(ISNUMBER(D2101)), NOT(ISNUMBER(H2101))), "Número en texto. ", "")&amp;IF(AND(ISNUMBER(Q2101), ISNUMBER(Q2100), Q2101&lt;Q2100), "Fuera de orden de fecha. ", "")))</f>
        <v/>
      </c>
      <c r="Z2101" s="18">
        <f>IF(AND(S2101=1, ISNUMBER(R2101)), ROW(), 0)</f>
        <v/>
      </c>
      <c r="AA2101" s="18">
        <f>IF(ISNUMBER(R2101), R2101, 0)</f>
        <v/>
      </c>
    </row>
    <row r="2102">
      <c r="A2102" s="13" t="n"/>
      <c r="B2102" s="13" t="n"/>
      <c r="C2102" s="13" t="n"/>
      <c r="D2102" s="13" t="n"/>
      <c r="E2102" s="13" t="n"/>
      <c r="F2102" s="13" t="n"/>
      <c r="G2102" s="13" t="n"/>
      <c r="H2102" s="13" t="n"/>
      <c r="I2102" s="13" t="n"/>
      <c r="J2102" s="13" t="n"/>
      <c r="K2102" s="13" t="n"/>
      <c r="L2102" s="13" t="n"/>
      <c r="M2102" s="13" t="n"/>
      <c r="N2102" s="13" t="n"/>
      <c r="O2102" s="14" t="n"/>
      <c r="P2102" s="15" t="n"/>
      <c r="Q2102" s="16">
        <f>IF(N2102="", "", IF(ISNUMBER(N2102), N2102, IFERROR(DATEVALUE(LEFT(N2102,10))+TIMEVALUE(MID(N2102,12,8)), "texto")))</f>
        <v/>
      </c>
      <c r="R2102" s="17">
        <f>IF(ISNUMBER(Q2102), DATE(YEAR(Q2102),MONTH(Q2102),1), "")</f>
        <v/>
      </c>
      <c r="S2102" s="18">
        <f>IF(A2102="", 0, IF(AND(M2102=Ajustes!$B$8, E2102=Ajustes!$B$5, I2102=Ajustes!$B$4, OR(C2102=Ajustes!$B$6, C2102=Ajustes!$B$7), ISNUMBER(D2102), ISNUMBER(H2102)), 1, 0))</f>
        <v/>
      </c>
      <c r="T2102" s="19">
        <f>IF(S2102&lt;&gt;1, 0, IF(N(J2102)=0, 0, IF(K2102=Ajustes!$B$5, J2102, J2102*F2102)))</f>
        <v/>
      </c>
      <c r="U2102" s="20">
        <f>IF(S2102&lt;&gt;1, U2101, IF(C2102=Ajustes!$B$6, U2101+H2102, U2101-H2102))</f>
        <v/>
      </c>
      <c r="V2102" s="19">
        <f>IF(S2102&lt;&gt;1, V2101, IF(C2102=Ajustes!$B$6, V2101+D2102+N(O2102)+T2102, IF(U2102&lt;=0, 0, V2101-H2102*W2101)))</f>
        <v/>
      </c>
      <c r="W2102" s="21">
        <f>IF(U2102&gt;0, V2102/U2102, 0)</f>
        <v/>
      </c>
      <c r="X2102" s="19">
        <f>IF(AND(S2102=1, C2102=Ajustes!$B$7), D2102-N(O2102)-T2102-H2102*W2101, "")</f>
        <v/>
      </c>
      <c r="Y2102" s="18">
        <f>IF(A2102="", "", TRIM(IF(COUNTIFS($N$2:$N$3000,N2102,$C$2:$C$3000,C2102,$D$2:$D$3000,D2102,$H$2:$H$3000,H2102)&gt;1, "Orden repetida. ", "")&amp;IF(AND(S2102=1, C2102=Ajustes!$B$7, U2101+0.000001&lt;H2102), "Vendes más de lo registrado. ", "")&amp;IF(Q2102="texto", "Fecha en texto. ", "")&amp;IF(OR(NOT(ISNUMBER(D2102)), NOT(ISNUMBER(H2102))), "Número en texto. ", "")&amp;IF(AND(ISNUMBER(Q2102), ISNUMBER(Q2101), Q2102&lt;Q2101), "Fuera de orden de fecha. ", "")))</f>
        <v/>
      </c>
      <c r="Z2102" s="18">
        <f>IF(AND(S2102=1, ISNUMBER(R2102)), ROW(), 0)</f>
        <v/>
      </c>
      <c r="AA2102" s="18">
        <f>IF(ISNUMBER(R2102), R2102, 0)</f>
        <v/>
      </c>
    </row>
    <row r="2103">
      <c r="A2103" s="13" t="n"/>
      <c r="B2103" s="13" t="n"/>
      <c r="C2103" s="13" t="n"/>
      <c r="D2103" s="13" t="n"/>
      <c r="E2103" s="13" t="n"/>
      <c r="F2103" s="13" t="n"/>
      <c r="G2103" s="13" t="n"/>
      <c r="H2103" s="13" t="n"/>
      <c r="I2103" s="13" t="n"/>
      <c r="J2103" s="13" t="n"/>
      <c r="K2103" s="13" t="n"/>
      <c r="L2103" s="13" t="n"/>
      <c r="M2103" s="13" t="n"/>
      <c r="N2103" s="13" t="n"/>
      <c r="O2103" s="14" t="n"/>
      <c r="P2103" s="15" t="n"/>
      <c r="Q2103" s="16">
        <f>IF(N2103="", "", IF(ISNUMBER(N2103), N2103, IFERROR(DATEVALUE(LEFT(N2103,10))+TIMEVALUE(MID(N2103,12,8)), "texto")))</f>
        <v/>
      </c>
      <c r="R2103" s="17">
        <f>IF(ISNUMBER(Q2103), DATE(YEAR(Q2103),MONTH(Q2103),1), "")</f>
        <v/>
      </c>
      <c r="S2103" s="18">
        <f>IF(A2103="", 0, IF(AND(M2103=Ajustes!$B$8, E2103=Ajustes!$B$5, I2103=Ajustes!$B$4, OR(C2103=Ajustes!$B$6, C2103=Ajustes!$B$7), ISNUMBER(D2103), ISNUMBER(H2103)), 1, 0))</f>
        <v/>
      </c>
      <c r="T2103" s="19">
        <f>IF(S2103&lt;&gt;1, 0, IF(N(J2103)=0, 0, IF(K2103=Ajustes!$B$5, J2103, J2103*F2103)))</f>
        <v/>
      </c>
      <c r="U2103" s="20">
        <f>IF(S2103&lt;&gt;1, U2102, IF(C2103=Ajustes!$B$6, U2102+H2103, U2102-H2103))</f>
        <v/>
      </c>
      <c r="V2103" s="19">
        <f>IF(S2103&lt;&gt;1, V2102, IF(C2103=Ajustes!$B$6, V2102+D2103+N(O2103)+T2103, IF(U2103&lt;=0, 0, V2102-H2103*W2102)))</f>
        <v/>
      </c>
      <c r="W2103" s="21">
        <f>IF(U2103&gt;0, V2103/U2103, 0)</f>
        <v/>
      </c>
      <c r="X2103" s="19">
        <f>IF(AND(S2103=1, C2103=Ajustes!$B$7), D2103-N(O2103)-T2103-H2103*W2102, "")</f>
        <v/>
      </c>
      <c r="Y2103" s="18">
        <f>IF(A2103="", "", TRIM(IF(COUNTIFS($N$2:$N$3000,N2103,$C$2:$C$3000,C2103,$D$2:$D$3000,D2103,$H$2:$H$3000,H2103)&gt;1, "Orden repetida. ", "")&amp;IF(AND(S2103=1, C2103=Ajustes!$B$7, U2102+0.000001&lt;H2103), "Vendes más de lo registrado. ", "")&amp;IF(Q2103="texto", "Fecha en texto. ", "")&amp;IF(OR(NOT(ISNUMBER(D2103)), NOT(ISNUMBER(H2103))), "Número en texto. ", "")&amp;IF(AND(ISNUMBER(Q2103), ISNUMBER(Q2102), Q2103&lt;Q2102), "Fuera de orden de fecha. ", "")))</f>
        <v/>
      </c>
      <c r="Z2103" s="18">
        <f>IF(AND(S2103=1, ISNUMBER(R2103)), ROW(), 0)</f>
        <v/>
      </c>
      <c r="AA2103" s="18">
        <f>IF(ISNUMBER(R2103), R2103, 0)</f>
        <v/>
      </c>
    </row>
    <row r="2104">
      <c r="A2104" s="13" t="n"/>
      <c r="B2104" s="13" t="n"/>
      <c r="C2104" s="13" t="n"/>
      <c r="D2104" s="13" t="n"/>
      <c r="E2104" s="13" t="n"/>
      <c r="F2104" s="13" t="n"/>
      <c r="G2104" s="13" t="n"/>
      <c r="H2104" s="13" t="n"/>
      <c r="I2104" s="13" t="n"/>
      <c r="J2104" s="13" t="n"/>
      <c r="K2104" s="13" t="n"/>
      <c r="L2104" s="13" t="n"/>
      <c r="M2104" s="13" t="n"/>
      <c r="N2104" s="13" t="n"/>
      <c r="O2104" s="14" t="n"/>
      <c r="P2104" s="15" t="n"/>
      <c r="Q2104" s="16">
        <f>IF(N2104="", "", IF(ISNUMBER(N2104), N2104, IFERROR(DATEVALUE(LEFT(N2104,10))+TIMEVALUE(MID(N2104,12,8)), "texto")))</f>
        <v/>
      </c>
      <c r="R2104" s="17">
        <f>IF(ISNUMBER(Q2104), DATE(YEAR(Q2104),MONTH(Q2104),1), "")</f>
        <v/>
      </c>
      <c r="S2104" s="18">
        <f>IF(A2104="", 0, IF(AND(M2104=Ajustes!$B$8, E2104=Ajustes!$B$5, I2104=Ajustes!$B$4, OR(C2104=Ajustes!$B$6, C2104=Ajustes!$B$7), ISNUMBER(D2104), ISNUMBER(H2104)), 1, 0))</f>
        <v/>
      </c>
      <c r="T2104" s="19">
        <f>IF(S2104&lt;&gt;1, 0, IF(N(J2104)=0, 0, IF(K2104=Ajustes!$B$5, J2104, J2104*F2104)))</f>
        <v/>
      </c>
      <c r="U2104" s="20">
        <f>IF(S2104&lt;&gt;1, U2103, IF(C2104=Ajustes!$B$6, U2103+H2104, U2103-H2104))</f>
        <v/>
      </c>
      <c r="V2104" s="19">
        <f>IF(S2104&lt;&gt;1, V2103, IF(C2104=Ajustes!$B$6, V2103+D2104+N(O2104)+T2104, IF(U2104&lt;=0, 0, V2103-H2104*W2103)))</f>
        <v/>
      </c>
      <c r="W2104" s="21">
        <f>IF(U2104&gt;0, V2104/U2104, 0)</f>
        <v/>
      </c>
      <c r="X2104" s="19">
        <f>IF(AND(S2104=1, C2104=Ajustes!$B$7), D2104-N(O2104)-T2104-H2104*W2103, "")</f>
        <v/>
      </c>
      <c r="Y2104" s="18">
        <f>IF(A2104="", "", TRIM(IF(COUNTIFS($N$2:$N$3000,N2104,$C$2:$C$3000,C2104,$D$2:$D$3000,D2104,$H$2:$H$3000,H2104)&gt;1, "Orden repetida. ", "")&amp;IF(AND(S2104=1, C2104=Ajustes!$B$7, U2103+0.000001&lt;H2104), "Vendes más de lo registrado. ", "")&amp;IF(Q2104="texto", "Fecha en texto. ", "")&amp;IF(OR(NOT(ISNUMBER(D2104)), NOT(ISNUMBER(H2104))), "Número en texto. ", "")&amp;IF(AND(ISNUMBER(Q2104), ISNUMBER(Q2103), Q2104&lt;Q2103), "Fuera de orden de fecha. ", "")))</f>
        <v/>
      </c>
      <c r="Z2104" s="18">
        <f>IF(AND(S2104=1, ISNUMBER(R2104)), ROW(), 0)</f>
        <v/>
      </c>
      <c r="AA2104" s="18">
        <f>IF(ISNUMBER(R2104), R2104, 0)</f>
        <v/>
      </c>
    </row>
    <row r="2105">
      <c r="A2105" s="13" t="n"/>
      <c r="B2105" s="13" t="n"/>
      <c r="C2105" s="13" t="n"/>
      <c r="D2105" s="13" t="n"/>
      <c r="E2105" s="13" t="n"/>
      <c r="F2105" s="13" t="n"/>
      <c r="G2105" s="13" t="n"/>
      <c r="H2105" s="13" t="n"/>
      <c r="I2105" s="13" t="n"/>
      <c r="J2105" s="13" t="n"/>
      <c r="K2105" s="13" t="n"/>
      <c r="L2105" s="13" t="n"/>
      <c r="M2105" s="13" t="n"/>
      <c r="N2105" s="13" t="n"/>
      <c r="O2105" s="14" t="n"/>
      <c r="P2105" s="15" t="n"/>
      <c r="Q2105" s="16">
        <f>IF(N2105="", "", IF(ISNUMBER(N2105), N2105, IFERROR(DATEVALUE(LEFT(N2105,10))+TIMEVALUE(MID(N2105,12,8)), "texto")))</f>
        <v/>
      </c>
      <c r="R2105" s="17">
        <f>IF(ISNUMBER(Q2105), DATE(YEAR(Q2105),MONTH(Q2105),1), "")</f>
        <v/>
      </c>
      <c r="S2105" s="18">
        <f>IF(A2105="", 0, IF(AND(M2105=Ajustes!$B$8, E2105=Ajustes!$B$5, I2105=Ajustes!$B$4, OR(C2105=Ajustes!$B$6, C2105=Ajustes!$B$7), ISNUMBER(D2105), ISNUMBER(H2105)), 1, 0))</f>
        <v/>
      </c>
      <c r="T2105" s="19">
        <f>IF(S2105&lt;&gt;1, 0, IF(N(J2105)=0, 0, IF(K2105=Ajustes!$B$5, J2105, J2105*F2105)))</f>
        <v/>
      </c>
      <c r="U2105" s="20">
        <f>IF(S2105&lt;&gt;1, U2104, IF(C2105=Ajustes!$B$6, U2104+H2105, U2104-H2105))</f>
        <v/>
      </c>
      <c r="V2105" s="19">
        <f>IF(S2105&lt;&gt;1, V2104, IF(C2105=Ajustes!$B$6, V2104+D2105+N(O2105)+T2105, IF(U2105&lt;=0, 0, V2104-H2105*W2104)))</f>
        <v/>
      </c>
      <c r="W2105" s="21">
        <f>IF(U2105&gt;0, V2105/U2105, 0)</f>
        <v/>
      </c>
      <c r="X2105" s="19">
        <f>IF(AND(S2105=1, C2105=Ajustes!$B$7), D2105-N(O2105)-T2105-H2105*W2104, "")</f>
        <v/>
      </c>
      <c r="Y2105" s="18">
        <f>IF(A2105="", "", TRIM(IF(COUNTIFS($N$2:$N$3000,N2105,$C$2:$C$3000,C2105,$D$2:$D$3000,D2105,$H$2:$H$3000,H2105)&gt;1, "Orden repetida. ", "")&amp;IF(AND(S2105=1, C2105=Ajustes!$B$7, U2104+0.000001&lt;H2105), "Vendes más de lo registrado. ", "")&amp;IF(Q2105="texto", "Fecha en texto. ", "")&amp;IF(OR(NOT(ISNUMBER(D2105)), NOT(ISNUMBER(H2105))), "Número en texto. ", "")&amp;IF(AND(ISNUMBER(Q2105), ISNUMBER(Q2104), Q2105&lt;Q2104), "Fuera de orden de fecha. ", "")))</f>
        <v/>
      </c>
      <c r="Z2105" s="18">
        <f>IF(AND(S2105=1, ISNUMBER(R2105)), ROW(), 0)</f>
        <v/>
      </c>
      <c r="AA2105" s="18">
        <f>IF(ISNUMBER(R2105), R2105, 0)</f>
        <v/>
      </c>
    </row>
    <row r="2106">
      <c r="A2106" s="13" t="n"/>
      <c r="B2106" s="13" t="n"/>
      <c r="C2106" s="13" t="n"/>
      <c r="D2106" s="13" t="n"/>
      <c r="E2106" s="13" t="n"/>
      <c r="F2106" s="13" t="n"/>
      <c r="G2106" s="13" t="n"/>
      <c r="H2106" s="13" t="n"/>
      <c r="I2106" s="13" t="n"/>
      <c r="J2106" s="13" t="n"/>
      <c r="K2106" s="13" t="n"/>
      <c r="L2106" s="13" t="n"/>
      <c r="M2106" s="13" t="n"/>
      <c r="N2106" s="13" t="n"/>
      <c r="O2106" s="14" t="n"/>
      <c r="P2106" s="15" t="n"/>
      <c r="Q2106" s="16">
        <f>IF(N2106="", "", IF(ISNUMBER(N2106), N2106, IFERROR(DATEVALUE(LEFT(N2106,10))+TIMEVALUE(MID(N2106,12,8)), "texto")))</f>
        <v/>
      </c>
      <c r="R2106" s="17">
        <f>IF(ISNUMBER(Q2106), DATE(YEAR(Q2106),MONTH(Q2106),1), "")</f>
        <v/>
      </c>
      <c r="S2106" s="18">
        <f>IF(A2106="", 0, IF(AND(M2106=Ajustes!$B$8, E2106=Ajustes!$B$5, I2106=Ajustes!$B$4, OR(C2106=Ajustes!$B$6, C2106=Ajustes!$B$7), ISNUMBER(D2106), ISNUMBER(H2106)), 1, 0))</f>
        <v/>
      </c>
      <c r="T2106" s="19">
        <f>IF(S2106&lt;&gt;1, 0, IF(N(J2106)=0, 0, IF(K2106=Ajustes!$B$5, J2106, J2106*F2106)))</f>
        <v/>
      </c>
      <c r="U2106" s="20">
        <f>IF(S2106&lt;&gt;1, U2105, IF(C2106=Ajustes!$B$6, U2105+H2106, U2105-H2106))</f>
        <v/>
      </c>
      <c r="V2106" s="19">
        <f>IF(S2106&lt;&gt;1, V2105, IF(C2106=Ajustes!$B$6, V2105+D2106+N(O2106)+T2106, IF(U2106&lt;=0, 0, V2105-H2106*W2105)))</f>
        <v/>
      </c>
      <c r="W2106" s="21">
        <f>IF(U2106&gt;0, V2106/U2106, 0)</f>
        <v/>
      </c>
      <c r="X2106" s="19">
        <f>IF(AND(S2106=1, C2106=Ajustes!$B$7), D2106-N(O2106)-T2106-H2106*W2105, "")</f>
        <v/>
      </c>
      <c r="Y2106" s="18">
        <f>IF(A2106="", "", TRIM(IF(COUNTIFS($N$2:$N$3000,N2106,$C$2:$C$3000,C2106,$D$2:$D$3000,D2106,$H$2:$H$3000,H2106)&gt;1, "Orden repetida. ", "")&amp;IF(AND(S2106=1, C2106=Ajustes!$B$7, U2105+0.000001&lt;H2106), "Vendes más de lo registrado. ", "")&amp;IF(Q2106="texto", "Fecha en texto. ", "")&amp;IF(OR(NOT(ISNUMBER(D2106)), NOT(ISNUMBER(H2106))), "Número en texto. ", "")&amp;IF(AND(ISNUMBER(Q2106), ISNUMBER(Q2105), Q2106&lt;Q2105), "Fuera de orden de fecha. ", "")))</f>
        <v/>
      </c>
      <c r="Z2106" s="18">
        <f>IF(AND(S2106=1, ISNUMBER(R2106)), ROW(), 0)</f>
        <v/>
      </c>
      <c r="AA2106" s="18">
        <f>IF(ISNUMBER(R2106), R2106, 0)</f>
        <v/>
      </c>
    </row>
    <row r="2107">
      <c r="A2107" s="13" t="n"/>
      <c r="B2107" s="13" t="n"/>
      <c r="C2107" s="13" t="n"/>
      <c r="D2107" s="13" t="n"/>
      <c r="E2107" s="13" t="n"/>
      <c r="F2107" s="13" t="n"/>
      <c r="G2107" s="13" t="n"/>
      <c r="H2107" s="13" t="n"/>
      <c r="I2107" s="13" t="n"/>
      <c r="J2107" s="13" t="n"/>
      <c r="K2107" s="13" t="n"/>
      <c r="L2107" s="13" t="n"/>
      <c r="M2107" s="13" t="n"/>
      <c r="N2107" s="13" t="n"/>
      <c r="O2107" s="14" t="n"/>
      <c r="P2107" s="15" t="n"/>
      <c r="Q2107" s="16">
        <f>IF(N2107="", "", IF(ISNUMBER(N2107), N2107, IFERROR(DATEVALUE(LEFT(N2107,10))+TIMEVALUE(MID(N2107,12,8)), "texto")))</f>
        <v/>
      </c>
      <c r="R2107" s="17">
        <f>IF(ISNUMBER(Q2107), DATE(YEAR(Q2107),MONTH(Q2107),1), "")</f>
        <v/>
      </c>
      <c r="S2107" s="18">
        <f>IF(A2107="", 0, IF(AND(M2107=Ajustes!$B$8, E2107=Ajustes!$B$5, I2107=Ajustes!$B$4, OR(C2107=Ajustes!$B$6, C2107=Ajustes!$B$7), ISNUMBER(D2107), ISNUMBER(H2107)), 1, 0))</f>
        <v/>
      </c>
      <c r="T2107" s="19">
        <f>IF(S2107&lt;&gt;1, 0, IF(N(J2107)=0, 0, IF(K2107=Ajustes!$B$5, J2107, J2107*F2107)))</f>
        <v/>
      </c>
      <c r="U2107" s="20">
        <f>IF(S2107&lt;&gt;1, U2106, IF(C2107=Ajustes!$B$6, U2106+H2107, U2106-H2107))</f>
        <v/>
      </c>
      <c r="V2107" s="19">
        <f>IF(S2107&lt;&gt;1, V2106, IF(C2107=Ajustes!$B$6, V2106+D2107+N(O2107)+T2107, IF(U2107&lt;=0, 0, V2106-H2107*W2106)))</f>
        <v/>
      </c>
      <c r="W2107" s="21">
        <f>IF(U2107&gt;0, V2107/U2107, 0)</f>
        <v/>
      </c>
      <c r="X2107" s="19">
        <f>IF(AND(S2107=1, C2107=Ajustes!$B$7), D2107-N(O2107)-T2107-H2107*W2106, "")</f>
        <v/>
      </c>
      <c r="Y2107" s="18">
        <f>IF(A2107="", "", TRIM(IF(COUNTIFS($N$2:$N$3000,N2107,$C$2:$C$3000,C2107,$D$2:$D$3000,D2107,$H$2:$H$3000,H2107)&gt;1, "Orden repetida. ", "")&amp;IF(AND(S2107=1, C2107=Ajustes!$B$7, U2106+0.000001&lt;H2107), "Vendes más de lo registrado. ", "")&amp;IF(Q2107="texto", "Fecha en texto. ", "")&amp;IF(OR(NOT(ISNUMBER(D2107)), NOT(ISNUMBER(H2107))), "Número en texto. ", "")&amp;IF(AND(ISNUMBER(Q2107), ISNUMBER(Q2106), Q2107&lt;Q2106), "Fuera de orden de fecha. ", "")))</f>
        <v/>
      </c>
      <c r="Z2107" s="18">
        <f>IF(AND(S2107=1, ISNUMBER(R2107)), ROW(), 0)</f>
        <v/>
      </c>
      <c r="AA2107" s="18">
        <f>IF(ISNUMBER(R2107), R2107, 0)</f>
        <v/>
      </c>
    </row>
    <row r="2108">
      <c r="A2108" s="13" t="n"/>
      <c r="B2108" s="13" t="n"/>
      <c r="C2108" s="13" t="n"/>
      <c r="D2108" s="13" t="n"/>
      <c r="E2108" s="13" t="n"/>
      <c r="F2108" s="13" t="n"/>
      <c r="G2108" s="13" t="n"/>
      <c r="H2108" s="13" t="n"/>
      <c r="I2108" s="13" t="n"/>
      <c r="J2108" s="13" t="n"/>
      <c r="K2108" s="13" t="n"/>
      <c r="L2108" s="13" t="n"/>
      <c r="M2108" s="13" t="n"/>
      <c r="N2108" s="13" t="n"/>
      <c r="O2108" s="14" t="n"/>
      <c r="P2108" s="15" t="n"/>
      <c r="Q2108" s="16">
        <f>IF(N2108="", "", IF(ISNUMBER(N2108), N2108, IFERROR(DATEVALUE(LEFT(N2108,10))+TIMEVALUE(MID(N2108,12,8)), "texto")))</f>
        <v/>
      </c>
      <c r="R2108" s="17">
        <f>IF(ISNUMBER(Q2108), DATE(YEAR(Q2108),MONTH(Q2108),1), "")</f>
        <v/>
      </c>
      <c r="S2108" s="18">
        <f>IF(A2108="", 0, IF(AND(M2108=Ajustes!$B$8, E2108=Ajustes!$B$5, I2108=Ajustes!$B$4, OR(C2108=Ajustes!$B$6, C2108=Ajustes!$B$7), ISNUMBER(D2108), ISNUMBER(H2108)), 1, 0))</f>
        <v/>
      </c>
      <c r="T2108" s="19">
        <f>IF(S2108&lt;&gt;1, 0, IF(N(J2108)=0, 0, IF(K2108=Ajustes!$B$5, J2108, J2108*F2108)))</f>
        <v/>
      </c>
      <c r="U2108" s="20">
        <f>IF(S2108&lt;&gt;1, U2107, IF(C2108=Ajustes!$B$6, U2107+H2108, U2107-H2108))</f>
        <v/>
      </c>
      <c r="V2108" s="19">
        <f>IF(S2108&lt;&gt;1, V2107, IF(C2108=Ajustes!$B$6, V2107+D2108+N(O2108)+T2108, IF(U2108&lt;=0, 0, V2107-H2108*W2107)))</f>
        <v/>
      </c>
      <c r="W2108" s="21">
        <f>IF(U2108&gt;0, V2108/U2108, 0)</f>
        <v/>
      </c>
      <c r="X2108" s="19">
        <f>IF(AND(S2108=1, C2108=Ajustes!$B$7), D2108-N(O2108)-T2108-H2108*W2107, "")</f>
        <v/>
      </c>
      <c r="Y2108" s="18">
        <f>IF(A2108="", "", TRIM(IF(COUNTIFS($N$2:$N$3000,N2108,$C$2:$C$3000,C2108,$D$2:$D$3000,D2108,$H$2:$H$3000,H2108)&gt;1, "Orden repetida. ", "")&amp;IF(AND(S2108=1, C2108=Ajustes!$B$7, U2107+0.000001&lt;H2108), "Vendes más de lo registrado. ", "")&amp;IF(Q2108="texto", "Fecha en texto. ", "")&amp;IF(OR(NOT(ISNUMBER(D2108)), NOT(ISNUMBER(H2108))), "Número en texto. ", "")&amp;IF(AND(ISNUMBER(Q2108), ISNUMBER(Q2107), Q2108&lt;Q2107), "Fuera de orden de fecha. ", "")))</f>
        <v/>
      </c>
      <c r="Z2108" s="18">
        <f>IF(AND(S2108=1, ISNUMBER(R2108)), ROW(), 0)</f>
        <v/>
      </c>
      <c r="AA2108" s="18">
        <f>IF(ISNUMBER(R2108), R2108, 0)</f>
        <v/>
      </c>
    </row>
    <row r="2109">
      <c r="A2109" s="13" t="n"/>
      <c r="B2109" s="13" t="n"/>
      <c r="C2109" s="13" t="n"/>
      <c r="D2109" s="13" t="n"/>
      <c r="E2109" s="13" t="n"/>
      <c r="F2109" s="13" t="n"/>
      <c r="G2109" s="13" t="n"/>
      <c r="H2109" s="13" t="n"/>
      <c r="I2109" s="13" t="n"/>
      <c r="J2109" s="13" t="n"/>
      <c r="K2109" s="13" t="n"/>
      <c r="L2109" s="13" t="n"/>
      <c r="M2109" s="13" t="n"/>
      <c r="N2109" s="13" t="n"/>
      <c r="O2109" s="14" t="n"/>
      <c r="P2109" s="15" t="n"/>
      <c r="Q2109" s="16">
        <f>IF(N2109="", "", IF(ISNUMBER(N2109), N2109, IFERROR(DATEVALUE(LEFT(N2109,10))+TIMEVALUE(MID(N2109,12,8)), "texto")))</f>
        <v/>
      </c>
      <c r="R2109" s="17">
        <f>IF(ISNUMBER(Q2109), DATE(YEAR(Q2109),MONTH(Q2109),1), "")</f>
        <v/>
      </c>
      <c r="S2109" s="18">
        <f>IF(A2109="", 0, IF(AND(M2109=Ajustes!$B$8, E2109=Ajustes!$B$5, I2109=Ajustes!$B$4, OR(C2109=Ajustes!$B$6, C2109=Ajustes!$B$7), ISNUMBER(D2109), ISNUMBER(H2109)), 1, 0))</f>
        <v/>
      </c>
      <c r="T2109" s="19">
        <f>IF(S2109&lt;&gt;1, 0, IF(N(J2109)=0, 0, IF(K2109=Ajustes!$B$5, J2109, J2109*F2109)))</f>
        <v/>
      </c>
      <c r="U2109" s="20">
        <f>IF(S2109&lt;&gt;1, U2108, IF(C2109=Ajustes!$B$6, U2108+H2109, U2108-H2109))</f>
        <v/>
      </c>
      <c r="V2109" s="19">
        <f>IF(S2109&lt;&gt;1, V2108, IF(C2109=Ajustes!$B$6, V2108+D2109+N(O2109)+T2109, IF(U2109&lt;=0, 0, V2108-H2109*W2108)))</f>
        <v/>
      </c>
      <c r="W2109" s="21">
        <f>IF(U2109&gt;0, V2109/U2109, 0)</f>
        <v/>
      </c>
      <c r="X2109" s="19">
        <f>IF(AND(S2109=1, C2109=Ajustes!$B$7), D2109-N(O2109)-T2109-H2109*W2108, "")</f>
        <v/>
      </c>
      <c r="Y2109" s="18">
        <f>IF(A2109="", "", TRIM(IF(COUNTIFS($N$2:$N$3000,N2109,$C$2:$C$3000,C2109,$D$2:$D$3000,D2109,$H$2:$H$3000,H2109)&gt;1, "Orden repetida. ", "")&amp;IF(AND(S2109=1, C2109=Ajustes!$B$7, U2108+0.000001&lt;H2109), "Vendes más de lo registrado. ", "")&amp;IF(Q2109="texto", "Fecha en texto. ", "")&amp;IF(OR(NOT(ISNUMBER(D2109)), NOT(ISNUMBER(H2109))), "Número en texto. ", "")&amp;IF(AND(ISNUMBER(Q2109), ISNUMBER(Q2108), Q2109&lt;Q2108), "Fuera de orden de fecha. ", "")))</f>
        <v/>
      </c>
      <c r="Z2109" s="18">
        <f>IF(AND(S2109=1, ISNUMBER(R2109)), ROW(), 0)</f>
        <v/>
      </c>
      <c r="AA2109" s="18">
        <f>IF(ISNUMBER(R2109), R2109, 0)</f>
        <v/>
      </c>
    </row>
    <row r="2110">
      <c r="A2110" s="13" t="n"/>
      <c r="B2110" s="13" t="n"/>
      <c r="C2110" s="13" t="n"/>
      <c r="D2110" s="13" t="n"/>
      <c r="E2110" s="13" t="n"/>
      <c r="F2110" s="13" t="n"/>
      <c r="G2110" s="13" t="n"/>
      <c r="H2110" s="13" t="n"/>
      <c r="I2110" s="13" t="n"/>
      <c r="J2110" s="13" t="n"/>
      <c r="K2110" s="13" t="n"/>
      <c r="L2110" s="13" t="n"/>
      <c r="M2110" s="13" t="n"/>
      <c r="N2110" s="13" t="n"/>
      <c r="O2110" s="14" t="n"/>
      <c r="P2110" s="15" t="n"/>
      <c r="Q2110" s="16">
        <f>IF(N2110="", "", IF(ISNUMBER(N2110), N2110, IFERROR(DATEVALUE(LEFT(N2110,10))+TIMEVALUE(MID(N2110,12,8)), "texto")))</f>
        <v/>
      </c>
      <c r="R2110" s="17">
        <f>IF(ISNUMBER(Q2110), DATE(YEAR(Q2110),MONTH(Q2110),1), "")</f>
        <v/>
      </c>
      <c r="S2110" s="18">
        <f>IF(A2110="", 0, IF(AND(M2110=Ajustes!$B$8, E2110=Ajustes!$B$5, I2110=Ajustes!$B$4, OR(C2110=Ajustes!$B$6, C2110=Ajustes!$B$7), ISNUMBER(D2110), ISNUMBER(H2110)), 1, 0))</f>
        <v/>
      </c>
      <c r="T2110" s="19">
        <f>IF(S2110&lt;&gt;1, 0, IF(N(J2110)=0, 0, IF(K2110=Ajustes!$B$5, J2110, J2110*F2110)))</f>
        <v/>
      </c>
      <c r="U2110" s="20">
        <f>IF(S2110&lt;&gt;1, U2109, IF(C2110=Ajustes!$B$6, U2109+H2110, U2109-H2110))</f>
        <v/>
      </c>
      <c r="V2110" s="19">
        <f>IF(S2110&lt;&gt;1, V2109, IF(C2110=Ajustes!$B$6, V2109+D2110+N(O2110)+T2110, IF(U2110&lt;=0, 0, V2109-H2110*W2109)))</f>
        <v/>
      </c>
      <c r="W2110" s="21">
        <f>IF(U2110&gt;0, V2110/U2110, 0)</f>
        <v/>
      </c>
      <c r="X2110" s="19">
        <f>IF(AND(S2110=1, C2110=Ajustes!$B$7), D2110-N(O2110)-T2110-H2110*W2109, "")</f>
        <v/>
      </c>
      <c r="Y2110" s="18">
        <f>IF(A2110="", "", TRIM(IF(COUNTIFS($N$2:$N$3000,N2110,$C$2:$C$3000,C2110,$D$2:$D$3000,D2110,$H$2:$H$3000,H2110)&gt;1, "Orden repetida. ", "")&amp;IF(AND(S2110=1, C2110=Ajustes!$B$7, U2109+0.000001&lt;H2110), "Vendes más de lo registrado. ", "")&amp;IF(Q2110="texto", "Fecha en texto. ", "")&amp;IF(OR(NOT(ISNUMBER(D2110)), NOT(ISNUMBER(H2110))), "Número en texto. ", "")&amp;IF(AND(ISNUMBER(Q2110), ISNUMBER(Q2109), Q2110&lt;Q2109), "Fuera de orden de fecha. ", "")))</f>
        <v/>
      </c>
      <c r="Z2110" s="18">
        <f>IF(AND(S2110=1, ISNUMBER(R2110)), ROW(), 0)</f>
        <v/>
      </c>
      <c r="AA2110" s="18">
        <f>IF(ISNUMBER(R2110), R2110, 0)</f>
        <v/>
      </c>
    </row>
    <row r="2111">
      <c r="A2111" s="13" t="n"/>
      <c r="B2111" s="13" t="n"/>
      <c r="C2111" s="13" t="n"/>
      <c r="D2111" s="13" t="n"/>
      <c r="E2111" s="13" t="n"/>
      <c r="F2111" s="13" t="n"/>
      <c r="G2111" s="13" t="n"/>
      <c r="H2111" s="13" t="n"/>
      <c r="I2111" s="13" t="n"/>
      <c r="J2111" s="13" t="n"/>
      <c r="K2111" s="13" t="n"/>
      <c r="L2111" s="13" t="n"/>
      <c r="M2111" s="13" t="n"/>
      <c r="N2111" s="13" t="n"/>
      <c r="O2111" s="14" t="n"/>
      <c r="P2111" s="15" t="n"/>
      <c r="Q2111" s="16">
        <f>IF(N2111="", "", IF(ISNUMBER(N2111), N2111, IFERROR(DATEVALUE(LEFT(N2111,10))+TIMEVALUE(MID(N2111,12,8)), "texto")))</f>
        <v/>
      </c>
      <c r="R2111" s="17">
        <f>IF(ISNUMBER(Q2111), DATE(YEAR(Q2111),MONTH(Q2111),1), "")</f>
        <v/>
      </c>
      <c r="S2111" s="18">
        <f>IF(A2111="", 0, IF(AND(M2111=Ajustes!$B$8, E2111=Ajustes!$B$5, I2111=Ajustes!$B$4, OR(C2111=Ajustes!$B$6, C2111=Ajustes!$B$7), ISNUMBER(D2111), ISNUMBER(H2111)), 1, 0))</f>
        <v/>
      </c>
      <c r="T2111" s="19">
        <f>IF(S2111&lt;&gt;1, 0, IF(N(J2111)=0, 0, IF(K2111=Ajustes!$B$5, J2111, J2111*F2111)))</f>
        <v/>
      </c>
      <c r="U2111" s="20">
        <f>IF(S2111&lt;&gt;1, U2110, IF(C2111=Ajustes!$B$6, U2110+H2111, U2110-H2111))</f>
        <v/>
      </c>
      <c r="V2111" s="19">
        <f>IF(S2111&lt;&gt;1, V2110, IF(C2111=Ajustes!$B$6, V2110+D2111+N(O2111)+T2111, IF(U2111&lt;=0, 0, V2110-H2111*W2110)))</f>
        <v/>
      </c>
      <c r="W2111" s="21">
        <f>IF(U2111&gt;0, V2111/U2111, 0)</f>
        <v/>
      </c>
      <c r="X2111" s="19">
        <f>IF(AND(S2111=1, C2111=Ajustes!$B$7), D2111-N(O2111)-T2111-H2111*W2110, "")</f>
        <v/>
      </c>
      <c r="Y2111" s="18">
        <f>IF(A2111="", "", TRIM(IF(COUNTIFS($N$2:$N$3000,N2111,$C$2:$C$3000,C2111,$D$2:$D$3000,D2111,$H$2:$H$3000,H2111)&gt;1, "Orden repetida. ", "")&amp;IF(AND(S2111=1, C2111=Ajustes!$B$7, U2110+0.000001&lt;H2111), "Vendes más de lo registrado. ", "")&amp;IF(Q2111="texto", "Fecha en texto. ", "")&amp;IF(OR(NOT(ISNUMBER(D2111)), NOT(ISNUMBER(H2111))), "Número en texto. ", "")&amp;IF(AND(ISNUMBER(Q2111), ISNUMBER(Q2110), Q2111&lt;Q2110), "Fuera de orden de fecha. ", "")))</f>
        <v/>
      </c>
      <c r="Z2111" s="18">
        <f>IF(AND(S2111=1, ISNUMBER(R2111)), ROW(), 0)</f>
        <v/>
      </c>
      <c r="AA2111" s="18">
        <f>IF(ISNUMBER(R2111), R2111, 0)</f>
        <v/>
      </c>
    </row>
    <row r="2112">
      <c r="A2112" s="13" t="n"/>
      <c r="B2112" s="13" t="n"/>
      <c r="C2112" s="13" t="n"/>
      <c r="D2112" s="13" t="n"/>
      <c r="E2112" s="13" t="n"/>
      <c r="F2112" s="13" t="n"/>
      <c r="G2112" s="13" t="n"/>
      <c r="H2112" s="13" t="n"/>
      <c r="I2112" s="13" t="n"/>
      <c r="J2112" s="13" t="n"/>
      <c r="K2112" s="13" t="n"/>
      <c r="L2112" s="13" t="n"/>
      <c r="M2112" s="13" t="n"/>
      <c r="N2112" s="13" t="n"/>
      <c r="O2112" s="14" t="n"/>
      <c r="P2112" s="15" t="n"/>
      <c r="Q2112" s="16">
        <f>IF(N2112="", "", IF(ISNUMBER(N2112), N2112, IFERROR(DATEVALUE(LEFT(N2112,10))+TIMEVALUE(MID(N2112,12,8)), "texto")))</f>
        <v/>
      </c>
      <c r="R2112" s="17">
        <f>IF(ISNUMBER(Q2112), DATE(YEAR(Q2112),MONTH(Q2112),1), "")</f>
        <v/>
      </c>
      <c r="S2112" s="18">
        <f>IF(A2112="", 0, IF(AND(M2112=Ajustes!$B$8, E2112=Ajustes!$B$5, I2112=Ajustes!$B$4, OR(C2112=Ajustes!$B$6, C2112=Ajustes!$B$7), ISNUMBER(D2112), ISNUMBER(H2112)), 1, 0))</f>
        <v/>
      </c>
      <c r="T2112" s="19">
        <f>IF(S2112&lt;&gt;1, 0, IF(N(J2112)=0, 0, IF(K2112=Ajustes!$B$5, J2112, J2112*F2112)))</f>
        <v/>
      </c>
      <c r="U2112" s="20">
        <f>IF(S2112&lt;&gt;1, U2111, IF(C2112=Ajustes!$B$6, U2111+H2112, U2111-H2112))</f>
        <v/>
      </c>
      <c r="V2112" s="19">
        <f>IF(S2112&lt;&gt;1, V2111, IF(C2112=Ajustes!$B$6, V2111+D2112+N(O2112)+T2112, IF(U2112&lt;=0, 0, V2111-H2112*W2111)))</f>
        <v/>
      </c>
      <c r="W2112" s="21">
        <f>IF(U2112&gt;0, V2112/U2112, 0)</f>
        <v/>
      </c>
      <c r="X2112" s="19">
        <f>IF(AND(S2112=1, C2112=Ajustes!$B$7), D2112-N(O2112)-T2112-H2112*W2111, "")</f>
        <v/>
      </c>
      <c r="Y2112" s="18">
        <f>IF(A2112="", "", TRIM(IF(COUNTIFS($N$2:$N$3000,N2112,$C$2:$C$3000,C2112,$D$2:$D$3000,D2112,$H$2:$H$3000,H2112)&gt;1, "Orden repetida. ", "")&amp;IF(AND(S2112=1, C2112=Ajustes!$B$7, U2111+0.000001&lt;H2112), "Vendes más de lo registrado. ", "")&amp;IF(Q2112="texto", "Fecha en texto. ", "")&amp;IF(OR(NOT(ISNUMBER(D2112)), NOT(ISNUMBER(H2112))), "Número en texto. ", "")&amp;IF(AND(ISNUMBER(Q2112), ISNUMBER(Q2111), Q2112&lt;Q2111), "Fuera de orden de fecha. ", "")))</f>
        <v/>
      </c>
      <c r="Z2112" s="18">
        <f>IF(AND(S2112=1, ISNUMBER(R2112)), ROW(), 0)</f>
        <v/>
      </c>
      <c r="AA2112" s="18">
        <f>IF(ISNUMBER(R2112), R2112, 0)</f>
        <v/>
      </c>
    </row>
    <row r="2113">
      <c r="A2113" s="13" t="n"/>
      <c r="B2113" s="13" t="n"/>
      <c r="C2113" s="13" t="n"/>
      <c r="D2113" s="13" t="n"/>
      <c r="E2113" s="13" t="n"/>
      <c r="F2113" s="13" t="n"/>
      <c r="G2113" s="13" t="n"/>
      <c r="H2113" s="13" t="n"/>
      <c r="I2113" s="13" t="n"/>
      <c r="J2113" s="13" t="n"/>
      <c r="K2113" s="13" t="n"/>
      <c r="L2113" s="13" t="n"/>
      <c r="M2113" s="13" t="n"/>
      <c r="N2113" s="13" t="n"/>
      <c r="O2113" s="14" t="n"/>
      <c r="P2113" s="15" t="n"/>
      <c r="Q2113" s="16">
        <f>IF(N2113="", "", IF(ISNUMBER(N2113), N2113, IFERROR(DATEVALUE(LEFT(N2113,10))+TIMEVALUE(MID(N2113,12,8)), "texto")))</f>
        <v/>
      </c>
      <c r="R2113" s="17">
        <f>IF(ISNUMBER(Q2113), DATE(YEAR(Q2113),MONTH(Q2113),1), "")</f>
        <v/>
      </c>
      <c r="S2113" s="18">
        <f>IF(A2113="", 0, IF(AND(M2113=Ajustes!$B$8, E2113=Ajustes!$B$5, I2113=Ajustes!$B$4, OR(C2113=Ajustes!$B$6, C2113=Ajustes!$B$7), ISNUMBER(D2113), ISNUMBER(H2113)), 1, 0))</f>
        <v/>
      </c>
      <c r="T2113" s="19">
        <f>IF(S2113&lt;&gt;1, 0, IF(N(J2113)=0, 0, IF(K2113=Ajustes!$B$5, J2113, J2113*F2113)))</f>
        <v/>
      </c>
      <c r="U2113" s="20">
        <f>IF(S2113&lt;&gt;1, U2112, IF(C2113=Ajustes!$B$6, U2112+H2113, U2112-H2113))</f>
        <v/>
      </c>
      <c r="V2113" s="19">
        <f>IF(S2113&lt;&gt;1, V2112, IF(C2113=Ajustes!$B$6, V2112+D2113+N(O2113)+T2113, IF(U2113&lt;=0, 0, V2112-H2113*W2112)))</f>
        <v/>
      </c>
      <c r="W2113" s="21">
        <f>IF(U2113&gt;0, V2113/U2113, 0)</f>
        <v/>
      </c>
      <c r="X2113" s="19">
        <f>IF(AND(S2113=1, C2113=Ajustes!$B$7), D2113-N(O2113)-T2113-H2113*W2112, "")</f>
        <v/>
      </c>
      <c r="Y2113" s="18">
        <f>IF(A2113="", "", TRIM(IF(COUNTIFS($N$2:$N$3000,N2113,$C$2:$C$3000,C2113,$D$2:$D$3000,D2113,$H$2:$H$3000,H2113)&gt;1, "Orden repetida. ", "")&amp;IF(AND(S2113=1, C2113=Ajustes!$B$7, U2112+0.000001&lt;H2113), "Vendes más de lo registrado. ", "")&amp;IF(Q2113="texto", "Fecha en texto. ", "")&amp;IF(OR(NOT(ISNUMBER(D2113)), NOT(ISNUMBER(H2113))), "Número en texto. ", "")&amp;IF(AND(ISNUMBER(Q2113), ISNUMBER(Q2112), Q2113&lt;Q2112), "Fuera de orden de fecha. ", "")))</f>
        <v/>
      </c>
      <c r="Z2113" s="18">
        <f>IF(AND(S2113=1, ISNUMBER(R2113)), ROW(), 0)</f>
        <v/>
      </c>
      <c r="AA2113" s="18">
        <f>IF(ISNUMBER(R2113), R2113, 0)</f>
        <v/>
      </c>
    </row>
    <row r="2114">
      <c r="A2114" s="13" t="n"/>
      <c r="B2114" s="13" t="n"/>
      <c r="C2114" s="13" t="n"/>
      <c r="D2114" s="13" t="n"/>
      <c r="E2114" s="13" t="n"/>
      <c r="F2114" s="13" t="n"/>
      <c r="G2114" s="13" t="n"/>
      <c r="H2114" s="13" t="n"/>
      <c r="I2114" s="13" t="n"/>
      <c r="J2114" s="13" t="n"/>
      <c r="K2114" s="13" t="n"/>
      <c r="L2114" s="13" t="n"/>
      <c r="M2114" s="13" t="n"/>
      <c r="N2114" s="13" t="n"/>
      <c r="O2114" s="14" t="n"/>
      <c r="P2114" s="15" t="n"/>
      <c r="Q2114" s="16">
        <f>IF(N2114="", "", IF(ISNUMBER(N2114), N2114, IFERROR(DATEVALUE(LEFT(N2114,10))+TIMEVALUE(MID(N2114,12,8)), "texto")))</f>
        <v/>
      </c>
      <c r="R2114" s="17">
        <f>IF(ISNUMBER(Q2114), DATE(YEAR(Q2114),MONTH(Q2114),1), "")</f>
        <v/>
      </c>
      <c r="S2114" s="18">
        <f>IF(A2114="", 0, IF(AND(M2114=Ajustes!$B$8, E2114=Ajustes!$B$5, I2114=Ajustes!$B$4, OR(C2114=Ajustes!$B$6, C2114=Ajustes!$B$7), ISNUMBER(D2114), ISNUMBER(H2114)), 1, 0))</f>
        <v/>
      </c>
      <c r="T2114" s="19">
        <f>IF(S2114&lt;&gt;1, 0, IF(N(J2114)=0, 0, IF(K2114=Ajustes!$B$5, J2114, J2114*F2114)))</f>
        <v/>
      </c>
      <c r="U2114" s="20">
        <f>IF(S2114&lt;&gt;1, U2113, IF(C2114=Ajustes!$B$6, U2113+H2114, U2113-H2114))</f>
        <v/>
      </c>
      <c r="V2114" s="19">
        <f>IF(S2114&lt;&gt;1, V2113, IF(C2114=Ajustes!$B$6, V2113+D2114+N(O2114)+T2114, IF(U2114&lt;=0, 0, V2113-H2114*W2113)))</f>
        <v/>
      </c>
      <c r="W2114" s="21">
        <f>IF(U2114&gt;0, V2114/U2114, 0)</f>
        <v/>
      </c>
      <c r="X2114" s="19">
        <f>IF(AND(S2114=1, C2114=Ajustes!$B$7), D2114-N(O2114)-T2114-H2114*W2113, "")</f>
        <v/>
      </c>
      <c r="Y2114" s="18">
        <f>IF(A2114="", "", TRIM(IF(COUNTIFS($N$2:$N$3000,N2114,$C$2:$C$3000,C2114,$D$2:$D$3000,D2114,$H$2:$H$3000,H2114)&gt;1, "Orden repetida. ", "")&amp;IF(AND(S2114=1, C2114=Ajustes!$B$7, U2113+0.000001&lt;H2114), "Vendes más de lo registrado. ", "")&amp;IF(Q2114="texto", "Fecha en texto. ", "")&amp;IF(OR(NOT(ISNUMBER(D2114)), NOT(ISNUMBER(H2114))), "Número en texto. ", "")&amp;IF(AND(ISNUMBER(Q2114), ISNUMBER(Q2113), Q2114&lt;Q2113), "Fuera de orden de fecha. ", "")))</f>
        <v/>
      </c>
      <c r="Z2114" s="18">
        <f>IF(AND(S2114=1, ISNUMBER(R2114)), ROW(), 0)</f>
        <v/>
      </c>
      <c r="AA2114" s="18">
        <f>IF(ISNUMBER(R2114), R2114, 0)</f>
        <v/>
      </c>
    </row>
    <row r="2115">
      <c r="A2115" s="13" t="n"/>
      <c r="B2115" s="13" t="n"/>
      <c r="C2115" s="13" t="n"/>
      <c r="D2115" s="13" t="n"/>
      <c r="E2115" s="13" t="n"/>
      <c r="F2115" s="13" t="n"/>
      <c r="G2115" s="13" t="n"/>
      <c r="H2115" s="13" t="n"/>
      <c r="I2115" s="13" t="n"/>
      <c r="J2115" s="13" t="n"/>
      <c r="K2115" s="13" t="n"/>
      <c r="L2115" s="13" t="n"/>
      <c r="M2115" s="13" t="n"/>
      <c r="N2115" s="13" t="n"/>
      <c r="O2115" s="14" t="n"/>
      <c r="P2115" s="15" t="n"/>
      <c r="Q2115" s="16">
        <f>IF(N2115="", "", IF(ISNUMBER(N2115), N2115, IFERROR(DATEVALUE(LEFT(N2115,10))+TIMEVALUE(MID(N2115,12,8)), "texto")))</f>
        <v/>
      </c>
      <c r="R2115" s="17">
        <f>IF(ISNUMBER(Q2115), DATE(YEAR(Q2115),MONTH(Q2115),1), "")</f>
        <v/>
      </c>
      <c r="S2115" s="18">
        <f>IF(A2115="", 0, IF(AND(M2115=Ajustes!$B$8, E2115=Ajustes!$B$5, I2115=Ajustes!$B$4, OR(C2115=Ajustes!$B$6, C2115=Ajustes!$B$7), ISNUMBER(D2115), ISNUMBER(H2115)), 1, 0))</f>
        <v/>
      </c>
      <c r="T2115" s="19">
        <f>IF(S2115&lt;&gt;1, 0, IF(N(J2115)=0, 0, IF(K2115=Ajustes!$B$5, J2115, J2115*F2115)))</f>
        <v/>
      </c>
      <c r="U2115" s="20">
        <f>IF(S2115&lt;&gt;1, U2114, IF(C2115=Ajustes!$B$6, U2114+H2115, U2114-H2115))</f>
        <v/>
      </c>
      <c r="V2115" s="19">
        <f>IF(S2115&lt;&gt;1, V2114, IF(C2115=Ajustes!$B$6, V2114+D2115+N(O2115)+T2115, IF(U2115&lt;=0, 0, V2114-H2115*W2114)))</f>
        <v/>
      </c>
      <c r="W2115" s="21">
        <f>IF(U2115&gt;0, V2115/U2115, 0)</f>
        <v/>
      </c>
      <c r="X2115" s="19">
        <f>IF(AND(S2115=1, C2115=Ajustes!$B$7), D2115-N(O2115)-T2115-H2115*W2114, "")</f>
        <v/>
      </c>
      <c r="Y2115" s="18">
        <f>IF(A2115="", "", TRIM(IF(COUNTIFS($N$2:$N$3000,N2115,$C$2:$C$3000,C2115,$D$2:$D$3000,D2115,$H$2:$H$3000,H2115)&gt;1, "Orden repetida. ", "")&amp;IF(AND(S2115=1, C2115=Ajustes!$B$7, U2114+0.000001&lt;H2115), "Vendes más de lo registrado. ", "")&amp;IF(Q2115="texto", "Fecha en texto. ", "")&amp;IF(OR(NOT(ISNUMBER(D2115)), NOT(ISNUMBER(H2115))), "Número en texto. ", "")&amp;IF(AND(ISNUMBER(Q2115), ISNUMBER(Q2114), Q2115&lt;Q2114), "Fuera de orden de fecha. ", "")))</f>
        <v/>
      </c>
      <c r="Z2115" s="18">
        <f>IF(AND(S2115=1, ISNUMBER(R2115)), ROW(), 0)</f>
        <v/>
      </c>
      <c r="AA2115" s="18">
        <f>IF(ISNUMBER(R2115), R2115, 0)</f>
        <v/>
      </c>
    </row>
    <row r="2116">
      <c r="A2116" s="13" t="n"/>
      <c r="B2116" s="13" t="n"/>
      <c r="C2116" s="13" t="n"/>
      <c r="D2116" s="13" t="n"/>
      <c r="E2116" s="13" t="n"/>
      <c r="F2116" s="13" t="n"/>
      <c r="G2116" s="13" t="n"/>
      <c r="H2116" s="13" t="n"/>
      <c r="I2116" s="13" t="n"/>
      <c r="J2116" s="13" t="n"/>
      <c r="K2116" s="13" t="n"/>
      <c r="L2116" s="13" t="n"/>
      <c r="M2116" s="13" t="n"/>
      <c r="N2116" s="13" t="n"/>
      <c r="O2116" s="14" t="n"/>
      <c r="P2116" s="15" t="n"/>
      <c r="Q2116" s="16">
        <f>IF(N2116="", "", IF(ISNUMBER(N2116), N2116, IFERROR(DATEVALUE(LEFT(N2116,10))+TIMEVALUE(MID(N2116,12,8)), "texto")))</f>
        <v/>
      </c>
      <c r="R2116" s="17">
        <f>IF(ISNUMBER(Q2116), DATE(YEAR(Q2116),MONTH(Q2116),1), "")</f>
        <v/>
      </c>
      <c r="S2116" s="18">
        <f>IF(A2116="", 0, IF(AND(M2116=Ajustes!$B$8, E2116=Ajustes!$B$5, I2116=Ajustes!$B$4, OR(C2116=Ajustes!$B$6, C2116=Ajustes!$B$7), ISNUMBER(D2116), ISNUMBER(H2116)), 1, 0))</f>
        <v/>
      </c>
      <c r="T2116" s="19">
        <f>IF(S2116&lt;&gt;1, 0, IF(N(J2116)=0, 0, IF(K2116=Ajustes!$B$5, J2116, J2116*F2116)))</f>
        <v/>
      </c>
      <c r="U2116" s="20">
        <f>IF(S2116&lt;&gt;1, U2115, IF(C2116=Ajustes!$B$6, U2115+H2116, U2115-H2116))</f>
        <v/>
      </c>
      <c r="V2116" s="19">
        <f>IF(S2116&lt;&gt;1, V2115, IF(C2116=Ajustes!$B$6, V2115+D2116+N(O2116)+T2116, IF(U2116&lt;=0, 0, V2115-H2116*W2115)))</f>
        <v/>
      </c>
      <c r="W2116" s="21">
        <f>IF(U2116&gt;0, V2116/U2116, 0)</f>
        <v/>
      </c>
      <c r="X2116" s="19">
        <f>IF(AND(S2116=1, C2116=Ajustes!$B$7), D2116-N(O2116)-T2116-H2116*W2115, "")</f>
        <v/>
      </c>
      <c r="Y2116" s="18">
        <f>IF(A2116="", "", TRIM(IF(COUNTIFS($N$2:$N$3000,N2116,$C$2:$C$3000,C2116,$D$2:$D$3000,D2116,$H$2:$H$3000,H2116)&gt;1, "Orden repetida. ", "")&amp;IF(AND(S2116=1, C2116=Ajustes!$B$7, U2115+0.000001&lt;H2116), "Vendes más de lo registrado. ", "")&amp;IF(Q2116="texto", "Fecha en texto. ", "")&amp;IF(OR(NOT(ISNUMBER(D2116)), NOT(ISNUMBER(H2116))), "Número en texto. ", "")&amp;IF(AND(ISNUMBER(Q2116), ISNUMBER(Q2115), Q2116&lt;Q2115), "Fuera de orden de fecha. ", "")))</f>
        <v/>
      </c>
      <c r="Z2116" s="18">
        <f>IF(AND(S2116=1, ISNUMBER(R2116)), ROW(), 0)</f>
        <v/>
      </c>
      <c r="AA2116" s="18">
        <f>IF(ISNUMBER(R2116), R2116, 0)</f>
        <v/>
      </c>
    </row>
    <row r="2117">
      <c r="A2117" s="13" t="n"/>
      <c r="B2117" s="13" t="n"/>
      <c r="C2117" s="13" t="n"/>
      <c r="D2117" s="13" t="n"/>
      <c r="E2117" s="13" t="n"/>
      <c r="F2117" s="13" t="n"/>
      <c r="G2117" s="13" t="n"/>
      <c r="H2117" s="13" t="n"/>
      <c r="I2117" s="13" t="n"/>
      <c r="J2117" s="13" t="n"/>
      <c r="K2117" s="13" t="n"/>
      <c r="L2117" s="13" t="n"/>
      <c r="M2117" s="13" t="n"/>
      <c r="N2117" s="13" t="n"/>
      <c r="O2117" s="14" t="n"/>
      <c r="P2117" s="15" t="n"/>
      <c r="Q2117" s="16">
        <f>IF(N2117="", "", IF(ISNUMBER(N2117), N2117, IFERROR(DATEVALUE(LEFT(N2117,10))+TIMEVALUE(MID(N2117,12,8)), "texto")))</f>
        <v/>
      </c>
      <c r="R2117" s="17">
        <f>IF(ISNUMBER(Q2117), DATE(YEAR(Q2117),MONTH(Q2117),1), "")</f>
        <v/>
      </c>
      <c r="S2117" s="18">
        <f>IF(A2117="", 0, IF(AND(M2117=Ajustes!$B$8, E2117=Ajustes!$B$5, I2117=Ajustes!$B$4, OR(C2117=Ajustes!$B$6, C2117=Ajustes!$B$7), ISNUMBER(D2117), ISNUMBER(H2117)), 1, 0))</f>
        <v/>
      </c>
      <c r="T2117" s="19">
        <f>IF(S2117&lt;&gt;1, 0, IF(N(J2117)=0, 0, IF(K2117=Ajustes!$B$5, J2117, J2117*F2117)))</f>
        <v/>
      </c>
      <c r="U2117" s="20">
        <f>IF(S2117&lt;&gt;1, U2116, IF(C2117=Ajustes!$B$6, U2116+H2117, U2116-H2117))</f>
        <v/>
      </c>
      <c r="V2117" s="19">
        <f>IF(S2117&lt;&gt;1, V2116, IF(C2117=Ajustes!$B$6, V2116+D2117+N(O2117)+T2117, IF(U2117&lt;=0, 0, V2116-H2117*W2116)))</f>
        <v/>
      </c>
      <c r="W2117" s="21">
        <f>IF(U2117&gt;0, V2117/U2117, 0)</f>
        <v/>
      </c>
      <c r="X2117" s="19">
        <f>IF(AND(S2117=1, C2117=Ajustes!$B$7), D2117-N(O2117)-T2117-H2117*W2116, "")</f>
        <v/>
      </c>
      <c r="Y2117" s="18">
        <f>IF(A2117="", "", TRIM(IF(COUNTIFS($N$2:$N$3000,N2117,$C$2:$C$3000,C2117,$D$2:$D$3000,D2117,$H$2:$H$3000,H2117)&gt;1, "Orden repetida. ", "")&amp;IF(AND(S2117=1, C2117=Ajustes!$B$7, U2116+0.000001&lt;H2117), "Vendes más de lo registrado. ", "")&amp;IF(Q2117="texto", "Fecha en texto. ", "")&amp;IF(OR(NOT(ISNUMBER(D2117)), NOT(ISNUMBER(H2117))), "Número en texto. ", "")&amp;IF(AND(ISNUMBER(Q2117), ISNUMBER(Q2116), Q2117&lt;Q2116), "Fuera de orden de fecha. ", "")))</f>
        <v/>
      </c>
      <c r="Z2117" s="18">
        <f>IF(AND(S2117=1, ISNUMBER(R2117)), ROW(), 0)</f>
        <v/>
      </c>
      <c r="AA2117" s="18">
        <f>IF(ISNUMBER(R2117), R2117, 0)</f>
        <v/>
      </c>
    </row>
    <row r="2118">
      <c r="A2118" s="13" t="n"/>
      <c r="B2118" s="13" t="n"/>
      <c r="C2118" s="13" t="n"/>
      <c r="D2118" s="13" t="n"/>
      <c r="E2118" s="13" t="n"/>
      <c r="F2118" s="13" t="n"/>
      <c r="G2118" s="13" t="n"/>
      <c r="H2118" s="13" t="n"/>
      <c r="I2118" s="13" t="n"/>
      <c r="J2118" s="13" t="n"/>
      <c r="K2118" s="13" t="n"/>
      <c r="L2118" s="13" t="n"/>
      <c r="M2118" s="13" t="n"/>
      <c r="N2118" s="13" t="n"/>
      <c r="O2118" s="14" t="n"/>
      <c r="P2118" s="15" t="n"/>
      <c r="Q2118" s="16">
        <f>IF(N2118="", "", IF(ISNUMBER(N2118), N2118, IFERROR(DATEVALUE(LEFT(N2118,10))+TIMEVALUE(MID(N2118,12,8)), "texto")))</f>
        <v/>
      </c>
      <c r="R2118" s="17">
        <f>IF(ISNUMBER(Q2118), DATE(YEAR(Q2118),MONTH(Q2118),1), "")</f>
        <v/>
      </c>
      <c r="S2118" s="18">
        <f>IF(A2118="", 0, IF(AND(M2118=Ajustes!$B$8, E2118=Ajustes!$B$5, I2118=Ajustes!$B$4, OR(C2118=Ajustes!$B$6, C2118=Ajustes!$B$7), ISNUMBER(D2118), ISNUMBER(H2118)), 1, 0))</f>
        <v/>
      </c>
      <c r="T2118" s="19">
        <f>IF(S2118&lt;&gt;1, 0, IF(N(J2118)=0, 0, IF(K2118=Ajustes!$B$5, J2118, J2118*F2118)))</f>
        <v/>
      </c>
      <c r="U2118" s="20">
        <f>IF(S2118&lt;&gt;1, U2117, IF(C2118=Ajustes!$B$6, U2117+H2118, U2117-H2118))</f>
        <v/>
      </c>
      <c r="V2118" s="19">
        <f>IF(S2118&lt;&gt;1, V2117, IF(C2118=Ajustes!$B$6, V2117+D2118+N(O2118)+T2118, IF(U2118&lt;=0, 0, V2117-H2118*W2117)))</f>
        <v/>
      </c>
      <c r="W2118" s="21">
        <f>IF(U2118&gt;0, V2118/U2118, 0)</f>
        <v/>
      </c>
      <c r="X2118" s="19">
        <f>IF(AND(S2118=1, C2118=Ajustes!$B$7), D2118-N(O2118)-T2118-H2118*W2117, "")</f>
        <v/>
      </c>
      <c r="Y2118" s="18">
        <f>IF(A2118="", "", TRIM(IF(COUNTIFS($N$2:$N$3000,N2118,$C$2:$C$3000,C2118,$D$2:$D$3000,D2118,$H$2:$H$3000,H2118)&gt;1, "Orden repetida. ", "")&amp;IF(AND(S2118=1, C2118=Ajustes!$B$7, U2117+0.000001&lt;H2118), "Vendes más de lo registrado. ", "")&amp;IF(Q2118="texto", "Fecha en texto. ", "")&amp;IF(OR(NOT(ISNUMBER(D2118)), NOT(ISNUMBER(H2118))), "Número en texto. ", "")&amp;IF(AND(ISNUMBER(Q2118), ISNUMBER(Q2117), Q2118&lt;Q2117), "Fuera de orden de fecha. ", "")))</f>
        <v/>
      </c>
      <c r="Z2118" s="18">
        <f>IF(AND(S2118=1, ISNUMBER(R2118)), ROW(), 0)</f>
        <v/>
      </c>
      <c r="AA2118" s="18">
        <f>IF(ISNUMBER(R2118), R2118, 0)</f>
        <v/>
      </c>
    </row>
    <row r="2119">
      <c r="A2119" s="13" t="n"/>
      <c r="B2119" s="13" t="n"/>
      <c r="C2119" s="13" t="n"/>
      <c r="D2119" s="13" t="n"/>
      <c r="E2119" s="13" t="n"/>
      <c r="F2119" s="13" t="n"/>
      <c r="G2119" s="13" t="n"/>
      <c r="H2119" s="13" t="n"/>
      <c r="I2119" s="13" t="n"/>
      <c r="J2119" s="13" t="n"/>
      <c r="K2119" s="13" t="n"/>
      <c r="L2119" s="13" t="n"/>
      <c r="M2119" s="13" t="n"/>
      <c r="N2119" s="13" t="n"/>
      <c r="O2119" s="14" t="n"/>
      <c r="P2119" s="15" t="n"/>
      <c r="Q2119" s="16">
        <f>IF(N2119="", "", IF(ISNUMBER(N2119), N2119, IFERROR(DATEVALUE(LEFT(N2119,10))+TIMEVALUE(MID(N2119,12,8)), "texto")))</f>
        <v/>
      </c>
      <c r="R2119" s="17">
        <f>IF(ISNUMBER(Q2119), DATE(YEAR(Q2119),MONTH(Q2119),1), "")</f>
        <v/>
      </c>
      <c r="S2119" s="18">
        <f>IF(A2119="", 0, IF(AND(M2119=Ajustes!$B$8, E2119=Ajustes!$B$5, I2119=Ajustes!$B$4, OR(C2119=Ajustes!$B$6, C2119=Ajustes!$B$7), ISNUMBER(D2119), ISNUMBER(H2119)), 1, 0))</f>
        <v/>
      </c>
      <c r="T2119" s="19">
        <f>IF(S2119&lt;&gt;1, 0, IF(N(J2119)=0, 0, IF(K2119=Ajustes!$B$5, J2119, J2119*F2119)))</f>
        <v/>
      </c>
      <c r="U2119" s="20">
        <f>IF(S2119&lt;&gt;1, U2118, IF(C2119=Ajustes!$B$6, U2118+H2119, U2118-H2119))</f>
        <v/>
      </c>
      <c r="V2119" s="19">
        <f>IF(S2119&lt;&gt;1, V2118, IF(C2119=Ajustes!$B$6, V2118+D2119+N(O2119)+T2119, IF(U2119&lt;=0, 0, V2118-H2119*W2118)))</f>
        <v/>
      </c>
      <c r="W2119" s="21">
        <f>IF(U2119&gt;0, V2119/U2119, 0)</f>
        <v/>
      </c>
      <c r="X2119" s="19">
        <f>IF(AND(S2119=1, C2119=Ajustes!$B$7), D2119-N(O2119)-T2119-H2119*W2118, "")</f>
        <v/>
      </c>
      <c r="Y2119" s="18">
        <f>IF(A2119="", "", TRIM(IF(COUNTIFS($N$2:$N$3000,N2119,$C$2:$C$3000,C2119,$D$2:$D$3000,D2119,$H$2:$H$3000,H2119)&gt;1, "Orden repetida. ", "")&amp;IF(AND(S2119=1, C2119=Ajustes!$B$7, U2118+0.000001&lt;H2119), "Vendes más de lo registrado. ", "")&amp;IF(Q2119="texto", "Fecha en texto. ", "")&amp;IF(OR(NOT(ISNUMBER(D2119)), NOT(ISNUMBER(H2119))), "Número en texto. ", "")&amp;IF(AND(ISNUMBER(Q2119), ISNUMBER(Q2118), Q2119&lt;Q2118), "Fuera de orden de fecha. ", "")))</f>
        <v/>
      </c>
      <c r="Z2119" s="18">
        <f>IF(AND(S2119=1, ISNUMBER(R2119)), ROW(), 0)</f>
        <v/>
      </c>
      <c r="AA2119" s="18">
        <f>IF(ISNUMBER(R2119), R2119, 0)</f>
        <v/>
      </c>
    </row>
    <row r="2120">
      <c r="A2120" s="13" t="n"/>
      <c r="B2120" s="13" t="n"/>
      <c r="C2120" s="13" t="n"/>
      <c r="D2120" s="13" t="n"/>
      <c r="E2120" s="13" t="n"/>
      <c r="F2120" s="13" t="n"/>
      <c r="G2120" s="13" t="n"/>
      <c r="H2120" s="13" t="n"/>
      <c r="I2120" s="13" t="n"/>
      <c r="J2120" s="13" t="n"/>
      <c r="K2120" s="13" t="n"/>
      <c r="L2120" s="13" t="n"/>
      <c r="M2120" s="13" t="n"/>
      <c r="N2120" s="13" t="n"/>
      <c r="O2120" s="14" t="n"/>
      <c r="P2120" s="15" t="n"/>
      <c r="Q2120" s="16">
        <f>IF(N2120="", "", IF(ISNUMBER(N2120), N2120, IFERROR(DATEVALUE(LEFT(N2120,10))+TIMEVALUE(MID(N2120,12,8)), "texto")))</f>
        <v/>
      </c>
      <c r="R2120" s="17">
        <f>IF(ISNUMBER(Q2120), DATE(YEAR(Q2120),MONTH(Q2120),1), "")</f>
        <v/>
      </c>
      <c r="S2120" s="18">
        <f>IF(A2120="", 0, IF(AND(M2120=Ajustes!$B$8, E2120=Ajustes!$B$5, I2120=Ajustes!$B$4, OR(C2120=Ajustes!$B$6, C2120=Ajustes!$B$7), ISNUMBER(D2120), ISNUMBER(H2120)), 1, 0))</f>
        <v/>
      </c>
      <c r="T2120" s="19">
        <f>IF(S2120&lt;&gt;1, 0, IF(N(J2120)=0, 0, IF(K2120=Ajustes!$B$5, J2120, J2120*F2120)))</f>
        <v/>
      </c>
      <c r="U2120" s="20">
        <f>IF(S2120&lt;&gt;1, U2119, IF(C2120=Ajustes!$B$6, U2119+H2120, U2119-H2120))</f>
        <v/>
      </c>
      <c r="V2120" s="19">
        <f>IF(S2120&lt;&gt;1, V2119, IF(C2120=Ajustes!$B$6, V2119+D2120+N(O2120)+T2120, IF(U2120&lt;=0, 0, V2119-H2120*W2119)))</f>
        <v/>
      </c>
      <c r="W2120" s="21">
        <f>IF(U2120&gt;0, V2120/U2120, 0)</f>
        <v/>
      </c>
      <c r="X2120" s="19">
        <f>IF(AND(S2120=1, C2120=Ajustes!$B$7), D2120-N(O2120)-T2120-H2120*W2119, "")</f>
        <v/>
      </c>
      <c r="Y2120" s="18">
        <f>IF(A2120="", "", TRIM(IF(COUNTIFS($N$2:$N$3000,N2120,$C$2:$C$3000,C2120,$D$2:$D$3000,D2120,$H$2:$H$3000,H2120)&gt;1, "Orden repetida. ", "")&amp;IF(AND(S2120=1, C2120=Ajustes!$B$7, U2119+0.000001&lt;H2120), "Vendes más de lo registrado. ", "")&amp;IF(Q2120="texto", "Fecha en texto. ", "")&amp;IF(OR(NOT(ISNUMBER(D2120)), NOT(ISNUMBER(H2120))), "Número en texto. ", "")&amp;IF(AND(ISNUMBER(Q2120), ISNUMBER(Q2119), Q2120&lt;Q2119), "Fuera de orden de fecha. ", "")))</f>
        <v/>
      </c>
      <c r="Z2120" s="18">
        <f>IF(AND(S2120=1, ISNUMBER(R2120)), ROW(), 0)</f>
        <v/>
      </c>
      <c r="AA2120" s="18">
        <f>IF(ISNUMBER(R2120), R2120, 0)</f>
        <v/>
      </c>
    </row>
    <row r="2121">
      <c r="A2121" s="13" t="n"/>
      <c r="B2121" s="13" t="n"/>
      <c r="C2121" s="13" t="n"/>
      <c r="D2121" s="13" t="n"/>
      <c r="E2121" s="13" t="n"/>
      <c r="F2121" s="13" t="n"/>
      <c r="G2121" s="13" t="n"/>
      <c r="H2121" s="13" t="n"/>
      <c r="I2121" s="13" t="n"/>
      <c r="J2121" s="13" t="n"/>
      <c r="K2121" s="13" t="n"/>
      <c r="L2121" s="13" t="n"/>
      <c r="M2121" s="13" t="n"/>
      <c r="N2121" s="13" t="n"/>
      <c r="O2121" s="14" t="n"/>
      <c r="P2121" s="15" t="n"/>
      <c r="Q2121" s="16">
        <f>IF(N2121="", "", IF(ISNUMBER(N2121), N2121, IFERROR(DATEVALUE(LEFT(N2121,10))+TIMEVALUE(MID(N2121,12,8)), "texto")))</f>
        <v/>
      </c>
      <c r="R2121" s="17">
        <f>IF(ISNUMBER(Q2121), DATE(YEAR(Q2121),MONTH(Q2121),1), "")</f>
        <v/>
      </c>
      <c r="S2121" s="18">
        <f>IF(A2121="", 0, IF(AND(M2121=Ajustes!$B$8, E2121=Ajustes!$B$5, I2121=Ajustes!$B$4, OR(C2121=Ajustes!$B$6, C2121=Ajustes!$B$7), ISNUMBER(D2121), ISNUMBER(H2121)), 1, 0))</f>
        <v/>
      </c>
      <c r="T2121" s="19">
        <f>IF(S2121&lt;&gt;1, 0, IF(N(J2121)=0, 0, IF(K2121=Ajustes!$B$5, J2121, J2121*F2121)))</f>
        <v/>
      </c>
      <c r="U2121" s="20">
        <f>IF(S2121&lt;&gt;1, U2120, IF(C2121=Ajustes!$B$6, U2120+H2121, U2120-H2121))</f>
        <v/>
      </c>
      <c r="V2121" s="19">
        <f>IF(S2121&lt;&gt;1, V2120, IF(C2121=Ajustes!$B$6, V2120+D2121+N(O2121)+T2121, IF(U2121&lt;=0, 0, V2120-H2121*W2120)))</f>
        <v/>
      </c>
      <c r="W2121" s="21">
        <f>IF(U2121&gt;0, V2121/U2121, 0)</f>
        <v/>
      </c>
      <c r="X2121" s="19">
        <f>IF(AND(S2121=1, C2121=Ajustes!$B$7), D2121-N(O2121)-T2121-H2121*W2120, "")</f>
        <v/>
      </c>
      <c r="Y2121" s="18">
        <f>IF(A2121="", "", TRIM(IF(COUNTIFS($N$2:$N$3000,N2121,$C$2:$C$3000,C2121,$D$2:$D$3000,D2121,$H$2:$H$3000,H2121)&gt;1, "Orden repetida. ", "")&amp;IF(AND(S2121=1, C2121=Ajustes!$B$7, U2120+0.000001&lt;H2121), "Vendes más de lo registrado. ", "")&amp;IF(Q2121="texto", "Fecha en texto. ", "")&amp;IF(OR(NOT(ISNUMBER(D2121)), NOT(ISNUMBER(H2121))), "Número en texto. ", "")&amp;IF(AND(ISNUMBER(Q2121), ISNUMBER(Q2120), Q2121&lt;Q2120), "Fuera de orden de fecha. ", "")))</f>
        <v/>
      </c>
      <c r="Z2121" s="18">
        <f>IF(AND(S2121=1, ISNUMBER(R2121)), ROW(), 0)</f>
        <v/>
      </c>
      <c r="AA2121" s="18">
        <f>IF(ISNUMBER(R2121), R2121, 0)</f>
        <v/>
      </c>
    </row>
    <row r="2122">
      <c r="A2122" s="13" t="n"/>
      <c r="B2122" s="13" t="n"/>
      <c r="C2122" s="13" t="n"/>
      <c r="D2122" s="13" t="n"/>
      <c r="E2122" s="13" t="n"/>
      <c r="F2122" s="13" t="n"/>
      <c r="G2122" s="13" t="n"/>
      <c r="H2122" s="13" t="n"/>
      <c r="I2122" s="13" t="n"/>
      <c r="J2122" s="13" t="n"/>
      <c r="K2122" s="13" t="n"/>
      <c r="L2122" s="13" t="n"/>
      <c r="M2122" s="13" t="n"/>
      <c r="N2122" s="13" t="n"/>
      <c r="O2122" s="14" t="n"/>
      <c r="P2122" s="15" t="n"/>
      <c r="Q2122" s="16">
        <f>IF(N2122="", "", IF(ISNUMBER(N2122), N2122, IFERROR(DATEVALUE(LEFT(N2122,10))+TIMEVALUE(MID(N2122,12,8)), "texto")))</f>
        <v/>
      </c>
      <c r="R2122" s="17">
        <f>IF(ISNUMBER(Q2122), DATE(YEAR(Q2122),MONTH(Q2122),1), "")</f>
        <v/>
      </c>
      <c r="S2122" s="18">
        <f>IF(A2122="", 0, IF(AND(M2122=Ajustes!$B$8, E2122=Ajustes!$B$5, I2122=Ajustes!$B$4, OR(C2122=Ajustes!$B$6, C2122=Ajustes!$B$7), ISNUMBER(D2122), ISNUMBER(H2122)), 1, 0))</f>
        <v/>
      </c>
      <c r="T2122" s="19">
        <f>IF(S2122&lt;&gt;1, 0, IF(N(J2122)=0, 0, IF(K2122=Ajustes!$B$5, J2122, J2122*F2122)))</f>
        <v/>
      </c>
      <c r="U2122" s="20">
        <f>IF(S2122&lt;&gt;1, U2121, IF(C2122=Ajustes!$B$6, U2121+H2122, U2121-H2122))</f>
        <v/>
      </c>
      <c r="V2122" s="19">
        <f>IF(S2122&lt;&gt;1, V2121, IF(C2122=Ajustes!$B$6, V2121+D2122+N(O2122)+T2122, IF(U2122&lt;=0, 0, V2121-H2122*W2121)))</f>
        <v/>
      </c>
      <c r="W2122" s="21">
        <f>IF(U2122&gt;0, V2122/U2122, 0)</f>
        <v/>
      </c>
      <c r="X2122" s="19">
        <f>IF(AND(S2122=1, C2122=Ajustes!$B$7), D2122-N(O2122)-T2122-H2122*W2121, "")</f>
        <v/>
      </c>
      <c r="Y2122" s="18">
        <f>IF(A2122="", "", TRIM(IF(COUNTIFS($N$2:$N$3000,N2122,$C$2:$C$3000,C2122,$D$2:$D$3000,D2122,$H$2:$H$3000,H2122)&gt;1, "Orden repetida. ", "")&amp;IF(AND(S2122=1, C2122=Ajustes!$B$7, U2121+0.000001&lt;H2122), "Vendes más de lo registrado. ", "")&amp;IF(Q2122="texto", "Fecha en texto. ", "")&amp;IF(OR(NOT(ISNUMBER(D2122)), NOT(ISNUMBER(H2122))), "Número en texto. ", "")&amp;IF(AND(ISNUMBER(Q2122), ISNUMBER(Q2121), Q2122&lt;Q2121), "Fuera de orden de fecha. ", "")))</f>
        <v/>
      </c>
      <c r="Z2122" s="18">
        <f>IF(AND(S2122=1, ISNUMBER(R2122)), ROW(), 0)</f>
        <v/>
      </c>
      <c r="AA2122" s="18">
        <f>IF(ISNUMBER(R2122), R2122, 0)</f>
        <v/>
      </c>
    </row>
    <row r="2123">
      <c r="A2123" s="13" t="n"/>
      <c r="B2123" s="13" t="n"/>
      <c r="C2123" s="13" t="n"/>
      <c r="D2123" s="13" t="n"/>
      <c r="E2123" s="13" t="n"/>
      <c r="F2123" s="13" t="n"/>
      <c r="G2123" s="13" t="n"/>
      <c r="H2123" s="13" t="n"/>
      <c r="I2123" s="13" t="n"/>
      <c r="J2123" s="13" t="n"/>
      <c r="K2123" s="13" t="n"/>
      <c r="L2123" s="13" t="n"/>
      <c r="M2123" s="13" t="n"/>
      <c r="N2123" s="13" t="n"/>
      <c r="O2123" s="14" t="n"/>
      <c r="P2123" s="15" t="n"/>
      <c r="Q2123" s="16">
        <f>IF(N2123="", "", IF(ISNUMBER(N2123), N2123, IFERROR(DATEVALUE(LEFT(N2123,10))+TIMEVALUE(MID(N2123,12,8)), "texto")))</f>
        <v/>
      </c>
      <c r="R2123" s="17">
        <f>IF(ISNUMBER(Q2123), DATE(YEAR(Q2123),MONTH(Q2123),1), "")</f>
        <v/>
      </c>
      <c r="S2123" s="18">
        <f>IF(A2123="", 0, IF(AND(M2123=Ajustes!$B$8, E2123=Ajustes!$B$5, I2123=Ajustes!$B$4, OR(C2123=Ajustes!$B$6, C2123=Ajustes!$B$7), ISNUMBER(D2123), ISNUMBER(H2123)), 1, 0))</f>
        <v/>
      </c>
      <c r="T2123" s="19">
        <f>IF(S2123&lt;&gt;1, 0, IF(N(J2123)=0, 0, IF(K2123=Ajustes!$B$5, J2123, J2123*F2123)))</f>
        <v/>
      </c>
      <c r="U2123" s="20">
        <f>IF(S2123&lt;&gt;1, U2122, IF(C2123=Ajustes!$B$6, U2122+H2123, U2122-H2123))</f>
        <v/>
      </c>
      <c r="V2123" s="19">
        <f>IF(S2123&lt;&gt;1, V2122, IF(C2123=Ajustes!$B$6, V2122+D2123+N(O2123)+T2123, IF(U2123&lt;=0, 0, V2122-H2123*W2122)))</f>
        <v/>
      </c>
      <c r="W2123" s="21">
        <f>IF(U2123&gt;0, V2123/U2123, 0)</f>
        <v/>
      </c>
      <c r="X2123" s="19">
        <f>IF(AND(S2123=1, C2123=Ajustes!$B$7), D2123-N(O2123)-T2123-H2123*W2122, "")</f>
        <v/>
      </c>
      <c r="Y2123" s="18">
        <f>IF(A2123="", "", TRIM(IF(COUNTIFS($N$2:$N$3000,N2123,$C$2:$C$3000,C2123,$D$2:$D$3000,D2123,$H$2:$H$3000,H2123)&gt;1, "Orden repetida. ", "")&amp;IF(AND(S2123=1, C2123=Ajustes!$B$7, U2122+0.000001&lt;H2123), "Vendes más de lo registrado. ", "")&amp;IF(Q2123="texto", "Fecha en texto. ", "")&amp;IF(OR(NOT(ISNUMBER(D2123)), NOT(ISNUMBER(H2123))), "Número en texto. ", "")&amp;IF(AND(ISNUMBER(Q2123), ISNUMBER(Q2122), Q2123&lt;Q2122), "Fuera de orden de fecha. ", "")))</f>
        <v/>
      </c>
      <c r="Z2123" s="18">
        <f>IF(AND(S2123=1, ISNUMBER(R2123)), ROW(), 0)</f>
        <v/>
      </c>
      <c r="AA2123" s="18">
        <f>IF(ISNUMBER(R2123), R2123, 0)</f>
        <v/>
      </c>
    </row>
    <row r="2124">
      <c r="A2124" s="13" t="n"/>
      <c r="B2124" s="13" t="n"/>
      <c r="C2124" s="13" t="n"/>
      <c r="D2124" s="13" t="n"/>
      <c r="E2124" s="13" t="n"/>
      <c r="F2124" s="13" t="n"/>
      <c r="G2124" s="13" t="n"/>
      <c r="H2124" s="13" t="n"/>
      <c r="I2124" s="13" t="n"/>
      <c r="J2124" s="13" t="n"/>
      <c r="K2124" s="13" t="n"/>
      <c r="L2124" s="13" t="n"/>
      <c r="M2124" s="13" t="n"/>
      <c r="N2124" s="13" t="n"/>
      <c r="O2124" s="14" t="n"/>
      <c r="P2124" s="15" t="n"/>
      <c r="Q2124" s="16">
        <f>IF(N2124="", "", IF(ISNUMBER(N2124), N2124, IFERROR(DATEVALUE(LEFT(N2124,10))+TIMEVALUE(MID(N2124,12,8)), "texto")))</f>
        <v/>
      </c>
      <c r="R2124" s="17">
        <f>IF(ISNUMBER(Q2124), DATE(YEAR(Q2124),MONTH(Q2124),1), "")</f>
        <v/>
      </c>
      <c r="S2124" s="18">
        <f>IF(A2124="", 0, IF(AND(M2124=Ajustes!$B$8, E2124=Ajustes!$B$5, I2124=Ajustes!$B$4, OR(C2124=Ajustes!$B$6, C2124=Ajustes!$B$7), ISNUMBER(D2124), ISNUMBER(H2124)), 1, 0))</f>
        <v/>
      </c>
      <c r="T2124" s="19">
        <f>IF(S2124&lt;&gt;1, 0, IF(N(J2124)=0, 0, IF(K2124=Ajustes!$B$5, J2124, J2124*F2124)))</f>
        <v/>
      </c>
      <c r="U2124" s="20">
        <f>IF(S2124&lt;&gt;1, U2123, IF(C2124=Ajustes!$B$6, U2123+H2124, U2123-H2124))</f>
        <v/>
      </c>
      <c r="V2124" s="19">
        <f>IF(S2124&lt;&gt;1, V2123, IF(C2124=Ajustes!$B$6, V2123+D2124+N(O2124)+T2124, IF(U2124&lt;=0, 0, V2123-H2124*W2123)))</f>
        <v/>
      </c>
      <c r="W2124" s="21">
        <f>IF(U2124&gt;0, V2124/U2124, 0)</f>
        <v/>
      </c>
      <c r="X2124" s="19">
        <f>IF(AND(S2124=1, C2124=Ajustes!$B$7), D2124-N(O2124)-T2124-H2124*W2123, "")</f>
        <v/>
      </c>
      <c r="Y2124" s="18">
        <f>IF(A2124="", "", TRIM(IF(COUNTIFS($N$2:$N$3000,N2124,$C$2:$C$3000,C2124,$D$2:$D$3000,D2124,$H$2:$H$3000,H2124)&gt;1, "Orden repetida. ", "")&amp;IF(AND(S2124=1, C2124=Ajustes!$B$7, U2123+0.000001&lt;H2124), "Vendes más de lo registrado. ", "")&amp;IF(Q2124="texto", "Fecha en texto. ", "")&amp;IF(OR(NOT(ISNUMBER(D2124)), NOT(ISNUMBER(H2124))), "Número en texto. ", "")&amp;IF(AND(ISNUMBER(Q2124), ISNUMBER(Q2123), Q2124&lt;Q2123), "Fuera de orden de fecha. ", "")))</f>
        <v/>
      </c>
      <c r="Z2124" s="18">
        <f>IF(AND(S2124=1, ISNUMBER(R2124)), ROW(), 0)</f>
        <v/>
      </c>
      <c r="AA2124" s="18">
        <f>IF(ISNUMBER(R2124), R2124, 0)</f>
        <v/>
      </c>
    </row>
    <row r="2125">
      <c r="A2125" s="13" t="n"/>
      <c r="B2125" s="13" t="n"/>
      <c r="C2125" s="13" t="n"/>
      <c r="D2125" s="13" t="n"/>
      <c r="E2125" s="13" t="n"/>
      <c r="F2125" s="13" t="n"/>
      <c r="G2125" s="13" t="n"/>
      <c r="H2125" s="13" t="n"/>
      <c r="I2125" s="13" t="n"/>
      <c r="J2125" s="13" t="n"/>
      <c r="K2125" s="13" t="n"/>
      <c r="L2125" s="13" t="n"/>
      <c r="M2125" s="13" t="n"/>
      <c r="N2125" s="13" t="n"/>
      <c r="O2125" s="14" t="n"/>
      <c r="P2125" s="15" t="n"/>
      <c r="Q2125" s="16">
        <f>IF(N2125="", "", IF(ISNUMBER(N2125), N2125, IFERROR(DATEVALUE(LEFT(N2125,10))+TIMEVALUE(MID(N2125,12,8)), "texto")))</f>
        <v/>
      </c>
      <c r="R2125" s="17">
        <f>IF(ISNUMBER(Q2125), DATE(YEAR(Q2125),MONTH(Q2125),1), "")</f>
        <v/>
      </c>
      <c r="S2125" s="18">
        <f>IF(A2125="", 0, IF(AND(M2125=Ajustes!$B$8, E2125=Ajustes!$B$5, I2125=Ajustes!$B$4, OR(C2125=Ajustes!$B$6, C2125=Ajustes!$B$7), ISNUMBER(D2125), ISNUMBER(H2125)), 1, 0))</f>
        <v/>
      </c>
      <c r="T2125" s="19">
        <f>IF(S2125&lt;&gt;1, 0, IF(N(J2125)=0, 0, IF(K2125=Ajustes!$B$5, J2125, J2125*F2125)))</f>
        <v/>
      </c>
      <c r="U2125" s="20">
        <f>IF(S2125&lt;&gt;1, U2124, IF(C2125=Ajustes!$B$6, U2124+H2125, U2124-H2125))</f>
        <v/>
      </c>
      <c r="V2125" s="19">
        <f>IF(S2125&lt;&gt;1, V2124, IF(C2125=Ajustes!$B$6, V2124+D2125+N(O2125)+T2125, IF(U2125&lt;=0, 0, V2124-H2125*W2124)))</f>
        <v/>
      </c>
      <c r="W2125" s="21">
        <f>IF(U2125&gt;0, V2125/U2125, 0)</f>
        <v/>
      </c>
      <c r="X2125" s="19">
        <f>IF(AND(S2125=1, C2125=Ajustes!$B$7), D2125-N(O2125)-T2125-H2125*W2124, "")</f>
        <v/>
      </c>
      <c r="Y2125" s="18">
        <f>IF(A2125="", "", TRIM(IF(COUNTIFS($N$2:$N$3000,N2125,$C$2:$C$3000,C2125,$D$2:$D$3000,D2125,$H$2:$H$3000,H2125)&gt;1, "Orden repetida. ", "")&amp;IF(AND(S2125=1, C2125=Ajustes!$B$7, U2124+0.000001&lt;H2125), "Vendes más de lo registrado. ", "")&amp;IF(Q2125="texto", "Fecha en texto. ", "")&amp;IF(OR(NOT(ISNUMBER(D2125)), NOT(ISNUMBER(H2125))), "Número en texto. ", "")&amp;IF(AND(ISNUMBER(Q2125), ISNUMBER(Q2124), Q2125&lt;Q2124), "Fuera de orden de fecha. ", "")))</f>
        <v/>
      </c>
      <c r="Z2125" s="18">
        <f>IF(AND(S2125=1, ISNUMBER(R2125)), ROW(), 0)</f>
        <v/>
      </c>
      <c r="AA2125" s="18">
        <f>IF(ISNUMBER(R2125), R2125, 0)</f>
        <v/>
      </c>
    </row>
    <row r="2126">
      <c r="A2126" s="13" t="n"/>
      <c r="B2126" s="13" t="n"/>
      <c r="C2126" s="13" t="n"/>
      <c r="D2126" s="13" t="n"/>
      <c r="E2126" s="13" t="n"/>
      <c r="F2126" s="13" t="n"/>
      <c r="G2126" s="13" t="n"/>
      <c r="H2126" s="13" t="n"/>
      <c r="I2126" s="13" t="n"/>
      <c r="J2126" s="13" t="n"/>
      <c r="K2126" s="13" t="n"/>
      <c r="L2126" s="13" t="n"/>
      <c r="M2126" s="13" t="n"/>
      <c r="N2126" s="13" t="n"/>
      <c r="O2126" s="14" t="n"/>
      <c r="P2126" s="15" t="n"/>
      <c r="Q2126" s="16">
        <f>IF(N2126="", "", IF(ISNUMBER(N2126), N2126, IFERROR(DATEVALUE(LEFT(N2126,10))+TIMEVALUE(MID(N2126,12,8)), "texto")))</f>
        <v/>
      </c>
      <c r="R2126" s="17">
        <f>IF(ISNUMBER(Q2126), DATE(YEAR(Q2126),MONTH(Q2126),1), "")</f>
        <v/>
      </c>
      <c r="S2126" s="18">
        <f>IF(A2126="", 0, IF(AND(M2126=Ajustes!$B$8, E2126=Ajustes!$B$5, I2126=Ajustes!$B$4, OR(C2126=Ajustes!$B$6, C2126=Ajustes!$B$7), ISNUMBER(D2126), ISNUMBER(H2126)), 1, 0))</f>
        <v/>
      </c>
      <c r="T2126" s="19">
        <f>IF(S2126&lt;&gt;1, 0, IF(N(J2126)=0, 0, IF(K2126=Ajustes!$B$5, J2126, J2126*F2126)))</f>
        <v/>
      </c>
      <c r="U2126" s="20">
        <f>IF(S2126&lt;&gt;1, U2125, IF(C2126=Ajustes!$B$6, U2125+H2126, U2125-H2126))</f>
        <v/>
      </c>
      <c r="V2126" s="19">
        <f>IF(S2126&lt;&gt;1, V2125, IF(C2126=Ajustes!$B$6, V2125+D2126+N(O2126)+T2126, IF(U2126&lt;=0, 0, V2125-H2126*W2125)))</f>
        <v/>
      </c>
      <c r="W2126" s="21">
        <f>IF(U2126&gt;0, V2126/U2126, 0)</f>
        <v/>
      </c>
      <c r="X2126" s="19">
        <f>IF(AND(S2126=1, C2126=Ajustes!$B$7), D2126-N(O2126)-T2126-H2126*W2125, "")</f>
        <v/>
      </c>
      <c r="Y2126" s="18">
        <f>IF(A2126="", "", TRIM(IF(COUNTIFS($N$2:$N$3000,N2126,$C$2:$C$3000,C2126,$D$2:$D$3000,D2126,$H$2:$H$3000,H2126)&gt;1, "Orden repetida. ", "")&amp;IF(AND(S2126=1, C2126=Ajustes!$B$7, U2125+0.000001&lt;H2126), "Vendes más de lo registrado. ", "")&amp;IF(Q2126="texto", "Fecha en texto. ", "")&amp;IF(OR(NOT(ISNUMBER(D2126)), NOT(ISNUMBER(H2126))), "Número en texto. ", "")&amp;IF(AND(ISNUMBER(Q2126), ISNUMBER(Q2125), Q2126&lt;Q2125), "Fuera de orden de fecha. ", "")))</f>
        <v/>
      </c>
      <c r="Z2126" s="18">
        <f>IF(AND(S2126=1, ISNUMBER(R2126)), ROW(), 0)</f>
        <v/>
      </c>
      <c r="AA2126" s="18">
        <f>IF(ISNUMBER(R2126), R2126, 0)</f>
        <v/>
      </c>
    </row>
    <row r="2127">
      <c r="A2127" s="13" t="n"/>
      <c r="B2127" s="13" t="n"/>
      <c r="C2127" s="13" t="n"/>
      <c r="D2127" s="13" t="n"/>
      <c r="E2127" s="13" t="n"/>
      <c r="F2127" s="13" t="n"/>
      <c r="G2127" s="13" t="n"/>
      <c r="H2127" s="13" t="n"/>
      <c r="I2127" s="13" t="n"/>
      <c r="J2127" s="13" t="n"/>
      <c r="K2127" s="13" t="n"/>
      <c r="L2127" s="13" t="n"/>
      <c r="M2127" s="13" t="n"/>
      <c r="N2127" s="13" t="n"/>
      <c r="O2127" s="14" t="n"/>
      <c r="P2127" s="15" t="n"/>
      <c r="Q2127" s="16">
        <f>IF(N2127="", "", IF(ISNUMBER(N2127), N2127, IFERROR(DATEVALUE(LEFT(N2127,10))+TIMEVALUE(MID(N2127,12,8)), "texto")))</f>
        <v/>
      </c>
      <c r="R2127" s="17">
        <f>IF(ISNUMBER(Q2127), DATE(YEAR(Q2127),MONTH(Q2127),1), "")</f>
        <v/>
      </c>
      <c r="S2127" s="18">
        <f>IF(A2127="", 0, IF(AND(M2127=Ajustes!$B$8, E2127=Ajustes!$B$5, I2127=Ajustes!$B$4, OR(C2127=Ajustes!$B$6, C2127=Ajustes!$B$7), ISNUMBER(D2127), ISNUMBER(H2127)), 1, 0))</f>
        <v/>
      </c>
      <c r="T2127" s="19">
        <f>IF(S2127&lt;&gt;1, 0, IF(N(J2127)=0, 0, IF(K2127=Ajustes!$B$5, J2127, J2127*F2127)))</f>
        <v/>
      </c>
      <c r="U2127" s="20">
        <f>IF(S2127&lt;&gt;1, U2126, IF(C2127=Ajustes!$B$6, U2126+H2127, U2126-H2127))</f>
        <v/>
      </c>
      <c r="V2127" s="19">
        <f>IF(S2127&lt;&gt;1, V2126, IF(C2127=Ajustes!$B$6, V2126+D2127+N(O2127)+T2127, IF(U2127&lt;=0, 0, V2126-H2127*W2126)))</f>
        <v/>
      </c>
      <c r="W2127" s="21">
        <f>IF(U2127&gt;0, V2127/U2127, 0)</f>
        <v/>
      </c>
      <c r="X2127" s="19">
        <f>IF(AND(S2127=1, C2127=Ajustes!$B$7), D2127-N(O2127)-T2127-H2127*W2126, "")</f>
        <v/>
      </c>
      <c r="Y2127" s="18">
        <f>IF(A2127="", "", TRIM(IF(COUNTIFS($N$2:$N$3000,N2127,$C$2:$C$3000,C2127,$D$2:$D$3000,D2127,$H$2:$H$3000,H2127)&gt;1, "Orden repetida. ", "")&amp;IF(AND(S2127=1, C2127=Ajustes!$B$7, U2126+0.000001&lt;H2127), "Vendes más de lo registrado. ", "")&amp;IF(Q2127="texto", "Fecha en texto. ", "")&amp;IF(OR(NOT(ISNUMBER(D2127)), NOT(ISNUMBER(H2127))), "Número en texto. ", "")&amp;IF(AND(ISNUMBER(Q2127), ISNUMBER(Q2126), Q2127&lt;Q2126), "Fuera de orden de fecha. ", "")))</f>
        <v/>
      </c>
      <c r="Z2127" s="18">
        <f>IF(AND(S2127=1, ISNUMBER(R2127)), ROW(), 0)</f>
        <v/>
      </c>
      <c r="AA2127" s="18">
        <f>IF(ISNUMBER(R2127), R2127, 0)</f>
        <v/>
      </c>
    </row>
    <row r="2128">
      <c r="A2128" s="13" t="n"/>
      <c r="B2128" s="13" t="n"/>
      <c r="C2128" s="13" t="n"/>
      <c r="D2128" s="13" t="n"/>
      <c r="E2128" s="13" t="n"/>
      <c r="F2128" s="13" t="n"/>
      <c r="G2128" s="13" t="n"/>
      <c r="H2128" s="13" t="n"/>
      <c r="I2128" s="13" t="n"/>
      <c r="J2128" s="13" t="n"/>
      <c r="K2128" s="13" t="n"/>
      <c r="L2128" s="13" t="n"/>
      <c r="M2128" s="13" t="n"/>
      <c r="N2128" s="13" t="n"/>
      <c r="O2128" s="14" t="n"/>
      <c r="P2128" s="15" t="n"/>
      <c r="Q2128" s="16">
        <f>IF(N2128="", "", IF(ISNUMBER(N2128), N2128, IFERROR(DATEVALUE(LEFT(N2128,10))+TIMEVALUE(MID(N2128,12,8)), "texto")))</f>
        <v/>
      </c>
      <c r="R2128" s="17">
        <f>IF(ISNUMBER(Q2128), DATE(YEAR(Q2128),MONTH(Q2128),1), "")</f>
        <v/>
      </c>
      <c r="S2128" s="18">
        <f>IF(A2128="", 0, IF(AND(M2128=Ajustes!$B$8, E2128=Ajustes!$B$5, I2128=Ajustes!$B$4, OR(C2128=Ajustes!$B$6, C2128=Ajustes!$B$7), ISNUMBER(D2128), ISNUMBER(H2128)), 1, 0))</f>
        <v/>
      </c>
      <c r="T2128" s="19">
        <f>IF(S2128&lt;&gt;1, 0, IF(N(J2128)=0, 0, IF(K2128=Ajustes!$B$5, J2128, J2128*F2128)))</f>
        <v/>
      </c>
      <c r="U2128" s="20">
        <f>IF(S2128&lt;&gt;1, U2127, IF(C2128=Ajustes!$B$6, U2127+H2128, U2127-H2128))</f>
        <v/>
      </c>
      <c r="V2128" s="19">
        <f>IF(S2128&lt;&gt;1, V2127, IF(C2128=Ajustes!$B$6, V2127+D2128+N(O2128)+T2128, IF(U2128&lt;=0, 0, V2127-H2128*W2127)))</f>
        <v/>
      </c>
      <c r="W2128" s="21">
        <f>IF(U2128&gt;0, V2128/U2128, 0)</f>
        <v/>
      </c>
      <c r="X2128" s="19">
        <f>IF(AND(S2128=1, C2128=Ajustes!$B$7), D2128-N(O2128)-T2128-H2128*W2127, "")</f>
        <v/>
      </c>
      <c r="Y2128" s="18">
        <f>IF(A2128="", "", TRIM(IF(COUNTIFS($N$2:$N$3000,N2128,$C$2:$C$3000,C2128,$D$2:$D$3000,D2128,$H$2:$H$3000,H2128)&gt;1, "Orden repetida. ", "")&amp;IF(AND(S2128=1, C2128=Ajustes!$B$7, U2127+0.000001&lt;H2128), "Vendes más de lo registrado. ", "")&amp;IF(Q2128="texto", "Fecha en texto. ", "")&amp;IF(OR(NOT(ISNUMBER(D2128)), NOT(ISNUMBER(H2128))), "Número en texto. ", "")&amp;IF(AND(ISNUMBER(Q2128), ISNUMBER(Q2127), Q2128&lt;Q2127), "Fuera de orden de fecha. ", "")))</f>
        <v/>
      </c>
      <c r="Z2128" s="18">
        <f>IF(AND(S2128=1, ISNUMBER(R2128)), ROW(), 0)</f>
        <v/>
      </c>
      <c r="AA2128" s="18">
        <f>IF(ISNUMBER(R2128), R2128, 0)</f>
        <v/>
      </c>
    </row>
    <row r="2129">
      <c r="A2129" s="13" t="n"/>
      <c r="B2129" s="13" t="n"/>
      <c r="C2129" s="13" t="n"/>
      <c r="D2129" s="13" t="n"/>
      <c r="E2129" s="13" t="n"/>
      <c r="F2129" s="13" t="n"/>
      <c r="G2129" s="13" t="n"/>
      <c r="H2129" s="13" t="n"/>
      <c r="I2129" s="13" t="n"/>
      <c r="J2129" s="13" t="n"/>
      <c r="K2129" s="13" t="n"/>
      <c r="L2129" s="13" t="n"/>
      <c r="M2129" s="13" t="n"/>
      <c r="N2129" s="13" t="n"/>
      <c r="O2129" s="14" t="n"/>
      <c r="P2129" s="15" t="n"/>
      <c r="Q2129" s="16">
        <f>IF(N2129="", "", IF(ISNUMBER(N2129), N2129, IFERROR(DATEVALUE(LEFT(N2129,10))+TIMEVALUE(MID(N2129,12,8)), "texto")))</f>
        <v/>
      </c>
      <c r="R2129" s="17">
        <f>IF(ISNUMBER(Q2129), DATE(YEAR(Q2129),MONTH(Q2129),1), "")</f>
        <v/>
      </c>
      <c r="S2129" s="18">
        <f>IF(A2129="", 0, IF(AND(M2129=Ajustes!$B$8, E2129=Ajustes!$B$5, I2129=Ajustes!$B$4, OR(C2129=Ajustes!$B$6, C2129=Ajustes!$B$7), ISNUMBER(D2129), ISNUMBER(H2129)), 1, 0))</f>
        <v/>
      </c>
      <c r="T2129" s="19">
        <f>IF(S2129&lt;&gt;1, 0, IF(N(J2129)=0, 0, IF(K2129=Ajustes!$B$5, J2129, J2129*F2129)))</f>
        <v/>
      </c>
      <c r="U2129" s="20">
        <f>IF(S2129&lt;&gt;1, U2128, IF(C2129=Ajustes!$B$6, U2128+H2129, U2128-H2129))</f>
        <v/>
      </c>
      <c r="V2129" s="19">
        <f>IF(S2129&lt;&gt;1, V2128, IF(C2129=Ajustes!$B$6, V2128+D2129+N(O2129)+T2129, IF(U2129&lt;=0, 0, V2128-H2129*W2128)))</f>
        <v/>
      </c>
      <c r="W2129" s="21">
        <f>IF(U2129&gt;0, V2129/U2129, 0)</f>
        <v/>
      </c>
      <c r="X2129" s="19">
        <f>IF(AND(S2129=1, C2129=Ajustes!$B$7), D2129-N(O2129)-T2129-H2129*W2128, "")</f>
        <v/>
      </c>
      <c r="Y2129" s="18">
        <f>IF(A2129="", "", TRIM(IF(COUNTIFS($N$2:$N$3000,N2129,$C$2:$C$3000,C2129,$D$2:$D$3000,D2129,$H$2:$H$3000,H2129)&gt;1, "Orden repetida. ", "")&amp;IF(AND(S2129=1, C2129=Ajustes!$B$7, U2128+0.000001&lt;H2129), "Vendes más de lo registrado. ", "")&amp;IF(Q2129="texto", "Fecha en texto. ", "")&amp;IF(OR(NOT(ISNUMBER(D2129)), NOT(ISNUMBER(H2129))), "Número en texto. ", "")&amp;IF(AND(ISNUMBER(Q2129), ISNUMBER(Q2128), Q2129&lt;Q2128), "Fuera de orden de fecha. ", "")))</f>
        <v/>
      </c>
      <c r="Z2129" s="18">
        <f>IF(AND(S2129=1, ISNUMBER(R2129)), ROW(), 0)</f>
        <v/>
      </c>
      <c r="AA2129" s="18">
        <f>IF(ISNUMBER(R2129), R2129, 0)</f>
        <v/>
      </c>
    </row>
    <row r="2130">
      <c r="A2130" s="13" t="n"/>
      <c r="B2130" s="13" t="n"/>
      <c r="C2130" s="13" t="n"/>
      <c r="D2130" s="13" t="n"/>
      <c r="E2130" s="13" t="n"/>
      <c r="F2130" s="13" t="n"/>
      <c r="G2130" s="13" t="n"/>
      <c r="H2130" s="13" t="n"/>
      <c r="I2130" s="13" t="n"/>
      <c r="J2130" s="13" t="n"/>
      <c r="K2130" s="13" t="n"/>
      <c r="L2130" s="13" t="n"/>
      <c r="M2130" s="13" t="n"/>
      <c r="N2130" s="13" t="n"/>
      <c r="O2130" s="14" t="n"/>
      <c r="P2130" s="15" t="n"/>
      <c r="Q2130" s="16">
        <f>IF(N2130="", "", IF(ISNUMBER(N2130), N2130, IFERROR(DATEVALUE(LEFT(N2130,10))+TIMEVALUE(MID(N2130,12,8)), "texto")))</f>
        <v/>
      </c>
      <c r="R2130" s="17">
        <f>IF(ISNUMBER(Q2130), DATE(YEAR(Q2130),MONTH(Q2130),1), "")</f>
        <v/>
      </c>
      <c r="S2130" s="18">
        <f>IF(A2130="", 0, IF(AND(M2130=Ajustes!$B$8, E2130=Ajustes!$B$5, I2130=Ajustes!$B$4, OR(C2130=Ajustes!$B$6, C2130=Ajustes!$B$7), ISNUMBER(D2130), ISNUMBER(H2130)), 1, 0))</f>
        <v/>
      </c>
      <c r="T2130" s="19">
        <f>IF(S2130&lt;&gt;1, 0, IF(N(J2130)=0, 0, IF(K2130=Ajustes!$B$5, J2130, J2130*F2130)))</f>
        <v/>
      </c>
      <c r="U2130" s="20">
        <f>IF(S2130&lt;&gt;1, U2129, IF(C2130=Ajustes!$B$6, U2129+H2130, U2129-H2130))</f>
        <v/>
      </c>
      <c r="V2130" s="19">
        <f>IF(S2130&lt;&gt;1, V2129, IF(C2130=Ajustes!$B$6, V2129+D2130+N(O2130)+T2130, IF(U2130&lt;=0, 0, V2129-H2130*W2129)))</f>
        <v/>
      </c>
      <c r="W2130" s="21">
        <f>IF(U2130&gt;0, V2130/U2130, 0)</f>
        <v/>
      </c>
      <c r="X2130" s="19">
        <f>IF(AND(S2130=1, C2130=Ajustes!$B$7), D2130-N(O2130)-T2130-H2130*W2129, "")</f>
        <v/>
      </c>
      <c r="Y2130" s="18">
        <f>IF(A2130="", "", TRIM(IF(COUNTIFS($N$2:$N$3000,N2130,$C$2:$C$3000,C2130,$D$2:$D$3000,D2130,$H$2:$H$3000,H2130)&gt;1, "Orden repetida. ", "")&amp;IF(AND(S2130=1, C2130=Ajustes!$B$7, U2129+0.000001&lt;H2130), "Vendes más de lo registrado. ", "")&amp;IF(Q2130="texto", "Fecha en texto. ", "")&amp;IF(OR(NOT(ISNUMBER(D2130)), NOT(ISNUMBER(H2130))), "Número en texto. ", "")&amp;IF(AND(ISNUMBER(Q2130), ISNUMBER(Q2129), Q2130&lt;Q2129), "Fuera de orden de fecha. ", "")))</f>
        <v/>
      </c>
      <c r="Z2130" s="18">
        <f>IF(AND(S2130=1, ISNUMBER(R2130)), ROW(), 0)</f>
        <v/>
      </c>
      <c r="AA2130" s="18">
        <f>IF(ISNUMBER(R2130), R2130, 0)</f>
        <v/>
      </c>
    </row>
    <row r="2131">
      <c r="A2131" s="13" t="n"/>
      <c r="B2131" s="13" t="n"/>
      <c r="C2131" s="13" t="n"/>
      <c r="D2131" s="13" t="n"/>
      <c r="E2131" s="13" t="n"/>
      <c r="F2131" s="13" t="n"/>
      <c r="G2131" s="13" t="n"/>
      <c r="H2131" s="13" t="n"/>
      <c r="I2131" s="13" t="n"/>
      <c r="J2131" s="13" t="n"/>
      <c r="K2131" s="13" t="n"/>
      <c r="L2131" s="13" t="n"/>
      <c r="M2131" s="13" t="n"/>
      <c r="N2131" s="13" t="n"/>
      <c r="O2131" s="14" t="n"/>
      <c r="P2131" s="15" t="n"/>
      <c r="Q2131" s="16">
        <f>IF(N2131="", "", IF(ISNUMBER(N2131), N2131, IFERROR(DATEVALUE(LEFT(N2131,10))+TIMEVALUE(MID(N2131,12,8)), "texto")))</f>
        <v/>
      </c>
      <c r="R2131" s="17">
        <f>IF(ISNUMBER(Q2131), DATE(YEAR(Q2131),MONTH(Q2131),1), "")</f>
        <v/>
      </c>
      <c r="S2131" s="18">
        <f>IF(A2131="", 0, IF(AND(M2131=Ajustes!$B$8, E2131=Ajustes!$B$5, I2131=Ajustes!$B$4, OR(C2131=Ajustes!$B$6, C2131=Ajustes!$B$7), ISNUMBER(D2131), ISNUMBER(H2131)), 1, 0))</f>
        <v/>
      </c>
      <c r="T2131" s="19">
        <f>IF(S2131&lt;&gt;1, 0, IF(N(J2131)=0, 0, IF(K2131=Ajustes!$B$5, J2131, J2131*F2131)))</f>
        <v/>
      </c>
      <c r="U2131" s="20">
        <f>IF(S2131&lt;&gt;1, U2130, IF(C2131=Ajustes!$B$6, U2130+H2131, U2130-H2131))</f>
        <v/>
      </c>
      <c r="V2131" s="19">
        <f>IF(S2131&lt;&gt;1, V2130, IF(C2131=Ajustes!$B$6, V2130+D2131+N(O2131)+T2131, IF(U2131&lt;=0, 0, V2130-H2131*W2130)))</f>
        <v/>
      </c>
      <c r="W2131" s="21">
        <f>IF(U2131&gt;0, V2131/U2131, 0)</f>
        <v/>
      </c>
      <c r="X2131" s="19">
        <f>IF(AND(S2131=1, C2131=Ajustes!$B$7), D2131-N(O2131)-T2131-H2131*W2130, "")</f>
        <v/>
      </c>
      <c r="Y2131" s="18">
        <f>IF(A2131="", "", TRIM(IF(COUNTIFS($N$2:$N$3000,N2131,$C$2:$C$3000,C2131,$D$2:$D$3000,D2131,$H$2:$H$3000,H2131)&gt;1, "Orden repetida. ", "")&amp;IF(AND(S2131=1, C2131=Ajustes!$B$7, U2130+0.000001&lt;H2131), "Vendes más de lo registrado. ", "")&amp;IF(Q2131="texto", "Fecha en texto. ", "")&amp;IF(OR(NOT(ISNUMBER(D2131)), NOT(ISNUMBER(H2131))), "Número en texto. ", "")&amp;IF(AND(ISNUMBER(Q2131), ISNUMBER(Q2130), Q2131&lt;Q2130), "Fuera de orden de fecha. ", "")))</f>
        <v/>
      </c>
      <c r="Z2131" s="18">
        <f>IF(AND(S2131=1, ISNUMBER(R2131)), ROW(), 0)</f>
        <v/>
      </c>
      <c r="AA2131" s="18">
        <f>IF(ISNUMBER(R2131), R2131, 0)</f>
        <v/>
      </c>
    </row>
    <row r="2132">
      <c r="A2132" s="13" t="n"/>
      <c r="B2132" s="13" t="n"/>
      <c r="C2132" s="13" t="n"/>
      <c r="D2132" s="13" t="n"/>
      <c r="E2132" s="13" t="n"/>
      <c r="F2132" s="13" t="n"/>
      <c r="G2132" s="13" t="n"/>
      <c r="H2132" s="13" t="n"/>
      <c r="I2132" s="13" t="n"/>
      <c r="J2132" s="13" t="n"/>
      <c r="K2132" s="13" t="n"/>
      <c r="L2132" s="13" t="n"/>
      <c r="M2132" s="13" t="n"/>
      <c r="N2132" s="13" t="n"/>
      <c r="O2132" s="14" t="n"/>
      <c r="P2132" s="15" t="n"/>
      <c r="Q2132" s="16">
        <f>IF(N2132="", "", IF(ISNUMBER(N2132), N2132, IFERROR(DATEVALUE(LEFT(N2132,10))+TIMEVALUE(MID(N2132,12,8)), "texto")))</f>
        <v/>
      </c>
      <c r="R2132" s="17">
        <f>IF(ISNUMBER(Q2132), DATE(YEAR(Q2132),MONTH(Q2132),1), "")</f>
        <v/>
      </c>
      <c r="S2132" s="18">
        <f>IF(A2132="", 0, IF(AND(M2132=Ajustes!$B$8, E2132=Ajustes!$B$5, I2132=Ajustes!$B$4, OR(C2132=Ajustes!$B$6, C2132=Ajustes!$B$7), ISNUMBER(D2132), ISNUMBER(H2132)), 1, 0))</f>
        <v/>
      </c>
      <c r="T2132" s="19">
        <f>IF(S2132&lt;&gt;1, 0, IF(N(J2132)=0, 0, IF(K2132=Ajustes!$B$5, J2132, J2132*F2132)))</f>
        <v/>
      </c>
      <c r="U2132" s="20">
        <f>IF(S2132&lt;&gt;1, U2131, IF(C2132=Ajustes!$B$6, U2131+H2132, U2131-H2132))</f>
        <v/>
      </c>
      <c r="V2132" s="19">
        <f>IF(S2132&lt;&gt;1, V2131, IF(C2132=Ajustes!$B$6, V2131+D2132+N(O2132)+T2132, IF(U2132&lt;=0, 0, V2131-H2132*W2131)))</f>
        <v/>
      </c>
      <c r="W2132" s="21">
        <f>IF(U2132&gt;0, V2132/U2132, 0)</f>
        <v/>
      </c>
      <c r="X2132" s="19">
        <f>IF(AND(S2132=1, C2132=Ajustes!$B$7), D2132-N(O2132)-T2132-H2132*W2131, "")</f>
        <v/>
      </c>
      <c r="Y2132" s="18">
        <f>IF(A2132="", "", TRIM(IF(COUNTIFS($N$2:$N$3000,N2132,$C$2:$C$3000,C2132,$D$2:$D$3000,D2132,$H$2:$H$3000,H2132)&gt;1, "Orden repetida. ", "")&amp;IF(AND(S2132=1, C2132=Ajustes!$B$7, U2131+0.000001&lt;H2132), "Vendes más de lo registrado. ", "")&amp;IF(Q2132="texto", "Fecha en texto. ", "")&amp;IF(OR(NOT(ISNUMBER(D2132)), NOT(ISNUMBER(H2132))), "Número en texto. ", "")&amp;IF(AND(ISNUMBER(Q2132), ISNUMBER(Q2131), Q2132&lt;Q2131), "Fuera de orden de fecha. ", "")))</f>
        <v/>
      </c>
      <c r="Z2132" s="18">
        <f>IF(AND(S2132=1, ISNUMBER(R2132)), ROW(), 0)</f>
        <v/>
      </c>
      <c r="AA2132" s="18">
        <f>IF(ISNUMBER(R2132), R2132, 0)</f>
        <v/>
      </c>
    </row>
    <row r="2133">
      <c r="A2133" s="13" t="n"/>
      <c r="B2133" s="13" t="n"/>
      <c r="C2133" s="13" t="n"/>
      <c r="D2133" s="13" t="n"/>
      <c r="E2133" s="13" t="n"/>
      <c r="F2133" s="13" t="n"/>
      <c r="G2133" s="13" t="n"/>
      <c r="H2133" s="13" t="n"/>
      <c r="I2133" s="13" t="n"/>
      <c r="J2133" s="13" t="n"/>
      <c r="K2133" s="13" t="n"/>
      <c r="L2133" s="13" t="n"/>
      <c r="M2133" s="13" t="n"/>
      <c r="N2133" s="13" t="n"/>
      <c r="O2133" s="14" t="n"/>
      <c r="P2133" s="15" t="n"/>
      <c r="Q2133" s="16">
        <f>IF(N2133="", "", IF(ISNUMBER(N2133), N2133, IFERROR(DATEVALUE(LEFT(N2133,10))+TIMEVALUE(MID(N2133,12,8)), "texto")))</f>
        <v/>
      </c>
      <c r="R2133" s="17">
        <f>IF(ISNUMBER(Q2133), DATE(YEAR(Q2133),MONTH(Q2133),1), "")</f>
        <v/>
      </c>
      <c r="S2133" s="18">
        <f>IF(A2133="", 0, IF(AND(M2133=Ajustes!$B$8, E2133=Ajustes!$B$5, I2133=Ajustes!$B$4, OR(C2133=Ajustes!$B$6, C2133=Ajustes!$B$7), ISNUMBER(D2133), ISNUMBER(H2133)), 1, 0))</f>
        <v/>
      </c>
      <c r="T2133" s="19">
        <f>IF(S2133&lt;&gt;1, 0, IF(N(J2133)=0, 0, IF(K2133=Ajustes!$B$5, J2133, J2133*F2133)))</f>
        <v/>
      </c>
      <c r="U2133" s="20">
        <f>IF(S2133&lt;&gt;1, U2132, IF(C2133=Ajustes!$B$6, U2132+H2133, U2132-H2133))</f>
        <v/>
      </c>
      <c r="V2133" s="19">
        <f>IF(S2133&lt;&gt;1, V2132, IF(C2133=Ajustes!$B$6, V2132+D2133+N(O2133)+T2133, IF(U2133&lt;=0, 0, V2132-H2133*W2132)))</f>
        <v/>
      </c>
      <c r="W2133" s="21">
        <f>IF(U2133&gt;0, V2133/U2133, 0)</f>
        <v/>
      </c>
      <c r="X2133" s="19">
        <f>IF(AND(S2133=1, C2133=Ajustes!$B$7), D2133-N(O2133)-T2133-H2133*W2132, "")</f>
        <v/>
      </c>
      <c r="Y2133" s="18">
        <f>IF(A2133="", "", TRIM(IF(COUNTIFS($N$2:$N$3000,N2133,$C$2:$C$3000,C2133,$D$2:$D$3000,D2133,$H$2:$H$3000,H2133)&gt;1, "Orden repetida. ", "")&amp;IF(AND(S2133=1, C2133=Ajustes!$B$7, U2132+0.000001&lt;H2133), "Vendes más de lo registrado. ", "")&amp;IF(Q2133="texto", "Fecha en texto. ", "")&amp;IF(OR(NOT(ISNUMBER(D2133)), NOT(ISNUMBER(H2133))), "Número en texto. ", "")&amp;IF(AND(ISNUMBER(Q2133), ISNUMBER(Q2132), Q2133&lt;Q2132), "Fuera de orden de fecha. ", "")))</f>
        <v/>
      </c>
      <c r="Z2133" s="18">
        <f>IF(AND(S2133=1, ISNUMBER(R2133)), ROW(), 0)</f>
        <v/>
      </c>
      <c r="AA2133" s="18">
        <f>IF(ISNUMBER(R2133), R2133, 0)</f>
        <v/>
      </c>
    </row>
    <row r="2134">
      <c r="A2134" s="13" t="n"/>
      <c r="B2134" s="13" t="n"/>
      <c r="C2134" s="13" t="n"/>
      <c r="D2134" s="13" t="n"/>
      <c r="E2134" s="13" t="n"/>
      <c r="F2134" s="13" t="n"/>
      <c r="G2134" s="13" t="n"/>
      <c r="H2134" s="13" t="n"/>
      <c r="I2134" s="13" t="n"/>
      <c r="J2134" s="13" t="n"/>
      <c r="K2134" s="13" t="n"/>
      <c r="L2134" s="13" t="n"/>
      <c r="M2134" s="13" t="n"/>
      <c r="N2134" s="13" t="n"/>
      <c r="O2134" s="14" t="n"/>
      <c r="P2134" s="15" t="n"/>
      <c r="Q2134" s="16">
        <f>IF(N2134="", "", IF(ISNUMBER(N2134), N2134, IFERROR(DATEVALUE(LEFT(N2134,10))+TIMEVALUE(MID(N2134,12,8)), "texto")))</f>
        <v/>
      </c>
      <c r="R2134" s="17">
        <f>IF(ISNUMBER(Q2134), DATE(YEAR(Q2134),MONTH(Q2134),1), "")</f>
        <v/>
      </c>
      <c r="S2134" s="18">
        <f>IF(A2134="", 0, IF(AND(M2134=Ajustes!$B$8, E2134=Ajustes!$B$5, I2134=Ajustes!$B$4, OR(C2134=Ajustes!$B$6, C2134=Ajustes!$B$7), ISNUMBER(D2134), ISNUMBER(H2134)), 1, 0))</f>
        <v/>
      </c>
      <c r="T2134" s="19">
        <f>IF(S2134&lt;&gt;1, 0, IF(N(J2134)=0, 0, IF(K2134=Ajustes!$B$5, J2134, J2134*F2134)))</f>
        <v/>
      </c>
      <c r="U2134" s="20">
        <f>IF(S2134&lt;&gt;1, U2133, IF(C2134=Ajustes!$B$6, U2133+H2134, U2133-H2134))</f>
        <v/>
      </c>
      <c r="V2134" s="19">
        <f>IF(S2134&lt;&gt;1, V2133, IF(C2134=Ajustes!$B$6, V2133+D2134+N(O2134)+T2134, IF(U2134&lt;=0, 0, V2133-H2134*W2133)))</f>
        <v/>
      </c>
      <c r="W2134" s="21">
        <f>IF(U2134&gt;0, V2134/U2134, 0)</f>
        <v/>
      </c>
      <c r="X2134" s="19">
        <f>IF(AND(S2134=1, C2134=Ajustes!$B$7), D2134-N(O2134)-T2134-H2134*W2133, "")</f>
        <v/>
      </c>
      <c r="Y2134" s="18">
        <f>IF(A2134="", "", TRIM(IF(COUNTIFS($N$2:$N$3000,N2134,$C$2:$C$3000,C2134,$D$2:$D$3000,D2134,$H$2:$H$3000,H2134)&gt;1, "Orden repetida. ", "")&amp;IF(AND(S2134=1, C2134=Ajustes!$B$7, U2133+0.000001&lt;H2134), "Vendes más de lo registrado. ", "")&amp;IF(Q2134="texto", "Fecha en texto. ", "")&amp;IF(OR(NOT(ISNUMBER(D2134)), NOT(ISNUMBER(H2134))), "Número en texto. ", "")&amp;IF(AND(ISNUMBER(Q2134), ISNUMBER(Q2133), Q2134&lt;Q2133), "Fuera de orden de fecha. ", "")))</f>
        <v/>
      </c>
      <c r="Z2134" s="18">
        <f>IF(AND(S2134=1, ISNUMBER(R2134)), ROW(), 0)</f>
        <v/>
      </c>
      <c r="AA2134" s="18">
        <f>IF(ISNUMBER(R2134), R2134, 0)</f>
        <v/>
      </c>
    </row>
    <row r="2135">
      <c r="A2135" s="13" t="n"/>
      <c r="B2135" s="13" t="n"/>
      <c r="C2135" s="13" t="n"/>
      <c r="D2135" s="13" t="n"/>
      <c r="E2135" s="13" t="n"/>
      <c r="F2135" s="13" t="n"/>
      <c r="G2135" s="13" t="n"/>
      <c r="H2135" s="13" t="n"/>
      <c r="I2135" s="13" t="n"/>
      <c r="J2135" s="13" t="n"/>
      <c r="K2135" s="13" t="n"/>
      <c r="L2135" s="13" t="n"/>
      <c r="M2135" s="13" t="n"/>
      <c r="N2135" s="13" t="n"/>
      <c r="O2135" s="14" t="n"/>
      <c r="P2135" s="15" t="n"/>
      <c r="Q2135" s="16">
        <f>IF(N2135="", "", IF(ISNUMBER(N2135), N2135, IFERROR(DATEVALUE(LEFT(N2135,10))+TIMEVALUE(MID(N2135,12,8)), "texto")))</f>
        <v/>
      </c>
      <c r="R2135" s="17">
        <f>IF(ISNUMBER(Q2135), DATE(YEAR(Q2135),MONTH(Q2135),1), "")</f>
        <v/>
      </c>
      <c r="S2135" s="18">
        <f>IF(A2135="", 0, IF(AND(M2135=Ajustes!$B$8, E2135=Ajustes!$B$5, I2135=Ajustes!$B$4, OR(C2135=Ajustes!$B$6, C2135=Ajustes!$B$7), ISNUMBER(D2135), ISNUMBER(H2135)), 1, 0))</f>
        <v/>
      </c>
      <c r="T2135" s="19">
        <f>IF(S2135&lt;&gt;1, 0, IF(N(J2135)=0, 0, IF(K2135=Ajustes!$B$5, J2135, J2135*F2135)))</f>
        <v/>
      </c>
      <c r="U2135" s="20">
        <f>IF(S2135&lt;&gt;1, U2134, IF(C2135=Ajustes!$B$6, U2134+H2135, U2134-H2135))</f>
        <v/>
      </c>
      <c r="V2135" s="19">
        <f>IF(S2135&lt;&gt;1, V2134, IF(C2135=Ajustes!$B$6, V2134+D2135+N(O2135)+T2135, IF(U2135&lt;=0, 0, V2134-H2135*W2134)))</f>
        <v/>
      </c>
      <c r="W2135" s="21">
        <f>IF(U2135&gt;0, V2135/U2135, 0)</f>
        <v/>
      </c>
      <c r="X2135" s="19">
        <f>IF(AND(S2135=1, C2135=Ajustes!$B$7), D2135-N(O2135)-T2135-H2135*W2134, "")</f>
        <v/>
      </c>
      <c r="Y2135" s="18">
        <f>IF(A2135="", "", TRIM(IF(COUNTIFS($N$2:$N$3000,N2135,$C$2:$C$3000,C2135,$D$2:$D$3000,D2135,$H$2:$H$3000,H2135)&gt;1, "Orden repetida. ", "")&amp;IF(AND(S2135=1, C2135=Ajustes!$B$7, U2134+0.000001&lt;H2135), "Vendes más de lo registrado. ", "")&amp;IF(Q2135="texto", "Fecha en texto. ", "")&amp;IF(OR(NOT(ISNUMBER(D2135)), NOT(ISNUMBER(H2135))), "Número en texto. ", "")&amp;IF(AND(ISNUMBER(Q2135), ISNUMBER(Q2134), Q2135&lt;Q2134), "Fuera de orden de fecha. ", "")))</f>
        <v/>
      </c>
      <c r="Z2135" s="18">
        <f>IF(AND(S2135=1, ISNUMBER(R2135)), ROW(), 0)</f>
        <v/>
      </c>
      <c r="AA2135" s="18">
        <f>IF(ISNUMBER(R2135), R2135, 0)</f>
        <v/>
      </c>
    </row>
    <row r="2136">
      <c r="A2136" s="13" t="n"/>
      <c r="B2136" s="13" t="n"/>
      <c r="C2136" s="13" t="n"/>
      <c r="D2136" s="13" t="n"/>
      <c r="E2136" s="13" t="n"/>
      <c r="F2136" s="13" t="n"/>
      <c r="G2136" s="13" t="n"/>
      <c r="H2136" s="13" t="n"/>
      <c r="I2136" s="13" t="n"/>
      <c r="J2136" s="13" t="n"/>
      <c r="K2136" s="13" t="n"/>
      <c r="L2136" s="13" t="n"/>
      <c r="M2136" s="13" t="n"/>
      <c r="N2136" s="13" t="n"/>
      <c r="O2136" s="14" t="n"/>
      <c r="P2136" s="15" t="n"/>
      <c r="Q2136" s="16">
        <f>IF(N2136="", "", IF(ISNUMBER(N2136), N2136, IFERROR(DATEVALUE(LEFT(N2136,10))+TIMEVALUE(MID(N2136,12,8)), "texto")))</f>
        <v/>
      </c>
      <c r="R2136" s="17">
        <f>IF(ISNUMBER(Q2136), DATE(YEAR(Q2136),MONTH(Q2136),1), "")</f>
        <v/>
      </c>
      <c r="S2136" s="18">
        <f>IF(A2136="", 0, IF(AND(M2136=Ajustes!$B$8, E2136=Ajustes!$B$5, I2136=Ajustes!$B$4, OR(C2136=Ajustes!$B$6, C2136=Ajustes!$B$7), ISNUMBER(D2136), ISNUMBER(H2136)), 1, 0))</f>
        <v/>
      </c>
      <c r="T2136" s="19">
        <f>IF(S2136&lt;&gt;1, 0, IF(N(J2136)=0, 0, IF(K2136=Ajustes!$B$5, J2136, J2136*F2136)))</f>
        <v/>
      </c>
      <c r="U2136" s="20">
        <f>IF(S2136&lt;&gt;1, U2135, IF(C2136=Ajustes!$B$6, U2135+H2136, U2135-H2136))</f>
        <v/>
      </c>
      <c r="V2136" s="19">
        <f>IF(S2136&lt;&gt;1, V2135, IF(C2136=Ajustes!$B$6, V2135+D2136+N(O2136)+T2136, IF(U2136&lt;=0, 0, V2135-H2136*W2135)))</f>
        <v/>
      </c>
      <c r="W2136" s="21">
        <f>IF(U2136&gt;0, V2136/U2136, 0)</f>
        <v/>
      </c>
      <c r="X2136" s="19">
        <f>IF(AND(S2136=1, C2136=Ajustes!$B$7), D2136-N(O2136)-T2136-H2136*W2135, "")</f>
        <v/>
      </c>
      <c r="Y2136" s="18">
        <f>IF(A2136="", "", TRIM(IF(COUNTIFS($N$2:$N$3000,N2136,$C$2:$C$3000,C2136,$D$2:$D$3000,D2136,$H$2:$H$3000,H2136)&gt;1, "Orden repetida. ", "")&amp;IF(AND(S2136=1, C2136=Ajustes!$B$7, U2135+0.000001&lt;H2136), "Vendes más de lo registrado. ", "")&amp;IF(Q2136="texto", "Fecha en texto. ", "")&amp;IF(OR(NOT(ISNUMBER(D2136)), NOT(ISNUMBER(H2136))), "Número en texto. ", "")&amp;IF(AND(ISNUMBER(Q2136), ISNUMBER(Q2135), Q2136&lt;Q2135), "Fuera de orden de fecha. ", "")))</f>
        <v/>
      </c>
      <c r="Z2136" s="18">
        <f>IF(AND(S2136=1, ISNUMBER(R2136)), ROW(), 0)</f>
        <v/>
      </c>
      <c r="AA2136" s="18">
        <f>IF(ISNUMBER(R2136), R2136, 0)</f>
        <v/>
      </c>
    </row>
    <row r="2137">
      <c r="A2137" s="13" t="n"/>
      <c r="B2137" s="13" t="n"/>
      <c r="C2137" s="13" t="n"/>
      <c r="D2137" s="13" t="n"/>
      <c r="E2137" s="13" t="n"/>
      <c r="F2137" s="13" t="n"/>
      <c r="G2137" s="13" t="n"/>
      <c r="H2137" s="13" t="n"/>
      <c r="I2137" s="13" t="n"/>
      <c r="J2137" s="13" t="n"/>
      <c r="K2137" s="13" t="n"/>
      <c r="L2137" s="13" t="n"/>
      <c r="M2137" s="13" t="n"/>
      <c r="N2137" s="13" t="n"/>
      <c r="O2137" s="14" t="n"/>
      <c r="P2137" s="15" t="n"/>
      <c r="Q2137" s="16">
        <f>IF(N2137="", "", IF(ISNUMBER(N2137), N2137, IFERROR(DATEVALUE(LEFT(N2137,10))+TIMEVALUE(MID(N2137,12,8)), "texto")))</f>
        <v/>
      </c>
      <c r="R2137" s="17">
        <f>IF(ISNUMBER(Q2137), DATE(YEAR(Q2137),MONTH(Q2137),1), "")</f>
        <v/>
      </c>
      <c r="S2137" s="18">
        <f>IF(A2137="", 0, IF(AND(M2137=Ajustes!$B$8, E2137=Ajustes!$B$5, I2137=Ajustes!$B$4, OR(C2137=Ajustes!$B$6, C2137=Ajustes!$B$7), ISNUMBER(D2137), ISNUMBER(H2137)), 1, 0))</f>
        <v/>
      </c>
      <c r="T2137" s="19">
        <f>IF(S2137&lt;&gt;1, 0, IF(N(J2137)=0, 0, IF(K2137=Ajustes!$B$5, J2137, J2137*F2137)))</f>
        <v/>
      </c>
      <c r="U2137" s="20">
        <f>IF(S2137&lt;&gt;1, U2136, IF(C2137=Ajustes!$B$6, U2136+H2137, U2136-H2137))</f>
        <v/>
      </c>
      <c r="V2137" s="19">
        <f>IF(S2137&lt;&gt;1, V2136, IF(C2137=Ajustes!$B$6, V2136+D2137+N(O2137)+T2137, IF(U2137&lt;=0, 0, V2136-H2137*W2136)))</f>
        <v/>
      </c>
      <c r="W2137" s="21">
        <f>IF(U2137&gt;0, V2137/U2137, 0)</f>
        <v/>
      </c>
      <c r="X2137" s="19">
        <f>IF(AND(S2137=1, C2137=Ajustes!$B$7), D2137-N(O2137)-T2137-H2137*W2136, "")</f>
        <v/>
      </c>
      <c r="Y2137" s="18">
        <f>IF(A2137="", "", TRIM(IF(COUNTIFS($N$2:$N$3000,N2137,$C$2:$C$3000,C2137,$D$2:$D$3000,D2137,$H$2:$H$3000,H2137)&gt;1, "Orden repetida. ", "")&amp;IF(AND(S2137=1, C2137=Ajustes!$B$7, U2136+0.000001&lt;H2137), "Vendes más de lo registrado. ", "")&amp;IF(Q2137="texto", "Fecha en texto. ", "")&amp;IF(OR(NOT(ISNUMBER(D2137)), NOT(ISNUMBER(H2137))), "Número en texto. ", "")&amp;IF(AND(ISNUMBER(Q2137), ISNUMBER(Q2136), Q2137&lt;Q2136), "Fuera de orden de fecha. ", "")))</f>
        <v/>
      </c>
      <c r="Z2137" s="18">
        <f>IF(AND(S2137=1, ISNUMBER(R2137)), ROW(), 0)</f>
        <v/>
      </c>
      <c r="AA2137" s="18">
        <f>IF(ISNUMBER(R2137), R2137, 0)</f>
        <v/>
      </c>
    </row>
    <row r="2138">
      <c r="A2138" s="13" t="n"/>
      <c r="B2138" s="13" t="n"/>
      <c r="C2138" s="13" t="n"/>
      <c r="D2138" s="13" t="n"/>
      <c r="E2138" s="13" t="n"/>
      <c r="F2138" s="13" t="n"/>
      <c r="G2138" s="13" t="n"/>
      <c r="H2138" s="13" t="n"/>
      <c r="I2138" s="13" t="n"/>
      <c r="J2138" s="13" t="n"/>
      <c r="K2138" s="13" t="n"/>
      <c r="L2138" s="13" t="n"/>
      <c r="M2138" s="13" t="n"/>
      <c r="N2138" s="13" t="n"/>
      <c r="O2138" s="14" t="n"/>
      <c r="P2138" s="15" t="n"/>
      <c r="Q2138" s="16">
        <f>IF(N2138="", "", IF(ISNUMBER(N2138), N2138, IFERROR(DATEVALUE(LEFT(N2138,10))+TIMEVALUE(MID(N2138,12,8)), "texto")))</f>
        <v/>
      </c>
      <c r="R2138" s="17">
        <f>IF(ISNUMBER(Q2138), DATE(YEAR(Q2138),MONTH(Q2138),1), "")</f>
        <v/>
      </c>
      <c r="S2138" s="18">
        <f>IF(A2138="", 0, IF(AND(M2138=Ajustes!$B$8, E2138=Ajustes!$B$5, I2138=Ajustes!$B$4, OR(C2138=Ajustes!$B$6, C2138=Ajustes!$B$7), ISNUMBER(D2138), ISNUMBER(H2138)), 1, 0))</f>
        <v/>
      </c>
      <c r="T2138" s="19">
        <f>IF(S2138&lt;&gt;1, 0, IF(N(J2138)=0, 0, IF(K2138=Ajustes!$B$5, J2138, J2138*F2138)))</f>
        <v/>
      </c>
      <c r="U2138" s="20">
        <f>IF(S2138&lt;&gt;1, U2137, IF(C2138=Ajustes!$B$6, U2137+H2138, U2137-H2138))</f>
        <v/>
      </c>
      <c r="V2138" s="19">
        <f>IF(S2138&lt;&gt;1, V2137, IF(C2138=Ajustes!$B$6, V2137+D2138+N(O2138)+T2138, IF(U2138&lt;=0, 0, V2137-H2138*W2137)))</f>
        <v/>
      </c>
      <c r="W2138" s="21">
        <f>IF(U2138&gt;0, V2138/U2138, 0)</f>
        <v/>
      </c>
      <c r="X2138" s="19">
        <f>IF(AND(S2138=1, C2138=Ajustes!$B$7), D2138-N(O2138)-T2138-H2138*W2137, "")</f>
        <v/>
      </c>
      <c r="Y2138" s="18">
        <f>IF(A2138="", "", TRIM(IF(COUNTIFS($N$2:$N$3000,N2138,$C$2:$C$3000,C2138,$D$2:$D$3000,D2138,$H$2:$H$3000,H2138)&gt;1, "Orden repetida. ", "")&amp;IF(AND(S2138=1, C2138=Ajustes!$B$7, U2137+0.000001&lt;H2138), "Vendes más de lo registrado. ", "")&amp;IF(Q2138="texto", "Fecha en texto. ", "")&amp;IF(OR(NOT(ISNUMBER(D2138)), NOT(ISNUMBER(H2138))), "Número en texto. ", "")&amp;IF(AND(ISNUMBER(Q2138), ISNUMBER(Q2137), Q2138&lt;Q2137), "Fuera de orden de fecha. ", "")))</f>
        <v/>
      </c>
      <c r="Z2138" s="18">
        <f>IF(AND(S2138=1, ISNUMBER(R2138)), ROW(), 0)</f>
        <v/>
      </c>
      <c r="AA2138" s="18">
        <f>IF(ISNUMBER(R2138), R2138, 0)</f>
        <v/>
      </c>
    </row>
    <row r="2139">
      <c r="A2139" s="13" t="n"/>
      <c r="B2139" s="13" t="n"/>
      <c r="C2139" s="13" t="n"/>
      <c r="D2139" s="13" t="n"/>
      <c r="E2139" s="13" t="n"/>
      <c r="F2139" s="13" t="n"/>
      <c r="G2139" s="13" t="n"/>
      <c r="H2139" s="13" t="n"/>
      <c r="I2139" s="13" t="n"/>
      <c r="J2139" s="13" t="n"/>
      <c r="K2139" s="13" t="n"/>
      <c r="L2139" s="13" t="n"/>
      <c r="M2139" s="13" t="n"/>
      <c r="N2139" s="13" t="n"/>
      <c r="O2139" s="14" t="n"/>
      <c r="P2139" s="15" t="n"/>
      <c r="Q2139" s="16">
        <f>IF(N2139="", "", IF(ISNUMBER(N2139), N2139, IFERROR(DATEVALUE(LEFT(N2139,10))+TIMEVALUE(MID(N2139,12,8)), "texto")))</f>
        <v/>
      </c>
      <c r="R2139" s="17">
        <f>IF(ISNUMBER(Q2139), DATE(YEAR(Q2139),MONTH(Q2139),1), "")</f>
        <v/>
      </c>
      <c r="S2139" s="18">
        <f>IF(A2139="", 0, IF(AND(M2139=Ajustes!$B$8, E2139=Ajustes!$B$5, I2139=Ajustes!$B$4, OR(C2139=Ajustes!$B$6, C2139=Ajustes!$B$7), ISNUMBER(D2139), ISNUMBER(H2139)), 1, 0))</f>
        <v/>
      </c>
      <c r="T2139" s="19">
        <f>IF(S2139&lt;&gt;1, 0, IF(N(J2139)=0, 0, IF(K2139=Ajustes!$B$5, J2139, J2139*F2139)))</f>
        <v/>
      </c>
      <c r="U2139" s="20">
        <f>IF(S2139&lt;&gt;1, U2138, IF(C2139=Ajustes!$B$6, U2138+H2139, U2138-H2139))</f>
        <v/>
      </c>
      <c r="V2139" s="19">
        <f>IF(S2139&lt;&gt;1, V2138, IF(C2139=Ajustes!$B$6, V2138+D2139+N(O2139)+T2139, IF(U2139&lt;=0, 0, V2138-H2139*W2138)))</f>
        <v/>
      </c>
      <c r="W2139" s="21">
        <f>IF(U2139&gt;0, V2139/U2139, 0)</f>
        <v/>
      </c>
      <c r="X2139" s="19">
        <f>IF(AND(S2139=1, C2139=Ajustes!$B$7), D2139-N(O2139)-T2139-H2139*W2138, "")</f>
        <v/>
      </c>
      <c r="Y2139" s="18">
        <f>IF(A2139="", "", TRIM(IF(COUNTIFS($N$2:$N$3000,N2139,$C$2:$C$3000,C2139,$D$2:$D$3000,D2139,$H$2:$H$3000,H2139)&gt;1, "Orden repetida. ", "")&amp;IF(AND(S2139=1, C2139=Ajustes!$B$7, U2138+0.000001&lt;H2139), "Vendes más de lo registrado. ", "")&amp;IF(Q2139="texto", "Fecha en texto. ", "")&amp;IF(OR(NOT(ISNUMBER(D2139)), NOT(ISNUMBER(H2139))), "Número en texto. ", "")&amp;IF(AND(ISNUMBER(Q2139), ISNUMBER(Q2138), Q2139&lt;Q2138), "Fuera de orden de fecha. ", "")))</f>
        <v/>
      </c>
      <c r="Z2139" s="18">
        <f>IF(AND(S2139=1, ISNUMBER(R2139)), ROW(), 0)</f>
        <v/>
      </c>
      <c r="AA2139" s="18">
        <f>IF(ISNUMBER(R2139), R2139, 0)</f>
        <v/>
      </c>
    </row>
    <row r="2140">
      <c r="A2140" s="13" t="n"/>
      <c r="B2140" s="13" t="n"/>
      <c r="C2140" s="13" t="n"/>
      <c r="D2140" s="13" t="n"/>
      <c r="E2140" s="13" t="n"/>
      <c r="F2140" s="13" t="n"/>
      <c r="G2140" s="13" t="n"/>
      <c r="H2140" s="13" t="n"/>
      <c r="I2140" s="13" t="n"/>
      <c r="J2140" s="13" t="n"/>
      <c r="K2140" s="13" t="n"/>
      <c r="L2140" s="13" t="n"/>
      <c r="M2140" s="13" t="n"/>
      <c r="N2140" s="13" t="n"/>
      <c r="O2140" s="14" t="n"/>
      <c r="P2140" s="15" t="n"/>
      <c r="Q2140" s="16">
        <f>IF(N2140="", "", IF(ISNUMBER(N2140), N2140, IFERROR(DATEVALUE(LEFT(N2140,10))+TIMEVALUE(MID(N2140,12,8)), "texto")))</f>
        <v/>
      </c>
      <c r="R2140" s="17">
        <f>IF(ISNUMBER(Q2140), DATE(YEAR(Q2140),MONTH(Q2140),1), "")</f>
        <v/>
      </c>
      <c r="S2140" s="18">
        <f>IF(A2140="", 0, IF(AND(M2140=Ajustes!$B$8, E2140=Ajustes!$B$5, I2140=Ajustes!$B$4, OR(C2140=Ajustes!$B$6, C2140=Ajustes!$B$7), ISNUMBER(D2140), ISNUMBER(H2140)), 1, 0))</f>
        <v/>
      </c>
      <c r="T2140" s="19">
        <f>IF(S2140&lt;&gt;1, 0, IF(N(J2140)=0, 0, IF(K2140=Ajustes!$B$5, J2140, J2140*F2140)))</f>
        <v/>
      </c>
      <c r="U2140" s="20">
        <f>IF(S2140&lt;&gt;1, U2139, IF(C2140=Ajustes!$B$6, U2139+H2140, U2139-H2140))</f>
        <v/>
      </c>
      <c r="V2140" s="19">
        <f>IF(S2140&lt;&gt;1, V2139, IF(C2140=Ajustes!$B$6, V2139+D2140+N(O2140)+T2140, IF(U2140&lt;=0, 0, V2139-H2140*W2139)))</f>
        <v/>
      </c>
      <c r="W2140" s="21">
        <f>IF(U2140&gt;0, V2140/U2140, 0)</f>
        <v/>
      </c>
      <c r="X2140" s="19">
        <f>IF(AND(S2140=1, C2140=Ajustes!$B$7), D2140-N(O2140)-T2140-H2140*W2139, "")</f>
        <v/>
      </c>
      <c r="Y2140" s="18">
        <f>IF(A2140="", "", TRIM(IF(COUNTIFS($N$2:$N$3000,N2140,$C$2:$C$3000,C2140,$D$2:$D$3000,D2140,$H$2:$H$3000,H2140)&gt;1, "Orden repetida. ", "")&amp;IF(AND(S2140=1, C2140=Ajustes!$B$7, U2139+0.000001&lt;H2140), "Vendes más de lo registrado. ", "")&amp;IF(Q2140="texto", "Fecha en texto. ", "")&amp;IF(OR(NOT(ISNUMBER(D2140)), NOT(ISNUMBER(H2140))), "Número en texto. ", "")&amp;IF(AND(ISNUMBER(Q2140), ISNUMBER(Q2139), Q2140&lt;Q2139), "Fuera de orden de fecha. ", "")))</f>
        <v/>
      </c>
      <c r="Z2140" s="18">
        <f>IF(AND(S2140=1, ISNUMBER(R2140)), ROW(), 0)</f>
        <v/>
      </c>
      <c r="AA2140" s="18">
        <f>IF(ISNUMBER(R2140), R2140, 0)</f>
        <v/>
      </c>
    </row>
    <row r="2141">
      <c r="A2141" s="13" t="n"/>
      <c r="B2141" s="13" t="n"/>
      <c r="C2141" s="13" t="n"/>
      <c r="D2141" s="13" t="n"/>
      <c r="E2141" s="13" t="n"/>
      <c r="F2141" s="13" t="n"/>
      <c r="G2141" s="13" t="n"/>
      <c r="H2141" s="13" t="n"/>
      <c r="I2141" s="13" t="n"/>
      <c r="J2141" s="13" t="n"/>
      <c r="K2141" s="13" t="n"/>
      <c r="L2141" s="13" t="n"/>
      <c r="M2141" s="13" t="n"/>
      <c r="N2141" s="13" t="n"/>
      <c r="O2141" s="14" t="n"/>
      <c r="P2141" s="15" t="n"/>
      <c r="Q2141" s="16">
        <f>IF(N2141="", "", IF(ISNUMBER(N2141), N2141, IFERROR(DATEVALUE(LEFT(N2141,10))+TIMEVALUE(MID(N2141,12,8)), "texto")))</f>
        <v/>
      </c>
      <c r="R2141" s="17">
        <f>IF(ISNUMBER(Q2141), DATE(YEAR(Q2141),MONTH(Q2141),1), "")</f>
        <v/>
      </c>
      <c r="S2141" s="18">
        <f>IF(A2141="", 0, IF(AND(M2141=Ajustes!$B$8, E2141=Ajustes!$B$5, I2141=Ajustes!$B$4, OR(C2141=Ajustes!$B$6, C2141=Ajustes!$B$7), ISNUMBER(D2141), ISNUMBER(H2141)), 1, 0))</f>
        <v/>
      </c>
      <c r="T2141" s="19">
        <f>IF(S2141&lt;&gt;1, 0, IF(N(J2141)=0, 0, IF(K2141=Ajustes!$B$5, J2141, J2141*F2141)))</f>
        <v/>
      </c>
      <c r="U2141" s="20">
        <f>IF(S2141&lt;&gt;1, U2140, IF(C2141=Ajustes!$B$6, U2140+H2141, U2140-H2141))</f>
        <v/>
      </c>
      <c r="V2141" s="19">
        <f>IF(S2141&lt;&gt;1, V2140, IF(C2141=Ajustes!$B$6, V2140+D2141+N(O2141)+T2141, IF(U2141&lt;=0, 0, V2140-H2141*W2140)))</f>
        <v/>
      </c>
      <c r="W2141" s="21">
        <f>IF(U2141&gt;0, V2141/U2141, 0)</f>
        <v/>
      </c>
      <c r="X2141" s="19">
        <f>IF(AND(S2141=1, C2141=Ajustes!$B$7), D2141-N(O2141)-T2141-H2141*W2140, "")</f>
        <v/>
      </c>
      <c r="Y2141" s="18">
        <f>IF(A2141="", "", TRIM(IF(COUNTIFS($N$2:$N$3000,N2141,$C$2:$C$3000,C2141,$D$2:$D$3000,D2141,$H$2:$H$3000,H2141)&gt;1, "Orden repetida. ", "")&amp;IF(AND(S2141=1, C2141=Ajustes!$B$7, U2140+0.000001&lt;H2141), "Vendes más de lo registrado. ", "")&amp;IF(Q2141="texto", "Fecha en texto. ", "")&amp;IF(OR(NOT(ISNUMBER(D2141)), NOT(ISNUMBER(H2141))), "Número en texto. ", "")&amp;IF(AND(ISNUMBER(Q2141), ISNUMBER(Q2140), Q2141&lt;Q2140), "Fuera de orden de fecha. ", "")))</f>
        <v/>
      </c>
      <c r="Z2141" s="18">
        <f>IF(AND(S2141=1, ISNUMBER(R2141)), ROW(), 0)</f>
        <v/>
      </c>
      <c r="AA2141" s="18">
        <f>IF(ISNUMBER(R2141), R2141, 0)</f>
        <v/>
      </c>
    </row>
    <row r="2142">
      <c r="A2142" s="13" t="n"/>
      <c r="B2142" s="13" t="n"/>
      <c r="C2142" s="13" t="n"/>
      <c r="D2142" s="13" t="n"/>
      <c r="E2142" s="13" t="n"/>
      <c r="F2142" s="13" t="n"/>
      <c r="G2142" s="13" t="n"/>
      <c r="H2142" s="13" t="n"/>
      <c r="I2142" s="13" t="n"/>
      <c r="J2142" s="13" t="n"/>
      <c r="K2142" s="13" t="n"/>
      <c r="L2142" s="13" t="n"/>
      <c r="M2142" s="13" t="n"/>
      <c r="N2142" s="13" t="n"/>
      <c r="O2142" s="14" t="n"/>
      <c r="P2142" s="15" t="n"/>
      <c r="Q2142" s="16">
        <f>IF(N2142="", "", IF(ISNUMBER(N2142), N2142, IFERROR(DATEVALUE(LEFT(N2142,10))+TIMEVALUE(MID(N2142,12,8)), "texto")))</f>
        <v/>
      </c>
      <c r="R2142" s="17">
        <f>IF(ISNUMBER(Q2142), DATE(YEAR(Q2142),MONTH(Q2142),1), "")</f>
        <v/>
      </c>
      <c r="S2142" s="18">
        <f>IF(A2142="", 0, IF(AND(M2142=Ajustes!$B$8, E2142=Ajustes!$B$5, I2142=Ajustes!$B$4, OR(C2142=Ajustes!$B$6, C2142=Ajustes!$B$7), ISNUMBER(D2142), ISNUMBER(H2142)), 1, 0))</f>
        <v/>
      </c>
      <c r="T2142" s="19">
        <f>IF(S2142&lt;&gt;1, 0, IF(N(J2142)=0, 0, IF(K2142=Ajustes!$B$5, J2142, J2142*F2142)))</f>
        <v/>
      </c>
      <c r="U2142" s="20">
        <f>IF(S2142&lt;&gt;1, U2141, IF(C2142=Ajustes!$B$6, U2141+H2142, U2141-H2142))</f>
        <v/>
      </c>
      <c r="V2142" s="19">
        <f>IF(S2142&lt;&gt;1, V2141, IF(C2142=Ajustes!$B$6, V2141+D2142+N(O2142)+T2142, IF(U2142&lt;=0, 0, V2141-H2142*W2141)))</f>
        <v/>
      </c>
      <c r="W2142" s="21">
        <f>IF(U2142&gt;0, V2142/U2142, 0)</f>
        <v/>
      </c>
      <c r="X2142" s="19">
        <f>IF(AND(S2142=1, C2142=Ajustes!$B$7), D2142-N(O2142)-T2142-H2142*W2141, "")</f>
        <v/>
      </c>
      <c r="Y2142" s="18">
        <f>IF(A2142="", "", TRIM(IF(COUNTIFS($N$2:$N$3000,N2142,$C$2:$C$3000,C2142,$D$2:$D$3000,D2142,$H$2:$H$3000,H2142)&gt;1, "Orden repetida. ", "")&amp;IF(AND(S2142=1, C2142=Ajustes!$B$7, U2141+0.000001&lt;H2142), "Vendes más de lo registrado. ", "")&amp;IF(Q2142="texto", "Fecha en texto. ", "")&amp;IF(OR(NOT(ISNUMBER(D2142)), NOT(ISNUMBER(H2142))), "Número en texto. ", "")&amp;IF(AND(ISNUMBER(Q2142), ISNUMBER(Q2141), Q2142&lt;Q2141), "Fuera de orden de fecha. ", "")))</f>
        <v/>
      </c>
      <c r="Z2142" s="18">
        <f>IF(AND(S2142=1, ISNUMBER(R2142)), ROW(), 0)</f>
        <v/>
      </c>
      <c r="AA2142" s="18">
        <f>IF(ISNUMBER(R2142), R2142, 0)</f>
        <v/>
      </c>
    </row>
    <row r="2143">
      <c r="A2143" s="13" t="n"/>
      <c r="B2143" s="13" t="n"/>
      <c r="C2143" s="13" t="n"/>
      <c r="D2143" s="13" t="n"/>
      <c r="E2143" s="13" t="n"/>
      <c r="F2143" s="13" t="n"/>
      <c r="G2143" s="13" t="n"/>
      <c r="H2143" s="13" t="n"/>
      <c r="I2143" s="13" t="n"/>
      <c r="J2143" s="13" t="n"/>
      <c r="K2143" s="13" t="n"/>
      <c r="L2143" s="13" t="n"/>
      <c r="M2143" s="13" t="n"/>
      <c r="N2143" s="13" t="n"/>
      <c r="O2143" s="14" t="n"/>
      <c r="P2143" s="15" t="n"/>
      <c r="Q2143" s="16">
        <f>IF(N2143="", "", IF(ISNUMBER(N2143), N2143, IFERROR(DATEVALUE(LEFT(N2143,10))+TIMEVALUE(MID(N2143,12,8)), "texto")))</f>
        <v/>
      </c>
      <c r="R2143" s="17">
        <f>IF(ISNUMBER(Q2143), DATE(YEAR(Q2143),MONTH(Q2143),1), "")</f>
        <v/>
      </c>
      <c r="S2143" s="18">
        <f>IF(A2143="", 0, IF(AND(M2143=Ajustes!$B$8, E2143=Ajustes!$B$5, I2143=Ajustes!$B$4, OR(C2143=Ajustes!$B$6, C2143=Ajustes!$B$7), ISNUMBER(D2143), ISNUMBER(H2143)), 1, 0))</f>
        <v/>
      </c>
      <c r="T2143" s="19">
        <f>IF(S2143&lt;&gt;1, 0, IF(N(J2143)=0, 0, IF(K2143=Ajustes!$B$5, J2143, J2143*F2143)))</f>
        <v/>
      </c>
      <c r="U2143" s="20">
        <f>IF(S2143&lt;&gt;1, U2142, IF(C2143=Ajustes!$B$6, U2142+H2143, U2142-H2143))</f>
        <v/>
      </c>
      <c r="V2143" s="19">
        <f>IF(S2143&lt;&gt;1, V2142, IF(C2143=Ajustes!$B$6, V2142+D2143+N(O2143)+T2143, IF(U2143&lt;=0, 0, V2142-H2143*W2142)))</f>
        <v/>
      </c>
      <c r="W2143" s="21">
        <f>IF(U2143&gt;0, V2143/U2143, 0)</f>
        <v/>
      </c>
      <c r="X2143" s="19">
        <f>IF(AND(S2143=1, C2143=Ajustes!$B$7), D2143-N(O2143)-T2143-H2143*W2142, "")</f>
        <v/>
      </c>
      <c r="Y2143" s="18">
        <f>IF(A2143="", "", TRIM(IF(COUNTIFS($N$2:$N$3000,N2143,$C$2:$C$3000,C2143,$D$2:$D$3000,D2143,$H$2:$H$3000,H2143)&gt;1, "Orden repetida. ", "")&amp;IF(AND(S2143=1, C2143=Ajustes!$B$7, U2142+0.000001&lt;H2143), "Vendes más de lo registrado. ", "")&amp;IF(Q2143="texto", "Fecha en texto. ", "")&amp;IF(OR(NOT(ISNUMBER(D2143)), NOT(ISNUMBER(H2143))), "Número en texto. ", "")&amp;IF(AND(ISNUMBER(Q2143), ISNUMBER(Q2142), Q2143&lt;Q2142), "Fuera de orden de fecha. ", "")))</f>
        <v/>
      </c>
      <c r="Z2143" s="18">
        <f>IF(AND(S2143=1, ISNUMBER(R2143)), ROW(), 0)</f>
        <v/>
      </c>
      <c r="AA2143" s="18">
        <f>IF(ISNUMBER(R2143), R2143, 0)</f>
        <v/>
      </c>
    </row>
    <row r="2144">
      <c r="A2144" s="13" t="n"/>
      <c r="B2144" s="13" t="n"/>
      <c r="C2144" s="13" t="n"/>
      <c r="D2144" s="13" t="n"/>
      <c r="E2144" s="13" t="n"/>
      <c r="F2144" s="13" t="n"/>
      <c r="G2144" s="13" t="n"/>
      <c r="H2144" s="13" t="n"/>
      <c r="I2144" s="13" t="n"/>
      <c r="J2144" s="13" t="n"/>
      <c r="K2144" s="13" t="n"/>
      <c r="L2144" s="13" t="n"/>
      <c r="M2144" s="13" t="n"/>
      <c r="N2144" s="13" t="n"/>
      <c r="O2144" s="14" t="n"/>
      <c r="P2144" s="15" t="n"/>
      <c r="Q2144" s="16">
        <f>IF(N2144="", "", IF(ISNUMBER(N2144), N2144, IFERROR(DATEVALUE(LEFT(N2144,10))+TIMEVALUE(MID(N2144,12,8)), "texto")))</f>
        <v/>
      </c>
      <c r="R2144" s="17">
        <f>IF(ISNUMBER(Q2144), DATE(YEAR(Q2144),MONTH(Q2144),1), "")</f>
        <v/>
      </c>
      <c r="S2144" s="18">
        <f>IF(A2144="", 0, IF(AND(M2144=Ajustes!$B$8, E2144=Ajustes!$B$5, I2144=Ajustes!$B$4, OR(C2144=Ajustes!$B$6, C2144=Ajustes!$B$7), ISNUMBER(D2144), ISNUMBER(H2144)), 1, 0))</f>
        <v/>
      </c>
      <c r="T2144" s="19">
        <f>IF(S2144&lt;&gt;1, 0, IF(N(J2144)=0, 0, IF(K2144=Ajustes!$B$5, J2144, J2144*F2144)))</f>
        <v/>
      </c>
      <c r="U2144" s="20">
        <f>IF(S2144&lt;&gt;1, U2143, IF(C2144=Ajustes!$B$6, U2143+H2144, U2143-H2144))</f>
        <v/>
      </c>
      <c r="V2144" s="19">
        <f>IF(S2144&lt;&gt;1, V2143, IF(C2144=Ajustes!$B$6, V2143+D2144+N(O2144)+T2144, IF(U2144&lt;=0, 0, V2143-H2144*W2143)))</f>
        <v/>
      </c>
      <c r="W2144" s="21">
        <f>IF(U2144&gt;0, V2144/U2144, 0)</f>
        <v/>
      </c>
      <c r="X2144" s="19">
        <f>IF(AND(S2144=1, C2144=Ajustes!$B$7), D2144-N(O2144)-T2144-H2144*W2143, "")</f>
        <v/>
      </c>
      <c r="Y2144" s="18">
        <f>IF(A2144="", "", TRIM(IF(COUNTIFS($N$2:$N$3000,N2144,$C$2:$C$3000,C2144,$D$2:$D$3000,D2144,$H$2:$H$3000,H2144)&gt;1, "Orden repetida. ", "")&amp;IF(AND(S2144=1, C2144=Ajustes!$B$7, U2143+0.000001&lt;H2144), "Vendes más de lo registrado. ", "")&amp;IF(Q2144="texto", "Fecha en texto. ", "")&amp;IF(OR(NOT(ISNUMBER(D2144)), NOT(ISNUMBER(H2144))), "Número en texto. ", "")&amp;IF(AND(ISNUMBER(Q2144), ISNUMBER(Q2143), Q2144&lt;Q2143), "Fuera de orden de fecha. ", "")))</f>
        <v/>
      </c>
      <c r="Z2144" s="18">
        <f>IF(AND(S2144=1, ISNUMBER(R2144)), ROW(), 0)</f>
        <v/>
      </c>
      <c r="AA2144" s="18">
        <f>IF(ISNUMBER(R2144), R2144, 0)</f>
        <v/>
      </c>
    </row>
    <row r="2145">
      <c r="A2145" s="13" t="n"/>
      <c r="B2145" s="13" t="n"/>
      <c r="C2145" s="13" t="n"/>
      <c r="D2145" s="13" t="n"/>
      <c r="E2145" s="13" t="n"/>
      <c r="F2145" s="13" t="n"/>
      <c r="G2145" s="13" t="n"/>
      <c r="H2145" s="13" t="n"/>
      <c r="I2145" s="13" t="n"/>
      <c r="J2145" s="13" t="n"/>
      <c r="K2145" s="13" t="n"/>
      <c r="L2145" s="13" t="n"/>
      <c r="M2145" s="13" t="n"/>
      <c r="N2145" s="13" t="n"/>
      <c r="O2145" s="14" t="n"/>
      <c r="P2145" s="15" t="n"/>
      <c r="Q2145" s="16">
        <f>IF(N2145="", "", IF(ISNUMBER(N2145), N2145, IFERROR(DATEVALUE(LEFT(N2145,10))+TIMEVALUE(MID(N2145,12,8)), "texto")))</f>
        <v/>
      </c>
      <c r="R2145" s="17">
        <f>IF(ISNUMBER(Q2145), DATE(YEAR(Q2145),MONTH(Q2145),1), "")</f>
        <v/>
      </c>
      <c r="S2145" s="18">
        <f>IF(A2145="", 0, IF(AND(M2145=Ajustes!$B$8, E2145=Ajustes!$B$5, I2145=Ajustes!$B$4, OR(C2145=Ajustes!$B$6, C2145=Ajustes!$B$7), ISNUMBER(D2145), ISNUMBER(H2145)), 1, 0))</f>
        <v/>
      </c>
      <c r="T2145" s="19">
        <f>IF(S2145&lt;&gt;1, 0, IF(N(J2145)=0, 0, IF(K2145=Ajustes!$B$5, J2145, J2145*F2145)))</f>
        <v/>
      </c>
      <c r="U2145" s="20">
        <f>IF(S2145&lt;&gt;1, U2144, IF(C2145=Ajustes!$B$6, U2144+H2145, U2144-H2145))</f>
        <v/>
      </c>
      <c r="V2145" s="19">
        <f>IF(S2145&lt;&gt;1, V2144, IF(C2145=Ajustes!$B$6, V2144+D2145+N(O2145)+T2145, IF(U2145&lt;=0, 0, V2144-H2145*W2144)))</f>
        <v/>
      </c>
      <c r="W2145" s="21">
        <f>IF(U2145&gt;0, V2145/U2145, 0)</f>
        <v/>
      </c>
      <c r="X2145" s="19">
        <f>IF(AND(S2145=1, C2145=Ajustes!$B$7), D2145-N(O2145)-T2145-H2145*W2144, "")</f>
        <v/>
      </c>
      <c r="Y2145" s="18">
        <f>IF(A2145="", "", TRIM(IF(COUNTIFS($N$2:$N$3000,N2145,$C$2:$C$3000,C2145,$D$2:$D$3000,D2145,$H$2:$H$3000,H2145)&gt;1, "Orden repetida. ", "")&amp;IF(AND(S2145=1, C2145=Ajustes!$B$7, U2144+0.000001&lt;H2145), "Vendes más de lo registrado. ", "")&amp;IF(Q2145="texto", "Fecha en texto. ", "")&amp;IF(OR(NOT(ISNUMBER(D2145)), NOT(ISNUMBER(H2145))), "Número en texto. ", "")&amp;IF(AND(ISNUMBER(Q2145), ISNUMBER(Q2144), Q2145&lt;Q2144), "Fuera de orden de fecha. ", "")))</f>
        <v/>
      </c>
      <c r="Z2145" s="18">
        <f>IF(AND(S2145=1, ISNUMBER(R2145)), ROW(), 0)</f>
        <v/>
      </c>
      <c r="AA2145" s="18">
        <f>IF(ISNUMBER(R2145), R2145, 0)</f>
        <v/>
      </c>
    </row>
    <row r="2146">
      <c r="A2146" s="13" t="n"/>
      <c r="B2146" s="13" t="n"/>
      <c r="C2146" s="13" t="n"/>
      <c r="D2146" s="13" t="n"/>
      <c r="E2146" s="13" t="n"/>
      <c r="F2146" s="13" t="n"/>
      <c r="G2146" s="13" t="n"/>
      <c r="H2146" s="13" t="n"/>
      <c r="I2146" s="13" t="n"/>
      <c r="J2146" s="13" t="n"/>
      <c r="K2146" s="13" t="n"/>
      <c r="L2146" s="13" t="n"/>
      <c r="M2146" s="13" t="n"/>
      <c r="N2146" s="13" t="n"/>
      <c r="O2146" s="14" t="n"/>
      <c r="P2146" s="15" t="n"/>
      <c r="Q2146" s="16">
        <f>IF(N2146="", "", IF(ISNUMBER(N2146), N2146, IFERROR(DATEVALUE(LEFT(N2146,10))+TIMEVALUE(MID(N2146,12,8)), "texto")))</f>
        <v/>
      </c>
      <c r="R2146" s="17">
        <f>IF(ISNUMBER(Q2146), DATE(YEAR(Q2146),MONTH(Q2146),1), "")</f>
        <v/>
      </c>
      <c r="S2146" s="18">
        <f>IF(A2146="", 0, IF(AND(M2146=Ajustes!$B$8, E2146=Ajustes!$B$5, I2146=Ajustes!$B$4, OR(C2146=Ajustes!$B$6, C2146=Ajustes!$B$7), ISNUMBER(D2146), ISNUMBER(H2146)), 1, 0))</f>
        <v/>
      </c>
      <c r="T2146" s="19">
        <f>IF(S2146&lt;&gt;1, 0, IF(N(J2146)=0, 0, IF(K2146=Ajustes!$B$5, J2146, J2146*F2146)))</f>
        <v/>
      </c>
      <c r="U2146" s="20">
        <f>IF(S2146&lt;&gt;1, U2145, IF(C2146=Ajustes!$B$6, U2145+H2146, U2145-H2146))</f>
        <v/>
      </c>
      <c r="V2146" s="19">
        <f>IF(S2146&lt;&gt;1, V2145, IF(C2146=Ajustes!$B$6, V2145+D2146+N(O2146)+T2146, IF(U2146&lt;=0, 0, V2145-H2146*W2145)))</f>
        <v/>
      </c>
      <c r="W2146" s="21">
        <f>IF(U2146&gt;0, V2146/U2146, 0)</f>
        <v/>
      </c>
      <c r="X2146" s="19">
        <f>IF(AND(S2146=1, C2146=Ajustes!$B$7), D2146-N(O2146)-T2146-H2146*W2145, "")</f>
        <v/>
      </c>
      <c r="Y2146" s="18">
        <f>IF(A2146="", "", TRIM(IF(COUNTIFS($N$2:$N$3000,N2146,$C$2:$C$3000,C2146,$D$2:$D$3000,D2146,$H$2:$H$3000,H2146)&gt;1, "Orden repetida. ", "")&amp;IF(AND(S2146=1, C2146=Ajustes!$B$7, U2145+0.000001&lt;H2146), "Vendes más de lo registrado. ", "")&amp;IF(Q2146="texto", "Fecha en texto. ", "")&amp;IF(OR(NOT(ISNUMBER(D2146)), NOT(ISNUMBER(H2146))), "Número en texto. ", "")&amp;IF(AND(ISNUMBER(Q2146), ISNUMBER(Q2145), Q2146&lt;Q2145), "Fuera de orden de fecha. ", "")))</f>
        <v/>
      </c>
      <c r="Z2146" s="18">
        <f>IF(AND(S2146=1, ISNUMBER(R2146)), ROW(), 0)</f>
        <v/>
      </c>
      <c r="AA2146" s="18">
        <f>IF(ISNUMBER(R2146), R2146, 0)</f>
        <v/>
      </c>
    </row>
    <row r="2147">
      <c r="A2147" s="13" t="n"/>
      <c r="B2147" s="13" t="n"/>
      <c r="C2147" s="13" t="n"/>
      <c r="D2147" s="13" t="n"/>
      <c r="E2147" s="13" t="n"/>
      <c r="F2147" s="13" t="n"/>
      <c r="G2147" s="13" t="n"/>
      <c r="H2147" s="13" t="n"/>
      <c r="I2147" s="13" t="n"/>
      <c r="J2147" s="13" t="n"/>
      <c r="K2147" s="13" t="n"/>
      <c r="L2147" s="13" t="n"/>
      <c r="M2147" s="13" t="n"/>
      <c r="N2147" s="13" t="n"/>
      <c r="O2147" s="14" t="n"/>
      <c r="P2147" s="15" t="n"/>
      <c r="Q2147" s="16">
        <f>IF(N2147="", "", IF(ISNUMBER(N2147), N2147, IFERROR(DATEVALUE(LEFT(N2147,10))+TIMEVALUE(MID(N2147,12,8)), "texto")))</f>
        <v/>
      </c>
      <c r="R2147" s="17">
        <f>IF(ISNUMBER(Q2147), DATE(YEAR(Q2147),MONTH(Q2147),1), "")</f>
        <v/>
      </c>
      <c r="S2147" s="18">
        <f>IF(A2147="", 0, IF(AND(M2147=Ajustes!$B$8, E2147=Ajustes!$B$5, I2147=Ajustes!$B$4, OR(C2147=Ajustes!$B$6, C2147=Ajustes!$B$7), ISNUMBER(D2147), ISNUMBER(H2147)), 1, 0))</f>
        <v/>
      </c>
      <c r="T2147" s="19">
        <f>IF(S2147&lt;&gt;1, 0, IF(N(J2147)=0, 0, IF(K2147=Ajustes!$B$5, J2147, J2147*F2147)))</f>
        <v/>
      </c>
      <c r="U2147" s="20">
        <f>IF(S2147&lt;&gt;1, U2146, IF(C2147=Ajustes!$B$6, U2146+H2147, U2146-H2147))</f>
        <v/>
      </c>
      <c r="V2147" s="19">
        <f>IF(S2147&lt;&gt;1, V2146, IF(C2147=Ajustes!$B$6, V2146+D2147+N(O2147)+T2147, IF(U2147&lt;=0, 0, V2146-H2147*W2146)))</f>
        <v/>
      </c>
      <c r="W2147" s="21">
        <f>IF(U2147&gt;0, V2147/U2147, 0)</f>
        <v/>
      </c>
      <c r="X2147" s="19">
        <f>IF(AND(S2147=1, C2147=Ajustes!$B$7), D2147-N(O2147)-T2147-H2147*W2146, "")</f>
        <v/>
      </c>
      <c r="Y2147" s="18">
        <f>IF(A2147="", "", TRIM(IF(COUNTIFS($N$2:$N$3000,N2147,$C$2:$C$3000,C2147,$D$2:$D$3000,D2147,$H$2:$H$3000,H2147)&gt;1, "Orden repetida. ", "")&amp;IF(AND(S2147=1, C2147=Ajustes!$B$7, U2146+0.000001&lt;H2147), "Vendes más de lo registrado. ", "")&amp;IF(Q2147="texto", "Fecha en texto. ", "")&amp;IF(OR(NOT(ISNUMBER(D2147)), NOT(ISNUMBER(H2147))), "Número en texto. ", "")&amp;IF(AND(ISNUMBER(Q2147), ISNUMBER(Q2146), Q2147&lt;Q2146), "Fuera de orden de fecha. ", "")))</f>
        <v/>
      </c>
      <c r="Z2147" s="18">
        <f>IF(AND(S2147=1, ISNUMBER(R2147)), ROW(), 0)</f>
        <v/>
      </c>
      <c r="AA2147" s="18">
        <f>IF(ISNUMBER(R2147), R2147, 0)</f>
        <v/>
      </c>
    </row>
    <row r="2148">
      <c r="A2148" s="13" t="n"/>
      <c r="B2148" s="13" t="n"/>
      <c r="C2148" s="13" t="n"/>
      <c r="D2148" s="13" t="n"/>
      <c r="E2148" s="13" t="n"/>
      <c r="F2148" s="13" t="n"/>
      <c r="G2148" s="13" t="n"/>
      <c r="H2148" s="13" t="n"/>
      <c r="I2148" s="13" t="n"/>
      <c r="J2148" s="13" t="n"/>
      <c r="K2148" s="13" t="n"/>
      <c r="L2148" s="13" t="n"/>
      <c r="M2148" s="13" t="n"/>
      <c r="N2148" s="13" t="n"/>
      <c r="O2148" s="14" t="n"/>
      <c r="P2148" s="15" t="n"/>
      <c r="Q2148" s="16">
        <f>IF(N2148="", "", IF(ISNUMBER(N2148), N2148, IFERROR(DATEVALUE(LEFT(N2148,10))+TIMEVALUE(MID(N2148,12,8)), "texto")))</f>
        <v/>
      </c>
      <c r="R2148" s="17">
        <f>IF(ISNUMBER(Q2148), DATE(YEAR(Q2148),MONTH(Q2148),1), "")</f>
        <v/>
      </c>
      <c r="S2148" s="18">
        <f>IF(A2148="", 0, IF(AND(M2148=Ajustes!$B$8, E2148=Ajustes!$B$5, I2148=Ajustes!$B$4, OR(C2148=Ajustes!$B$6, C2148=Ajustes!$B$7), ISNUMBER(D2148), ISNUMBER(H2148)), 1, 0))</f>
        <v/>
      </c>
      <c r="T2148" s="19">
        <f>IF(S2148&lt;&gt;1, 0, IF(N(J2148)=0, 0, IF(K2148=Ajustes!$B$5, J2148, J2148*F2148)))</f>
        <v/>
      </c>
      <c r="U2148" s="20">
        <f>IF(S2148&lt;&gt;1, U2147, IF(C2148=Ajustes!$B$6, U2147+H2148, U2147-H2148))</f>
        <v/>
      </c>
      <c r="V2148" s="19">
        <f>IF(S2148&lt;&gt;1, V2147, IF(C2148=Ajustes!$B$6, V2147+D2148+N(O2148)+T2148, IF(U2148&lt;=0, 0, V2147-H2148*W2147)))</f>
        <v/>
      </c>
      <c r="W2148" s="21">
        <f>IF(U2148&gt;0, V2148/U2148, 0)</f>
        <v/>
      </c>
      <c r="X2148" s="19">
        <f>IF(AND(S2148=1, C2148=Ajustes!$B$7), D2148-N(O2148)-T2148-H2148*W2147, "")</f>
        <v/>
      </c>
      <c r="Y2148" s="18">
        <f>IF(A2148="", "", TRIM(IF(COUNTIFS($N$2:$N$3000,N2148,$C$2:$C$3000,C2148,$D$2:$D$3000,D2148,$H$2:$H$3000,H2148)&gt;1, "Orden repetida. ", "")&amp;IF(AND(S2148=1, C2148=Ajustes!$B$7, U2147+0.000001&lt;H2148), "Vendes más de lo registrado. ", "")&amp;IF(Q2148="texto", "Fecha en texto. ", "")&amp;IF(OR(NOT(ISNUMBER(D2148)), NOT(ISNUMBER(H2148))), "Número en texto. ", "")&amp;IF(AND(ISNUMBER(Q2148), ISNUMBER(Q2147), Q2148&lt;Q2147), "Fuera de orden de fecha. ", "")))</f>
        <v/>
      </c>
      <c r="Z2148" s="18">
        <f>IF(AND(S2148=1, ISNUMBER(R2148)), ROW(), 0)</f>
        <v/>
      </c>
      <c r="AA2148" s="18">
        <f>IF(ISNUMBER(R2148), R2148, 0)</f>
        <v/>
      </c>
    </row>
    <row r="2149">
      <c r="A2149" s="13" t="n"/>
      <c r="B2149" s="13" t="n"/>
      <c r="C2149" s="13" t="n"/>
      <c r="D2149" s="13" t="n"/>
      <c r="E2149" s="13" t="n"/>
      <c r="F2149" s="13" t="n"/>
      <c r="G2149" s="13" t="n"/>
      <c r="H2149" s="13" t="n"/>
      <c r="I2149" s="13" t="n"/>
      <c r="J2149" s="13" t="n"/>
      <c r="K2149" s="13" t="n"/>
      <c r="L2149" s="13" t="n"/>
      <c r="M2149" s="13" t="n"/>
      <c r="N2149" s="13" t="n"/>
      <c r="O2149" s="14" t="n"/>
      <c r="P2149" s="15" t="n"/>
      <c r="Q2149" s="16">
        <f>IF(N2149="", "", IF(ISNUMBER(N2149), N2149, IFERROR(DATEVALUE(LEFT(N2149,10))+TIMEVALUE(MID(N2149,12,8)), "texto")))</f>
        <v/>
      </c>
      <c r="R2149" s="17">
        <f>IF(ISNUMBER(Q2149), DATE(YEAR(Q2149),MONTH(Q2149),1), "")</f>
        <v/>
      </c>
      <c r="S2149" s="18">
        <f>IF(A2149="", 0, IF(AND(M2149=Ajustes!$B$8, E2149=Ajustes!$B$5, I2149=Ajustes!$B$4, OR(C2149=Ajustes!$B$6, C2149=Ajustes!$B$7), ISNUMBER(D2149), ISNUMBER(H2149)), 1, 0))</f>
        <v/>
      </c>
      <c r="T2149" s="19">
        <f>IF(S2149&lt;&gt;1, 0, IF(N(J2149)=0, 0, IF(K2149=Ajustes!$B$5, J2149, J2149*F2149)))</f>
        <v/>
      </c>
      <c r="U2149" s="20">
        <f>IF(S2149&lt;&gt;1, U2148, IF(C2149=Ajustes!$B$6, U2148+H2149, U2148-H2149))</f>
        <v/>
      </c>
      <c r="V2149" s="19">
        <f>IF(S2149&lt;&gt;1, V2148, IF(C2149=Ajustes!$B$6, V2148+D2149+N(O2149)+T2149, IF(U2149&lt;=0, 0, V2148-H2149*W2148)))</f>
        <v/>
      </c>
      <c r="W2149" s="21">
        <f>IF(U2149&gt;0, V2149/U2149, 0)</f>
        <v/>
      </c>
      <c r="X2149" s="19">
        <f>IF(AND(S2149=1, C2149=Ajustes!$B$7), D2149-N(O2149)-T2149-H2149*W2148, "")</f>
        <v/>
      </c>
      <c r="Y2149" s="18">
        <f>IF(A2149="", "", TRIM(IF(COUNTIFS($N$2:$N$3000,N2149,$C$2:$C$3000,C2149,$D$2:$D$3000,D2149,$H$2:$H$3000,H2149)&gt;1, "Orden repetida. ", "")&amp;IF(AND(S2149=1, C2149=Ajustes!$B$7, U2148+0.000001&lt;H2149), "Vendes más de lo registrado. ", "")&amp;IF(Q2149="texto", "Fecha en texto. ", "")&amp;IF(OR(NOT(ISNUMBER(D2149)), NOT(ISNUMBER(H2149))), "Número en texto. ", "")&amp;IF(AND(ISNUMBER(Q2149), ISNUMBER(Q2148), Q2149&lt;Q2148), "Fuera de orden de fecha. ", "")))</f>
        <v/>
      </c>
      <c r="Z2149" s="18">
        <f>IF(AND(S2149=1, ISNUMBER(R2149)), ROW(), 0)</f>
        <v/>
      </c>
      <c r="AA2149" s="18">
        <f>IF(ISNUMBER(R2149), R2149, 0)</f>
        <v/>
      </c>
    </row>
    <row r="2150">
      <c r="A2150" s="13" t="n"/>
      <c r="B2150" s="13" t="n"/>
      <c r="C2150" s="13" t="n"/>
      <c r="D2150" s="13" t="n"/>
      <c r="E2150" s="13" t="n"/>
      <c r="F2150" s="13" t="n"/>
      <c r="G2150" s="13" t="n"/>
      <c r="H2150" s="13" t="n"/>
      <c r="I2150" s="13" t="n"/>
      <c r="J2150" s="13" t="n"/>
      <c r="K2150" s="13" t="n"/>
      <c r="L2150" s="13" t="n"/>
      <c r="M2150" s="13" t="n"/>
      <c r="N2150" s="13" t="n"/>
      <c r="O2150" s="14" t="n"/>
      <c r="P2150" s="15" t="n"/>
      <c r="Q2150" s="16">
        <f>IF(N2150="", "", IF(ISNUMBER(N2150), N2150, IFERROR(DATEVALUE(LEFT(N2150,10))+TIMEVALUE(MID(N2150,12,8)), "texto")))</f>
        <v/>
      </c>
      <c r="R2150" s="17">
        <f>IF(ISNUMBER(Q2150), DATE(YEAR(Q2150),MONTH(Q2150),1), "")</f>
        <v/>
      </c>
      <c r="S2150" s="18">
        <f>IF(A2150="", 0, IF(AND(M2150=Ajustes!$B$8, E2150=Ajustes!$B$5, I2150=Ajustes!$B$4, OR(C2150=Ajustes!$B$6, C2150=Ajustes!$B$7), ISNUMBER(D2150), ISNUMBER(H2150)), 1, 0))</f>
        <v/>
      </c>
      <c r="T2150" s="19">
        <f>IF(S2150&lt;&gt;1, 0, IF(N(J2150)=0, 0, IF(K2150=Ajustes!$B$5, J2150, J2150*F2150)))</f>
        <v/>
      </c>
      <c r="U2150" s="20">
        <f>IF(S2150&lt;&gt;1, U2149, IF(C2150=Ajustes!$B$6, U2149+H2150, U2149-H2150))</f>
        <v/>
      </c>
      <c r="V2150" s="19">
        <f>IF(S2150&lt;&gt;1, V2149, IF(C2150=Ajustes!$B$6, V2149+D2150+N(O2150)+T2150, IF(U2150&lt;=0, 0, V2149-H2150*W2149)))</f>
        <v/>
      </c>
      <c r="W2150" s="21">
        <f>IF(U2150&gt;0, V2150/U2150, 0)</f>
        <v/>
      </c>
      <c r="X2150" s="19">
        <f>IF(AND(S2150=1, C2150=Ajustes!$B$7), D2150-N(O2150)-T2150-H2150*W2149, "")</f>
        <v/>
      </c>
      <c r="Y2150" s="18">
        <f>IF(A2150="", "", TRIM(IF(COUNTIFS($N$2:$N$3000,N2150,$C$2:$C$3000,C2150,$D$2:$D$3000,D2150,$H$2:$H$3000,H2150)&gt;1, "Orden repetida. ", "")&amp;IF(AND(S2150=1, C2150=Ajustes!$B$7, U2149+0.000001&lt;H2150), "Vendes más de lo registrado. ", "")&amp;IF(Q2150="texto", "Fecha en texto. ", "")&amp;IF(OR(NOT(ISNUMBER(D2150)), NOT(ISNUMBER(H2150))), "Número en texto. ", "")&amp;IF(AND(ISNUMBER(Q2150), ISNUMBER(Q2149), Q2150&lt;Q2149), "Fuera de orden de fecha. ", "")))</f>
        <v/>
      </c>
      <c r="Z2150" s="18">
        <f>IF(AND(S2150=1, ISNUMBER(R2150)), ROW(), 0)</f>
        <v/>
      </c>
      <c r="AA2150" s="18">
        <f>IF(ISNUMBER(R2150), R2150, 0)</f>
        <v/>
      </c>
    </row>
    <row r="2151">
      <c r="A2151" s="13" t="n"/>
      <c r="B2151" s="13" t="n"/>
      <c r="C2151" s="13" t="n"/>
      <c r="D2151" s="13" t="n"/>
      <c r="E2151" s="13" t="n"/>
      <c r="F2151" s="13" t="n"/>
      <c r="G2151" s="13" t="n"/>
      <c r="H2151" s="13" t="n"/>
      <c r="I2151" s="13" t="n"/>
      <c r="J2151" s="13" t="n"/>
      <c r="K2151" s="13" t="n"/>
      <c r="L2151" s="13" t="n"/>
      <c r="M2151" s="13" t="n"/>
      <c r="N2151" s="13" t="n"/>
      <c r="O2151" s="14" t="n"/>
      <c r="P2151" s="15" t="n"/>
      <c r="Q2151" s="16">
        <f>IF(N2151="", "", IF(ISNUMBER(N2151), N2151, IFERROR(DATEVALUE(LEFT(N2151,10))+TIMEVALUE(MID(N2151,12,8)), "texto")))</f>
        <v/>
      </c>
      <c r="R2151" s="17">
        <f>IF(ISNUMBER(Q2151), DATE(YEAR(Q2151),MONTH(Q2151),1), "")</f>
        <v/>
      </c>
      <c r="S2151" s="18">
        <f>IF(A2151="", 0, IF(AND(M2151=Ajustes!$B$8, E2151=Ajustes!$B$5, I2151=Ajustes!$B$4, OR(C2151=Ajustes!$B$6, C2151=Ajustes!$B$7), ISNUMBER(D2151), ISNUMBER(H2151)), 1, 0))</f>
        <v/>
      </c>
      <c r="T2151" s="19">
        <f>IF(S2151&lt;&gt;1, 0, IF(N(J2151)=0, 0, IF(K2151=Ajustes!$B$5, J2151, J2151*F2151)))</f>
        <v/>
      </c>
      <c r="U2151" s="20">
        <f>IF(S2151&lt;&gt;1, U2150, IF(C2151=Ajustes!$B$6, U2150+H2151, U2150-H2151))</f>
        <v/>
      </c>
      <c r="V2151" s="19">
        <f>IF(S2151&lt;&gt;1, V2150, IF(C2151=Ajustes!$B$6, V2150+D2151+N(O2151)+T2151, IF(U2151&lt;=0, 0, V2150-H2151*W2150)))</f>
        <v/>
      </c>
      <c r="W2151" s="21">
        <f>IF(U2151&gt;0, V2151/U2151, 0)</f>
        <v/>
      </c>
      <c r="X2151" s="19">
        <f>IF(AND(S2151=1, C2151=Ajustes!$B$7), D2151-N(O2151)-T2151-H2151*W2150, "")</f>
        <v/>
      </c>
      <c r="Y2151" s="18">
        <f>IF(A2151="", "", TRIM(IF(COUNTIFS($N$2:$N$3000,N2151,$C$2:$C$3000,C2151,$D$2:$D$3000,D2151,$H$2:$H$3000,H2151)&gt;1, "Orden repetida. ", "")&amp;IF(AND(S2151=1, C2151=Ajustes!$B$7, U2150+0.000001&lt;H2151), "Vendes más de lo registrado. ", "")&amp;IF(Q2151="texto", "Fecha en texto. ", "")&amp;IF(OR(NOT(ISNUMBER(D2151)), NOT(ISNUMBER(H2151))), "Número en texto. ", "")&amp;IF(AND(ISNUMBER(Q2151), ISNUMBER(Q2150), Q2151&lt;Q2150), "Fuera de orden de fecha. ", "")))</f>
        <v/>
      </c>
      <c r="Z2151" s="18">
        <f>IF(AND(S2151=1, ISNUMBER(R2151)), ROW(), 0)</f>
        <v/>
      </c>
      <c r="AA2151" s="18">
        <f>IF(ISNUMBER(R2151), R2151, 0)</f>
        <v/>
      </c>
    </row>
    <row r="2152">
      <c r="A2152" s="13" t="n"/>
      <c r="B2152" s="13" t="n"/>
      <c r="C2152" s="13" t="n"/>
      <c r="D2152" s="13" t="n"/>
      <c r="E2152" s="13" t="n"/>
      <c r="F2152" s="13" t="n"/>
      <c r="G2152" s="13" t="n"/>
      <c r="H2152" s="13" t="n"/>
      <c r="I2152" s="13" t="n"/>
      <c r="J2152" s="13" t="n"/>
      <c r="K2152" s="13" t="n"/>
      <c r="L2152" s="13" t="n"/>
      <c r="M2152" s="13" t="n"/>
      <c r="N2152" s="13" t="n"/>
      <c r="O2152" s="14" t="n"/>
      <c r="P2152" s="15" t="n"/>
      <c r="Q2152" s="16">
        <f>IF(N2152="", "", IF(ISNUMBER(N2152), N2152, IFERROR(DATEVALUE(LEFT(N2152,10))+TIMEVALUE(MID(N2152,12,8)), "texto")))</f>
        <v/>
      </c>
      <c r="R2152" s="17">
        <f>IF(ISNUMBER(Q2152), DATE(YEAR(Q2152),MONTH(Q2152),1), "")</f>
        <v/>
      </c>
      <c r="S2152" s="18">
        <f>IF(A2152="", 0, IF(AND(M2152=Ajustes!$B$8, E2152=Ajustes!$B$5, I2152=Ajustes!$B$4, OR(C2152=Ajustes!$B$6, C2152=Ajustes!$B$7), ISNUMBER(D2152), ISNUMBER(H2152)), 1, 0))</f>
        <v/>
      </c>
      <c r="T2152" s="19">
        <f>IF(S2152&lt;&gt;1, 0, IF(N(J2152)=0, 0, IF(K2152=Ajustes!$B$5, J2152, J2152*F2152)))</f>
        <v/>
      </c>
      <c r="U2152" s="20">
        <f>IF(S2152&lt;&gt;1, U2151, IF(C2152=Ajustes!$B$6, U2151+H2152, U2151-H2152))</f>
        <v/>
      </c>
      <c r="V2152" s="19">
        <f>IF(S2152&lt;&gt;1, V2151, IF(C2152=Ajustes!$B$6, V2151+D2152+N(O2152)+T2152, IF(U2152&lt;=0, 0, V2151-H2152*W2151)))</f>
        <v/>
      </c>
      <c r="W2152" s="21">
        <f>IF(U2152&gt;0, V2152/U2152, 0)</f>
        <v/>
      </c>
      <c r="X2152" s="19">
        <f>IF(AND(S2152=1, C2152=Ajustes!$B$7), D2152-N(O2152)-T2152-H2152*W2151, "")</f>
        <v/>
      </c>
      <c r="Y2152" s="18">
        <f>IF(A2152="", "", TRIM(IF(COUNTIFS($N$2:$N$3000,N2152,$C$2:$C$3000,C2152,$D$2:$D$3000,D2152,$H$2:$H$3000,H2152)&gt;1, "Orden repetida. ", "")&amp;IF(AND(S2152=1, C2152=Ajustes!$B$7, U2151+0.000001&lt;H2152), "Vendes más de lo registrado. ", "")&amp;IF(Q2152="texto", "Fecha en texto. ", "")&amp;IF(OR(NOT(ISNUMBER(D2152)), NOT(ISNUMBER(H2152))), "Número en texto. ", "")&amp;IF(AND(ISNUMBER(Q2152), ISNUMBER(Q2151), Q2152&lt;Q2151), "Fuera de orden de fecha. ", "")))</f>
        <v/>
      </c>
      <c r="Z2152" s="18">
        <f>IF(AND(S2152=1, ISNUMBER(R2152)), ROW(), 0)</f>
        <v/>
      </c>
      <c r="AA2152" s="18">
        <f>IF(ISNUMBER(R2152), R2152, 0)</f>
        <v/>
      </c>
    </row>
    <row r="2153">
      <c r="A2153" s="13" t="n"/>
      <c r="B2153" s="13" t="n"/>
      <c r="C2153" s="13" t="n"/>
      <c r="D2153" s="13" t="n"/>
      <c r="E2153" s="13" t="n"/>
      <c r="F2153" s="13" t="n"/>
      <c r="G2153" s="13" t="n"/>
      <c r="H2153" s="13" t="n"/>
      <c r="I2153" s="13" t="n"/>
      <c r="J2153" s="13" t="n"/>
      <c r="K2153" s="13" t="n"/>
      <c r="L2153" s="13" t="n"/>
      <c r="M2153" s="13" t="n"/>
      <c r="N2153" s="13" t="n"/>
      <c r="O2153" s="14" t="n"/>
      <c r="P2153" s="15" t="n"/>
      <c r="Q2153" s="16">
        <f>IF(N2153="", "", IF(ISNUMBER(N2153), N2153, IFERROR(DATEVALUE(LEFT(N2153,10))+TIMEVALUE(MID(N2153,12,8)), "texto")))</f>
        <v/>
      </c>
      <c r="R2153" s="17">
        <f>IF(ISNUMBER(Q2153), DATE(YEAR(Q2153),MONTH(Q2153),1), "")</f>
        <v/>
      </c>
      <c r="S2153" s="18">
        <f>IF(A2153="", 0, IF(AND(M2153=Ajustes!$B$8, E2153=Ajustes!$B$5, I2153=Ajustes!$B$4, OR(C2153=Ajustes!$B$6, C2153=Ajustes!$B$7), ISNUMBER(D2153), ISNUMBER(H2153)), 1, 0))</f>
        <v/>
      </c>
      <c r="T2153" s="19">
        <f>IF(S2153&lt;&gt;1, 0, IF(N(J2153)=0, 0, IF(K2153=Ajustes!$B$5, J2153, J2153*F2153)))</f>
        <v/>
      </c>
      <c r="U2153" s="20">
        <f>IF(S2153&lt;&gt;1, U2152, IF(C2153=Ajustes!$B$6, U2152+H2153, U2152-H2153))</f>
        <v/>
      </c>
      <c r="V2153" s="19">
        <f>IF(S2153&lt;&gt;1, V2152, IF(C2153=Ajustes!$B$6, V2152+D2153+N(O2153)+T2153, IF(U2153&lt;=0, 0, V2152-H2153*W2152)))</f>
        <v/>
      </c>
      <c r="W2153" s="21">
        <f>IF(U2153&gt;0, V2153/U2153, 0)</f>
        <v/>
      </c>
      <c r="X2153" s="19">
        <f>IF(AND(S2153=1, C2153=Ajustes!$B$7), D2153-N(O2153)-T2153-H2153*W2152, "")</f>
        <v/>
      </c>
      <c r="Y2153" s="18">
        <f>IF(A2153="", "", TRIM(IF(COUNTIFS($N$2:$N$3000,N2153,$C$2:$C$3000,C2153,$D$2:$D$3000,D2153,$H$2:$H$3000,H2153)&gt;1, "Orden repetida. ", "")&amp;IF(AND(S2153=1, C2153=Ajustes!$B$7, U2152+0.000001&lt;H2153), "Vendes más de lo registrado. ", "")&amp;IF(Q2153="texto", "Fecha en texto. ", "")&amp;IF(OR(NOT(ISNUMBER(D2153)), NOT(ISNUMBER(H2153))), "Número en texto. ", "")&amp;IF(AND(ISNUMBER(Q2153), ISNUMBER(Q2152), Q2153&lt;Q2152), "Fuera de orden de fecha. ", "")))</f>
        <v/>
      </c>
      <c r="Z2153" s="18">
        <f>IF(AND(S2153=1, ISNUMBER(R2153)), ROW(), 0)</f>
        <v/>
      </c>
      <c r="AA2153" s="18">
        <f>IF(ISNUMBER(R2153), R2153, 0)</f>
        <v/>
      </c>
    </row>
    <row r="2154">
      <c r="A2154" s="13" t="n"/>
      <c r="B2154" s="13" t="n"/>
      <c r="C2154" s="13" t="n"/>
      <c r="D2154" s="13" t="n"/>
      <c r="E2154" s="13" t="n"/>
      <c r="F2154" s="13" t="n"/>
      <c r="G2154" s="13" t="n"/>
      <c r="H2154" s="13" t="n"/>
      <c r="I2154" s="13" t="n"/>
      <c r="J2154" s="13" t="n"/>
      <c r="K2154" s="13" t="n"/>
      <c r="L2154" s="13" t="n"/>
      <c r="M2154" s="13" t="n"/>
      <c r="N2154" s="13" t="n"/>
      <c r="O2154" s="14" t="n"/>
      <c r="P2154" s="15" t="n"/>
      <c r="Q2154" s="16">
        <f>IF(N2154="", "", IF(ISNUMBER(N2154), N2154, IFERROR(DATEVALUE(LEFT(N2154,10))+TIMEVALUE(MID(N2154,12,8)), "texto")))</f>
        <v/>
      </c>
      <c r="R2154" s="17">
        <f>IF(ISNUMBER(Q2154), DATE(YEAR(Q2154),MONTH(Q2154),1), "")</f>
        <v/>
      </c>
      <c r="S2154" s="18">
        <f>IF(A2154="", 0, IF(AND(M2154=Ajustes!$B$8, E2154=Ajustes!$B$5, I2154=Ajustes!$B$4, OR(C2154=Ajustes!$B$6, C2154=Ajustes!$B$7), ISNUMBER(D2154), ISNUMBER(H2154)), 1, 0))</f>
        <v/>
      </c>
      <c r="T2154" s="19">
        <f>IF(S2154&lt;&gt;1, 0, IF(N(J2154)=0, 0, IF(K2154=Ajustes!$B$5, J2154, J2154*F2154)))</f>
        <v/>
      </c>
      <c r="U2154" s="20">
        <f>IF(S2154&lt;&gt;1, U2153, IF(C2154=Ajustes!$B$6, U2153+H2154, U2153-H2154))</f>
        <v/>
      </c>
      <c r="V2154" s="19">
        <f>IF(S2154&lt;&gt;1, V2153, IF(C2154=Ajustes!$B$6, V2153+D2154+N(O2154)+T2154, IF(U2154&lt;=0, 0, V2153-H2154*W2153)))</f>
        <v/>
      </c>
      <c r="W2154" s="21">
        <f>IF(U2154&gt;0, V2154/U2154, 0)</f>
        <v/>
      </c>
      <c r="X2154" s="19">
        <f>IF(AND(S2154=1, C2154=Ajustes!$B$7), D2154-N(O2154)-T2154-H2154*W2153, "")</f>
        <v/>
      </c>
      <c r="Y2154" s="18">
        <f>IF(A2154="", "", TRIM(IF(COUNTIFS($N$2:$N$3000,N2154,$C$2:$C$3000,C2154,$D$2:$D$3000,D2154,$H$2:$H$3000,H2154)&gt;1, "Orden repetida. ", "")&amp;IF(AND(S2154=1, C2154=Ajustes!$B$7, U2153+0.000001&lt;H2154), "Vendes más de lo registrado. ", "")&amp;IF(Q2154="texto", "Fecha en texto. ", "")&amp;IF(OR(NOT(ISNUMBER(D2154)), NOT(ISNUMBER(H2154))), "Número en texto. ", "")&amp;IF(AND(ISNUMBER(Q2154), ISNUMBER(Q2153), Q2154&lt;Q2153), "Fuera de orden de fecha. ", "")))</f>
        <v/>
      </c>
      <c r="Z2154" s="18">
        <f>IF(AND(S2154=1, ISNUMBER(R2154)), ROW(), 0)</f>
        <v/>
      </c>
      <c r="AA2154" s="18">
        <f>IF(ISNUMBER(R2154), R2154, 0)</f>
        <v/>
      </c>
    </row>
    <row r="2155">
      <c r="A2155" s="13" t="n"/>
      <c r="B2155" s="13" t="n"/>
      <c r="C2155" s="13" t="n"/>
      <c r="D2155" s="13" t="n"/>
      <c r="E2155" s="13" t="n"/>
      <c r="F2155" s="13" t="n"/>
      <c r="G2155" s="13" t="n"/>
      <c r="H2155" s="13" t="n"/>
      <c r="I2155" s="13" t="n"/>
      <c r="J2155" s="13" t="n"/>
      <c r="K2155" s="13" t="n"/>
      <c r="L2155" s="13" t="n"/>
      <c r="M2155" s="13" t="n"/>
      <c r="N2155" s="13" t="n"/>
      <c r="O2155" s="14" t="n"/>
      <c r="P2155" s="15" t="n"/>
      <c r="Q2155" s="16">
        <f>IF(N2155="", "", IF(ISNUMBER(N2155), N2155, IFERROR(DATEVALUE(LEFT(N2155,10))+TIMEVALUE(MID(N2155,12,8)), "texto")))</f>
        <v/>
      </c>
      <c r="R2155" s="17">
        <f>IF(ISNUMBER(Q2155), DATE(YEAR(Q2155),MONTH(Q2155),1), "")</f>
        <v/>
      </c>
      <c r="S2155" s="18">
        <f>IF(A2155="", 0, IF(AND(M2155=Ajustes!$B$8, E2155=Ajustes!$B$5, I2155=Ajustes!$B$4, OR(C2155=Ajustes!$B$6, C2155=Ajustes!$B$7), ISNUMBER(D2155), ISNUMBER(H2155)), 1, 0))</f>
        <v/>
      </c>
      <c r="T2155" s="19">
        <f>IF(S2155&lt;&gt;1, 0, IF(N(J2155)=0, 0, IF(K2155=Ajustes!$B$5, J2155, J2155*F2155)))</f>
        <v/>
      </c>
      <c r="U2155" s="20">
        <f>IF(S2155&lt;&gt;1, U2154, IF(C2155=Ajustes!$B$6, U2154+H2155, U2154-H2155))</f>
        <v/>
      </c>
      <c r="V2155" s="19">
        <f>IF(S2155&lt;&gt;1, V2154, IF(C2155=Ajustes!$B$6, V2154+D2155+N(O2155)+T2155, IF(U2155&lt;=0, 0, V2154-H2155*W2154)))</f>
        <v/>
      </c>
      <c r="W2155" s="21">
        <f>IF(U2155&gt;0, V2155/U2155, 0)</f>
        <v/>
      </c>
      <c r="X2155" s="19">
        <f>IF(AND(S2155=1, C2155=Ajustes!$B$7), D2155-N(O2155)-T2155-H2155*W2154, "")</f>
        <v/>
      </c>
      <c r="Y2155" s="18">
        <f>IF(A2155="", "", TRIM(IF(COUNTIFS($N$2:$N$3000,N2155,$C$2:$C$3000,C2155,$D$2:$D$3000,D2155,$H$2:$H$3000,H2155)&gt;1, "Orden repetida. ", "")&amp;IF(AND(S2155=1, C2155=Ajustes!$B$7, U2154+0.000001&lt;H2155), "Vendes más de lo registrado. ", "")&amp;IF(Q2155="texto", "Fecha en texto. ", "")&amp;IF(OR(NOT(ISNUMBER(D2155)), NOT(ISNUMBER(H2155))), "Número en texto. ", "")&amp;IF(AND(ISNUMBER(Q2155), ISNUMBER(Q2154), Q2155&lt;Q2154), "Fuera de orden de fecha. ", "")))</f>
        <v/>
      </c>
      <c r="Z2155" s="18">
        <f>IF(AND(S2155=1, ISNUMBER(R2155)), ROW(), 0)</f>
        <v/>
      </c>
      <c r="AA2155" s="18">
        <f>IF(ISNUMBER(R2155), R2155, 0)</f>
        <v/>
      </c>
    </row>
    <row r="2156">
      <c r="A2156" s="13" t="n"/>
      <c r="B2156" s="13" t="n"/>
      <c r="C2156" s="13" t="n"/>
      <c r="D2156" s="13" t="n"/>
      <c r="E2156" s="13" t="n"/>
      <c r="F2156" s="13" t="n"/>
      <c r="G2156" s="13" t="n"/>
      <c r="H2156" s="13" t="n"/>
      <c r="I2156" s="13" t="n"/>
      <c r="J2156" s="13" t="n"/>
      <c r="K2156" s="13" t="n"/>
      <c r="L2156" s="13" t="n"/>
      <c r="M2156" s="13" t="n"/>
      <c r="N2156" s="13" t="n"/>
      <c r="O2156" s="14" t="n"/>
      <c r="P2156" s="15" t="n"/>
      <c r="Q2156" s="16">
        <f>IF(N2156="", "", IF(ISNUMBER(N2156), N2156, IFERROR(DATEVALUE(LEFT(N2156,10))+TIMEVALUE(MID(N2156,12,8)), "texto")))</f>
        <v/>
      </c>
      <c r="R2156" s="17">
        <f>IF(ISNUMBER(Q2156), DATE(YEAR(Q2156),MONTH(Q2156),1), "")</f>
        <v/>
      </c>
      <c r="S2156" s="18">
        <f>IF(A2156="", 0, IF(AND(M2156=Ajustes!$B$8, E2156=Ajustes!$B$5, I2156=Ajustes!$B$4, OR(C2156=Ajustes!$B$6, C2156=Ajustes!$B$7), ISNUMBER(D2156), ISNUMBER(H2156)), 1, 0))</f>
        <v/>
      </c>
      <c r="T2156" s="19">
        <f>IF(S2156&lt;&gt;1, 0, IF(N(J2156)=0, 0, IF(K2156=Ajustes!$B$5, J2156, J2156*F2156)))</f>
        <v/>
      </c>
      <c r="U2156" s="20">
        <f>IF(S2156&lt;&gt;1, U2155, IF(C2156=Ajustes!$B$6, U2155+H2156, U2155-H2156))</f>
        <v/>
      </c>
      <c r="V2156" s="19">
        <f>IF(S2156&lt;&gt;1, V2155, IF(C2156=Ajustes!$B$6, V2155+D2156+N(O2156)+T2156, IF(U2156&lt;=0, 0, V2155-H2156*W2155)))</f>
        <v/>
      </c>
      <c r="W2156" s="21">
        <f>IF(U2156&gt;0, V2156/U2156, 0)</f>
        <v/>
      </c>
      <c r="X2156" s="19">
        <f>IF(AND(S2156=1, C2156=Ajustes!$B$7), D2156-N(O2156)-T2156-H2156*W2155, "")</f>
        <v/>
      </c>
      <c r="Y2156" s="18">
        <f>IF(A2156="", "", TRIM(IF(COUNTIFS($N$2:$N$3000,N2156,$C$2:$C$3000,C2156,$D$2:$D$3000,D2156,$H$2:$H$3000,H2156)&gt;1, "Orden repetida. ", "")&amp;IF(AND(S2156=1, C2156=Ajustes!$B$7, U2155+0.000001&lt;H2156), "Vendes más de lo registrado. ", "")&amp;IF(Q2156="texto", "Fecha en texto. ", "")&amp;IF(OR(NOT(ISNUMBER(D2156)), NOT(ISNUMBER(H2156))), "Número en texto. ", "")&amp;IF(AND(ISNUMBER(Q2156), ISNUMBER(Q2155), Q2156&lt;Q2155), "Fuera de orden de fecha. ", "")))</f>
        <v/>
      </c>
      <c r="Z2156" s="18">
        <f>IF(AND(S2156=1, ISNUMBER(R2156)), ROW(), 0)</f>
        <v/>
      </c>
      <c r="AA2156" s="18">
        <f>IF(ISNUMBER(R2156), R2156, 0)</f>
        <v/>
      </c>
    </row>
    <row r="2157">
      <c r="A2157" s="13" t="n"/>
      <c r="B2157" s="13" t="n"/>
      <c r="C2157" s="13" t="n"/>
      <c r="D2157" s="13" t="n"/>
      <c r="E2157" s="13" t="n"/>
      <c r="F2157" s="13" t="n"/>
      <c r="G2157" s="13" t="n"/>
      <c r="H2157" s="13" t="n"/>
      <c r="I2157" s="13" t="n"/>
      <c r="J2157" s="13" t="n"/>
      <c r="K2157" s="13" t="n"/>
      <c r="L2157" s="13" t="n"/>
      <c r="M2157" s="13" t="n"/>
      <c r="N2157" s="13" t="n"/>
      <c r="O2157" s="14" t="n"/>
      <c r="P2157" s="15" t="n"/>
      <c r="Q2157" s="16">
        <f>IF(N2157="", "", IF(ISNUMBER(N2157), N2157, IFERROR(DATEVALUE(LEFT(N2157,10))+TIMEVALUE(MID(N2157,12,8)), "texto")))</f>
        <v/>
      </c>
      <c r="R2157" s="17">
        <f>IF(ISNUMBER(Q2157), DATE(YEAR(Q2157),MONTH(Q2157),1), "")</f>
        <v/>
      </c>
      <c r="S2157" s="18">
        <f>IF(A2157="", 0, IF(AND(M2157=Ajustes!$B$8, E2157=Ajustes!$B$5, I2157=Ajustes!$B$4, OR(C2157=Ajustes!$B$6, C2157=Ajustes!$B$7), ISNUMBER(D2157), ISNUMBER(H2157)), 1, 0))</f>
        <v/>
      </c>
      <c r="T2157" s="19">
        <f>IF(S2157&lt;&gt;1, 0, IF(N(J2157)=0, 0, IF(K2157=Ajustes!$B$5, J2157, J2157*F2157)))</f>
        <v/>
      </c>
      <c r="U2157" s="20">
        <f>IF(S2157&lt;&gt;1, U2156, IF(C2157=Ajustes!$B$6, U2156+H2157, U2156-H2157))</f>
        <v/>
      </c>
      <c r="V2157" s="19">
        <f>IF(S2157&lt;&gt;1, V2156, IF(C2157=Ajustes!$B$6, V2156+D2157+N(O2157)+T2157, IF(U2157&lt;=0, 0, V2156-H2157*W2156)))</f>
        <v/>
      </c>
      <c r="W2157" s="21">
        <f>IF(U2157&gt;0, V2157/U2157, 0)</f>
        <v/>
      </c>
      <c r="X2157" s="19">
        <f>IF(AND(S2157=1, C2157=Ajustes!$B$7), D2157-N(O2157)-T2157-H2157*W2156, "")</f>
        <v/>
      </c>
      <c r="Y2157" s="18">
        <f>IF(A2157="", "", TRIM(IF(COUNTIFS($N$2:$N$3000,N2157,$C$2:$C$3000,C2157,$D$2:$D$3000,D2157,$H$2:$H$3000,H2157)&gt;1, "Orden repetida. ", "")&amp;IF(AND(S2157=1, C2157=Ajustes!$B$7, U2156+0.000001&lt;H2157), "Vendes más de lo registrado. ", "")&amp;IF(Q2157="texto", "Fecha en texto. ", "")&amp;IF(OR(NOT(ISNUMBER(D2157)), NOT(ISNUMBER(H2157))), "Número en texto. ", "")&amp;IF(AND(ISNUMBER(Q2157), ISNUMBER(Q2156), Q2157&lt;Q2156), "Fuera de orden de fecha. ", "")))</f>
        <v/>
      </c>
      <c r="Z2157" s="18">
        <f>IF(AND(S2157=1, ISNUMBER(R2157)), ROW(), 0)</f>
        <v/>
      </c>
      <c r="AA2157" s="18">
        <f>IF(ISNUMBER(R2157), R2157, 0)</f>
        <v/>
      </c>
    </row>
    <row r="2158">
      <c r="A2158" s="13" t="n"/>
      <c r="B2158" s="13" t="n"/>
      <c r="C2158" s="13" t="n"/>
      <c r="D2158" s="13" t="n"/>
      <c r="E2158" s="13" t="n"/>
      <c r="F2158" s="13" t="n"/>
      <c r="G2158" s="13" t="n"/>
      <c r="H2158" s="13" t="n"/>
      <c r="I2158" s="13" t="n"/>
      <c r="J2158" s="13" t="n"/>
      <c r="K2158" s="13" t="n"/>
      <c r="L2158" s="13" t="n"/>
      <c r="M2158" s="13" t="n"/>
      <c r="N2158" s="13" t="n"/>
      <c r="O2158" s="14" t="n"/>
      <c r="P2158" s="15" t="n"/>
      <c r="Q2158" s="16">
        <f>IF(N2158="", "", IF(ISNUMBER(N2158), N2158, IFERROR(DATEVALUE(LEFT(N2158,10))+TIMEVALUE(MID(N2158,12,8)), "texto")))</f>
        <v/>
      </c>
      <c r="R2158" s="17">
        <f>IF(ISNUMBER(Q2158), DATE(YEAR(Q2158),MONTH(Q2158),1), "")</f>
        <v/>
      </c>
      <c r="S2158" s="18">
        <f>IF(A2158="", 0, IF(AND(M2158=Ajustes!$B$8, E2158=Ajustes!$B$5, I2158=Ajustes!$B$4, OR(C2158=Ajustes!$B$6, C2158=Ajustes!$B$7), ISNUMBER(D2158), ISNUMBER(H2158)), 1, 0))</f>
        <v/>
      </c>
      <c r="T2158" s="19">
        <f>IF(S2158&lt;&gt;1, 0, IF(N(J2158)=0, 0, IF(K2158=Ajustes!$B$5, J2158, J2158*F2158)))</f>
        <v/>
      </c>
      <c r="U2158" s="20">
        <f>IF(S2158&lt;&gt;1, U2157, IF(C2158=Ajustes!$B$6, U2157+H2158, U2157-H2158))</f>
        <v/>
      </c>
      <c r="V2158" s="19">
        <f>IF(S2158&lt;&gt;1, V2157, IF(C2158=Ajustes!$B$6, V2157+D2158+N(O2158)+T2158, IF(U2158&lt;=0, 0, V2157-H2158*W2157)))</f>
        <v/>
      </c>
      <c r="W2158" s="21">
        <f>IF(U2158&gt;0, V2158/U2158, 0)</f>
        <v/>
      </c>
      <c r="X2158" s="19">
        <f>IF(AND(S2158=1, C2158=Ajustes!$B$7), D2158-N(O2158)-T2158-H2158*W2157, "")</f>
        <v/>
      </c>
      <c r="Y2158" s="18">
        <f>IF(A2158="", "", TRIM(IF(COUNTIFS($N$2:$N$3000,N2158,$C$2:$C$3000,C2158,$D$2:$D$3000,D2158,$H$2:$H$3000,H2158)&gt;1, "Orden repetida. ", "")&amp;IF(AND(S2158=1, C2158=Ajustes!$B$7, U2157+0.000001&lt;H2158), "Vendes más de lo registrado. ", "")&amp;IF(Q2158="texto", "Fecha en texto. ", "")&amp;IF(OR(NOT(ISNUMBER(D2158)), NOT(ISNUMBER(H2158))), "Número en texto. ", "")&amp;IF(AND(ISNUMBER(Q2158), ISNUMBER(Q2157), Q2158&lt;Q2157), "Fuera de orden de fecha. ", "")))</f>
        <v/>
      </c>
      <c r="Z2158" s="18">
        <f>IF(AND(S2158=1, ISNUMBER(R2158)), ROW(), 0)</f>
        <v/>
      </c>
      <c r="AA2158" s="18">
        <f>IF(ISNUMBER(R2158), R2158, 0)</f>
        <v/>
      </c>
    </row>
    <row r="2159">
      <c r="A2159" s="13" t="n"/>
      <c r="B2159" s="13" t="n"/>
      <c r="C2159" s="13" t="n"/>
      <c r="D2159" s="13" t="n"/>
      <c r="E2159" s="13" t="n"/>
      <c r="F2159" s="13" t="n"/>
      <c r="G2159" s="13" t="n"/>
      <c r="H2159" s="13" t="n"/>
      <c r="I2159" s="13" t="n"/>
      <c r="J2159" s="13" t="n"/>
      <c r="K2159" s="13" t="n"/>
      <c r="L2159" s="13" t="n"/>
      <c r="M2159" s="13" t="n"/>
      <c r="N2159" s="13" t="n"/>
      <c r="O2159" s="14" t="n"/>
      <c r="P2159" s="15" t="n"/>
      <c r="Q2159" s="16">
        <f>IF(N2159="", "", IF(ISNUMBER(N2159), N2159, IFERROR(DATEVALUE(LEFT(N2159,10))+TIMEVALUE(MID(N2159,12,8)), "texto")))</f>
        <v/>
      </c>
      <c r="R2159" s="17">
        <f>IF(ISNUMBER(Q2159), DATE(YEAR(Q2159),MONTH(Q2159),1), "")</f>
        <v/>
      </c>
      <c r="S2159" s="18">
        <f>IF(A2159="", 0, IF(AND(M2159=Ajustes!$B$8, E2159=Ajustes!$B$5, I2159=Ajustes!$B$4, OR(C2159=Ajustes!$B$6, C2159=Ajustes!$B$7), ISNUMBER(D2159), ISNUMBER(H2159)), 1, 0))</f>
        <v/>
      </c>
      <c r="T2159" s="19">
        <f>IF(S2159&lt;&gt;1, 0, IF(N(J2159)=0, 0, IF(K2159=Ajustes!$B$5, J2159, J2159*F2159)))</f>
        <v/>
      </c>
      <c r="U2159" s="20">
        <f>IF(S2159&lt;&gt;1, U2158, IF(C2159=Ajustes!$B$6, U2158+H2159, U2158-H2159))</f>
        <v/>
      </c>
      <c r="V2159" s="19">
        <f>IF(S2159&lt;&gt;1, V2158, IF(C2159=Ajustes!$B$6, V2158+D2159+N(O2159)+T2159, IF(U2159&lt;=0, 0, V2158-H2159*W2158)))</f>
        <v/>
      </c>
      <c r="W2159" s="21">
        <f>IF(U2159&gt;0, V2159/U2159, 0)</f>
        <v/>
      </c>
      <c r="X2159" s="19">
        <f>IF(AND(S2159=1, C2159=Ajustes!$B$7), D2159-N(O2159)-T2159-H2159*W2158, "")</f>
        <v/>
      </c>
      <c r="Y2159" s="18">
        <f>IF(A2159="", "", TRIM(IF(COUNTIFS($N$2:$N$3000,N2159,$C$2:$C$3000,C2159,$D$2:$D$3000,D2159,$H$2:$H$3000,H2159)&gt;1, "Orden repetida. ", "")&amp;IF(AND(S2159=1, C2159=Ajustes!$B$7, U2158+0.000001&lt;H2159), "Vendes más de lo registrado. ", "")&amp;IF(Q2159="texto", "Fecha en texto. ", "")&amp;IF(OR(NOT(ISNUMBER(D2159)), NOT(ISNUMBER(H2159))), "Número en texto. ", "")&amp;IF(AND(ISNUMBER(Q2159), ISNUMBER(Q2158), Q2159&lt;Q2158), "Fuera de orden de fecha. ", "")))</f>
        <v/>
      </c>
      <c r="Z2159" s="18">
        <f>IF(AND(S2159=1, ISNUMBER(R2159)), ROW(), 0)</f>
        <v/>
      </c>
      <c r="AA2159" s="18">
        <f>IF(ISNUMBER(R2159), R2159, 0)</f>
        <v/>
      </c>
    </row>
    <row r="2160">
      <c r="A2160" s="13" t="n"/>
      <c r="B2160" s="13" t="n"/>
      <c r="C2160" s="13" t="n"/>
      <c r="D2160" s="13" t="n"/>
      <c r="E2160" s="13" t="n"/>
      <c r="F2160" s="13" t="n"/>
      <c r="G2160" s="13" t="n"/>
      <c r="H2160" s="13" t="n"/>
      <c r="I2160" s="13" t="n"/>
      <c r="J2160" s="13" t="n"/>
      <c r="K2160" s="13" t="n"/>
      <c r="L2160" s="13" t="n"/>
      <c r="M2160" s="13" t="n"/>
      <c r="N2160" s="13" t="n"/>
      <c r="O2160" s="14" t="n"/>
      <c r="P2160" s="15" t="n"/>
      <c r="Q2160" s="16">
        <f>IF(N2160="", "", IF(ISNUMBER(N2160), N2160, IFERROR(DATEVALUE(LEFT(N2160,10))+TIMEVALUE(MID(N2160,12,8)), "texto")))</f>
        <v/>
      </c>
      <c r="R2160" s="17">
        <f>IF(ISNUMBER(Q2160), DATE(YEAR(Q2160),MONTH(Q2160),1), "")</f>
        <v/>
      </c>
      <c r="S2160" s="18">
        <f>IF(A2160="", 0, IF(AND(M2160=Ajustes!$B$8, E2160=Ajustes!$B$5, I2160=Ajustes!$B$4, OR(C2160=Ajustes!$B$6, C2160=Ajustes!$B$7), ISNUMBER(D2160), ISNUMBER(H2160)), 1, 0))</f>
        <v/>
      </c>
      <c r="T2160" s="19">
        <f>IF(S2160&lt;&gt;1, 0, IF(N(J2160)=0, 0, IF(K2160=Ajustes!$B$5, J2160, J2160*F2160)))</f>
        <v/>
      </c>
      <c r="U2160" s="20">
        <f>IF(S2160&lt;&gt;1, U2159, IF(C2160=Ajustes!$B$6, U2159+H2160, U2159-H2160))</f>
        <v/>
      </c>
      <c r="V2160" s="19">
        <f>IF(S2160&lt;&gt;1, V2159, IF(C2160=Ajustes!$B$6, V2159+D2160+N(O2160)+T2160, IF(U2160&lt;=0, 0, V2159-H2160*W2159)))</f>
        <v/>
      </c>
      <c r="W2160" s="21">
        <f>IF(U2160&gt;0, V2160/U2160, 0)</f>
        <v/>
      </c>
      <c r="X2160" s="19">
        <f>IF(AND(S2160=1, C2160=Ajustes!$B$7), D2160-N(O2160)-T2160-H2160*W2159, "")</f>
        <v/>
      </c>
      <c r="Y2160" s="18">
        <f>IF(A2160="", "", TRIM(IF(COUNTIFS($N$2:$N$3000,N2160,$C$2:$C$3000,C2160,$D$2:$D$3000,D2160,$H$2:$H$3000,H2160)&gt;1, "Orden repetida. ", "")&amp;IF(AND(S2160=1, C2160=Ajustes!$B$7, U2159+0.000001&lt;H2160), "Vendes más de lo registrado. ", "")&amp;IF(Q2160="texto", "Fecha en texto. ", "")&amp;IF(OR(NOT(ISNUMBER(D2160)), NOT(ISNUMBER(H2160))), "Número en texto. ", "")&amp;IF(AND(ISNUMBER(Q2160), ISNUMBER(Q2159), Q2160&lt;Q2159), "Fuera de orden de fecha. ", "")))</f>
        <v/>
      </c>
      <c r="Z2160" s="18">
        <f>IF(AND(S2160=1, ISNUMBER(R2160)), ROW(), 0)</f>
        <v/>
      </c>
      <c r="AA2160" s="18">
        <f>IF(ISNUMBER(R2160), R2160, 0)</f>
        <v/>
      </c>
    </row>
    <row r="2161">
      <c r="A2161" s="13" t="n"/>
      <c r="B2161" s="13" t="n"/>
      <c r="C2161" s="13" t="n"/>
      <c r="D2161" s="13" t="n"/>
      <c r="E2161" s="13" t="n"/>
      <c r="F2161" s="13" t="n"/>
      <c r="G2161" s="13" t="n"/>
      <c r="H2161" s="13" t="n"/>
      <c r="I2161" s="13" t="n"/>
      <c r="J2161" s="13" t="n"/>
      <c r="K2161" s="13" t="n"/>
      <c r="L2161" s="13" t="n"/>
      <c r="M2161" s="13" t="n"/>
      <c r="N2161" s="13" t="n"/>
      <c r="O2161" s="14" t="n"/>
      <c r="P2161" s="15" t="n"/>
      <c r="Q2161" s="16">
        <f>IF(N2161="", "", IF(ISNUMBER(N2161), N2161, IFERROR(DATEVALUE(LEFT(N2161,10))+TIMEVALUE(MID(N2161,12,8)), "texto")))</f>
        <v/>
      </c>
      <c r="R2161" s="17">
        <f>IF(ISNUMBER(Q2161), DATE(YEAR(Q2161),MONTH(Q2161),1), "")</f>
        <v/>
      </c>
      <c r="S2161" s="18">
        <f>IF(A2161="", 0, IF(AND(M2161=Ajustes!$B$8, E2161=Ajustes!$B$5, I2161=Ajustes!$B$4, OR(C2161=Ajustes!$B$6, C2161=Ajustes!$B$7), ISNUMBER(D2161), ISNUMBER(H2161)), 1, 0))</f>
        <v/>
      </c>
      <c r="T2161" s="19">
        <f>IF(S2161&lt;&gt;1, 0, IF(N(J2161)=0, 0, IF(K2161=Ajustes!$B$5, J2161, J2161*F2161)))</f>
        <v/>
      </c>
      <c r="U2161" s="20">
        <f>IF(S2161&lt;&gt;1, U2160, IF(C2161=Ajustes!$B$6, U2160+H2161, U2160-H2161))</f>
        <v/>
      </c>
      <c r="V2161" s="19">
        <f>IF(S2161&lt;&gt;1, V2160, IF(C2161=Ajustes!$B$6, V2160+D2161+N(O2161)+T2161, IF(U2161&lt;=0, 0, V2160-H2161*W2160)))</f>
        <v/>
      </c>
      <c r="W2161" s="21">
        <f>IF(U2161&gt;0, V2161/U2161, 0)</f>
        <v/>
      </c>
      <c r="X2161" s="19">
        <f>IF(AND(S2161=1, C2161=Ajustes!$B$7), D2161-N(O2161)-T2161-H2161*W2160, "")</f>
        <v/>
      </c>
      <c r="Y2161" s="18">
        <f>IF(A2161="", "", TRIM(IF(COUNTIFS($N$2:$N$3000,N2161,$C$2:$C$3000,C2161,$D$2:$D$3000,D2161,$H$2:$H$3000,H2161)&gt;1, "Orden repetida. ", "")&amp;IF(AND(S2161=1, C2161=Ajustes!$B$7, U2160+0.000001&lt;H2161), "Vendes más de lo registrado. ", "")&amp;IF(Q2161="texto", "Fecha en texto. ", "")&amp;IF(OR(NOT(ISNUMBER(D2161)), NOT(ISNUMBER(H2161))), "Número en texto. ", "")&amp;IF(AND(ISNUMBER(Q2161), ISNUMBER(Q2160), Q2161&lt;Q2160), "Fuera de orden de fecha. ", "")))</f>
        <v/>
      </c>
      <c r="Z2161" s="18">
        <f>IF(AND(S2161=1, ISNUMBER(R2161)), ROW(), 0)</f>
        <v/>
      </c>
      <c r="AA2161" s="18">
        <f>IF(ISNUMBER(R2161), R2161, 0)</f>
        <v/>
      </c>
    </row>
    <row r="2162">
      <c r="A2162" s="13" t="n"/>
      <c r="B2162" s="13" t="n"/>
      <c r="C2162" s="13" t="n"/>
      <c r="D2162" s="13" t="n"/>
      <c r="E2162" s="13" t="n"/>
      <c r="F2162" s="13" t="n"/>
      <c r="G2162" s="13" t="n"/>
      <c r="H2162" s="13" t="n"/>
      <c r="I2162" s="13" t="n"/>
      <c r="J2162" s="13" t="n"/>
      <c r="K2162" s="13" t="n"/>
      <c r="L2162" s="13" t="n"/>
      <c r="M2162" s="13" t="n"/>
      <c r="N2162" s="13" t="n"/>
      <c r="O2162" s="14" t="n"/>
      <c r="P2162" s="15" t="n"/>
      <c r="Q2162" s="16">
        <f>IF(N2162="", "", IF(ISNUMBER(N2162), N2162, IFERROR(DATEVALUE(LEFT(N2162,10))+TIMEVALUE(MID(N2162,12,8)), "texto")))</f>
        <v/>
      </c>
      <c r="R2162" s="17">
        <f>IF(ISNUMBER(Q2162), DATE(YEAR(Q2162),MONTH(Q2162),1), "")</f>
        <v/>
      </c>
      <c r="S2162" s="18">
        <f>IF(A2162="", 0, IF(AND(M2162=Ajustes!$B$8, E2162=Ajustes!$B$5, I2162=Ajustes!$B$4, OR(C2162=Ajustes!$B$6, C2162=Ajustes!$B$7), ISNUMBER(D2162), ISNUMBER(H2162)), 1, 0))</f>
        <v/>
      </c>
      <c r="T2162" s="19">
        <f>IF(S2162&lt;&gt;1, 0, IF(N(J2162)=0, 0, IF(K2162=Ajustes!$B$5, J2162, J2162*F2162)))</f>
        <v/>
      </c>
      <c r="U2162" s="20">
        <f>IF(S2162&lt;&gt;1, U2161, IF(C2162=Ajustes!$B$6, U2161+H2162, U2161-H2162))</f>
        <v/>
      </c>
      <c r="V2162" s="19">
        <f>IF(S2162&lt;&gt;1, V2161, IF(C2162=Ajustes!$B$6, V2161+D2162+N(O2162)+T2162, IF(U2162&lt;=0, 0, V2161-H2162*W2161)))</f>
        <v/>
      </c>
      <c r="W2162" s="21">
        <f>IF(U2162&gt;0, V2162/U2162, 0)</f>
        <v/>
      </c>
      <c r="X2162" s="19">
        <f>IF(AND(S2162=1, C2162=Ajustes!$B$7), D2162-N(O2162)-T2162-H2162*W2161, "")</f>
        <v/>
      </c>
      <c r="Y2162" s="18">
        <f>IF(A2162="", "", TRIM(IF(COUNTIFS($N$2:$N$3000,N2162,$C$2:$C$3000,C2162,$D$2:$D$3000,D2162,$H$2:$H$3000,H2162)&gt;1, "Orden repetida. ", "")&amp;IF(AND(S2162=1, C2162=Ajustes!$B$7, U2161+0.000001&lt;H2162), "Vendes más de lo registrado. ", "")&amp;IF(Q2162="texto", "Fecha en texto. ", "")&amp;IF(OR(NOT(ISNUMBER(D2162)), NOT(ISNUMBER(H2162))), "Número en texto. ", "")&amp;IF(AND(ISNUMBER(Q2162), ISNUMBER(Q2161), Q2162&lt;Q2161), "Fuera de orden de fecha. ", "")))</f>
        <v/>
      </c>
      <c r="Z2162" s="18">
        <f>IF(AND(S2162=1, ISNUMBER(R2162)), ROW(), 0)</f>
        <v/>
      </c>
      <c r="AA2162" s="18">
        <f>IF(ISNUMBER(R2162), R2162, 0)</f>
        <v/>
      </c>
    </row>
    <row r="2163">
      <c r="A2163" s="13" t="n"/>
      <c r="B2163" s="13" t="n"/>
      <c r="C2163" s="13" t="n"/>
      <c r="D2163" s="13" t="n"/>
      <c r="E2163" s="13" t="n"/>
      <c r="F2163" s="13" t="n"/>
      <c r="G2163" s="13" t="n"/>
      <c r="H2163" s="13" t="n"/>
      <c r="I2163" s="13" t="n"/>
      <c r="J2163" s="13" t="n"/>
      <c r="K2163" s="13" t="n"/>
      <c r="L2163" s="13" t="n"/>
      <c r="M2163" s="13" t="n"/>
      <c r="N2163" s="13" t="n"/>
      <c r="O2163" s="14" t="n"/>
      <c r="P2163" s="15" t="n"/>
      <c r="Q2163" s="16">
        <f>IF(N2163="", "", IF(ISNUMBER(N2163), N2163, IFERROR(DATEVALUE(LEFT(N2163,10))+TIMEVALUE(MID(N2163,12,8)), "texto")))</f>
        <v/>
      </c>
      <c r="R2163" s="17">
        <f>IF(ISNUMBER(Q2163), DATE(YEAR(Q2163),MONTH(Q2163),1), "")</f>
        <v/>
      </c>
      <c r="S2163" s="18">
        <f>IF(A2163="", 0, IF(AND(M2163=Ajustes!$B$8, E2163=Ajustes!$B$5, I2163=Ajustes!$B$4, OR(C2163=Ajustes!$B$6, C2163=Ajustes!$B$7), ISNUMBER(D2163), ISNUMBER(H2163)), 1, 0))</f>
        <v/>
      </c>
      <c r="T2163" s="19">
        <f>IF(S2163&lt;&gt;1, 0, IF(N(J2163)=0, 0, IF(K2163=Ajustes!$B$5, J2163, J2163*F2163)))</f>
        <v/>
      </c>
      <c r="U2163" s="20">
        <f>IF(S2163&lt;&gt;1, U2162, IF(C2163=Ajustes!$B$6, U2162+H2163, U2162-H2163))</f>
        <v/>
      </c>
      <c r="V2163" s="19">
        <f>IF(S2163&lt;&gt;1, V2162, IF(C2163=Ajustes!$B$6, V2162+D2163+N(O2163)+T2163, IF(U2163&lt;=0, 0, V2162-H2163*W2162)))</f>
        <v/>
      </c>
      <c r="W2163" s="21">
        <f>IF(U2163&gt;0, V2163/U2163, 0)</f>
        <v/>
      </c>
      <c r="X2163" s="19">
        <f>IF(AND(S2163=1, C2163=Ajustes!$B$7), D2163-N(O2163)-T2163-H2163*W2162, "")</f>
        <v/>
      </c>
      <c r="Y2163" s="18">
        <f>IF(A2163="", "", TRIM(IF(COUNTIFS($N$2:$N$3000,N2163,$C$2:$C$3000,C2163,$D$2:$D$3000,D2163,$H$2:$H$3000,H2163)&gt;1, "Orden repetida. ", "")&amp;IF(AND(S2163=1, C2163=Ajustes!$B$7, U2162+0.000001&lt;H2163), "Vendes más de lo registrado. ", "")&amp;IF(Q2163="texto", "Fecha en texto. ", "")&amp;IF(OR(NOT(ISNUMBER(D2163)), NOT(ISNUMBER(H2163))), "Número en texto. ", "")&amp;IF(AND(ISNUMBER(Q2163), ISNUMBER(Q2162), Q2163&lt;Q2162), "Fuera de orden de fecha. ", "")))</f>
        <v/>
      </c>
      <c r="Z2163" s="18">
        <f>IF(AND(S2163=1, ISNUMBER(R2163)), ROW(), 0)</f>
        <v/>
      </c>
      <c r="AA2163" s="18">
        <f>IF(ISNUMBER(R2163), R2163, 0)</f>
        <v/>
      </c>
    </row>
    <row r="2164">
      <c r="A2164" s="13" t="n"/>
      <c r="B2164" s="13" t="n"/>
      <c r="C2164" s="13" t="n"/>
      <c r="D2164" s="13" t="n"/>
      <c r="E2164" s="13" t="n"/>
      <c r="F2164" s="13" t="n"/>
      <c r="G2164" s="13" t="n"/>
      <c r="H2164" s="13" t="n"/>
      <c r="I2164" s="13" t="n"/>
      <c r="J2164" s="13" t="n"/>
      <c r="K2164" s="13" t="n"/>
      <c r="L2164" s="13" t="n"/>
      <c r="M2164" s="13" t="n"/>
      <c r="N2164" s="13" t="n"/>
      <c r="O2164" s="14" t="n"/>
      <c r="P2164" s="15" t="n"/>
      <c r="Q2164" s="16">
        <f>IF(N2164="", "", IF(ISNUMBER(N2164), N2164, IFERROR(DATEVALUE(LEFT(N2164,10))+TIMEVALUE(MID(N2164,12,8)), "texto")))</f>
        <v/>
      </c>
      <c r="R2164" s="17">
        <f>IF(ISNUMBER(Q2164), DATE(YEAR(Q2164),MONTH(Q2164),1), "")</f>
        <v/>
      </c>
      <c r="S2164" s="18">
        <f>IF(A2164="", 0, IF(AND(M2164=Ajustes!$B$8, E2164=Ajustes!$B$5, I2164=Ajustes!$B$4, OR(C2164=Ajustes!$B$6, C2164=Ajustes!$B$7), ISNUMBER(D2164), ISNUMBER(H2164)), 1, 0))</f>
        <v/>
      </c>
      <c r="T2164" s="19">
        <f>IF(S2164&lt;&gt;1, 0, IF(N(J2164)=0, 0, IF(K2164=Ajustes!$B$5, J2164, J2164*F2164)))</f>
        <v/>
      </c>
      <c r="U2164" s="20">
        <f>IF(S2164&lt;&gt;1, U2163, IF(C2164=Ajustes!$B$6, U2163+H2164, U2163-H2164))</f>
        <v/>
      </c>
      <c r="V2164" s="19">
        <f>IF(S2164&lt;&gt;1, V2163, IF(C2164=Ajustes!$B$6, V2163+D2164+N(O2164)+T2164, IF(U2164&lt;=0, 0, V2163-H2164*W2163)))</f>
        <v/>
      </c>
      <c r="W2164" s="21">
        <f>IF(U2164&gt;0, V2164/U2164, 0)</f>
        <v/>
      </c>
      <c r="X2164" s="19">
        <f>IF(AND(S2164=1, C2164=Ajustes!$B$7), D2164-N(O2164)-T2164-H2164*W2163, "")</f>
        <v/>
      </c>
      <c r="Y2164" s="18">
        <f>IF(A2164="", "", TRIM(IF(COUNTIFS($N$2:$N$3000,N2164,$C$2:$C$3000,C2164,$D$2:$D$3000,D2164,$H$2:$H$3000,H2164)&gt;1, "Orden repetida. ", "")&amp;IF(AND(S2164=1, C2164=Ajustes!$B$7, U2163+0.000001&lt;H2164), "Vendes más de lo registrado. ", "")&amp;IF(Q2164="texto", "Fecha en texto. ", "")&amp;IF(OR(NOT(ISNUMBER(D2164)), NOT(ISNUMBER(H2164))), "Número en texto. ", "")&amp;IF(AND(ISNUMBER(Q2164), ISNUMBER(Q2163), Q2164&lt;Q2163), "Fuera de orden de fecha. ", "")))</f>
        <v/>
      </c>
      <c r="Z2164" s="18">
        <f>IF(AND(S2164=1, ISNUMBER(R2164)), ROW(), 0)</f>
        <v/>
      </c>
      <c r="AA2164" s="18">
        <f>IF(ISNUMBER(R2164), R2164, 0)</f>
        <v/>
      </c>
    </row>
    <row r="2165">
      <c r="A2165" s="13" t="n"/>
      <c r="B2165" s="13" t="n"/>
      <c r="C2165" s="13" t="n"/>
      <c r="D2165" s="13" t="n"/>
      <c r="E2165" s="13" t="n"/>
      <c r="F2165" s="13" t="n"/>
      <c r="G2165" s="13" t="n"/>
      <c r="H2165" s="13" t="n"/>
      <c r="I2165" s="13" t="n"/>
      <c r="J2165" s="13" t="n"/>
      <c r="K2165" s="13" t="n"/>
      <c r="L2165" s="13" t="n"/>
      <c r="M2165" s="13" t="n"/>
      <c r="N2165" s="13" t="n"/>
      <c r="O2165" s="14" t="n"/>
      <c r="P2165" s="15" t="n"/>
      <c r="Q2165" s="16">
        <f>IF(N2165="", "", IF(ISNUMBER(N2165), N2165, IFERROR(DATEVALUE(LEFT(N2165,10))+TIMEVALUE(MID(N2165,12,8)), "texto")))</f>
        <v/>
      </c>
      <c r="R2165" s="17">
        <f>IF(ISNUMBER(Q2165), DATE(YEAR(Q2165),MONTH(Q2165),1), "")</f>
        <v/>
      </c>
      <c r="S2165" s="18">
        <f>IF(A2165="", 0, IF(AND(M2165=Ajustes!$B$8, E2165=Ajustes!$B$5, I2165=Ajustes!$B$4, OR(C2165=Ajustes!$B$6, C2165=Ajustes!$B$7), ISNUMBER(D2165), ISNUMBER(H2165)), 1, 0))</f>
        <v/>
      </c>
      <c r="T2165" s="19">
        <f>IF(S2165&lt;&gt;1, 0, IF(N(J2165)=0, 0, IF(K2165=Ajustes!$B$5, J2165, J2165*F2165)))</f>
        <v/>
      </c>
      <c r="U2165" s="20">
        <f>IF(S2165&lt;&gt;1, U2164, IF(C2165=Ajustes!$B$6, U2164+H2165, U2164-H2165))</f>
        <v/>
      </c>
      <c r="V2165" s="19">
        <f>IF(S2165&lt;&gt;1, V2164, IF(C2165=Ajustes!$B$6, V2164+D2165+N(O2165)+T2165, IF(U2165&lt;=0, 0, V2164-H2165*W2164)))</f>
        <v/>
      </c>
      <c r="W2165" s="21">
        <f>IF(U2165&gt;0, V2165/U2165, 0)</f>
        <v/>
      </c>
      <c r="X2165" s="19">
        <f>IF(AND(S2165=1, C2165=Ajustes!$B$7), D2165-N(O2165)-T2165-H2165*W2164, "")</f>
        <v/>
      </c>
      <c r="Y2165" s="18">
        <f>IF(A2165="", "", TRIM(IF(COUNTIFS($N$2:$N$3000,N2165,$C$2:$C$3000,C2165,$D$2:$D$3000,D2165,$H$2:$H$3000,H2165)&gt;1, "Orden repetida. ", "")&amp;IF(AND(S2165=1, C2165=Ajustes!$B$7, U2164+0.000001&lt;H2165), "Vendes más de lo registrado. ", "")&amp;IF(Q2165="texto", "Fecha en texto. ", "")&amp;IF(OR(NOT(ISNUMBER(D2165)), NOT(ISNUMBER(H2165))), "Número en texto. ", "")&amp;IF(AND(ISNUMBER(Q2165), ISNUMBER(Q2164), Q2165&lt;Q2164), "Fuera de orden de fecha. ", "")))</f>
        <v/>
      </c>
      <c r="Z2165" s="18">
        <f>IF(AND(S2165=1, ISNUMBER(R2165)), ROW(), 0)</f>
        <v/>
      </c>
      <c r="AA2165" s="18">
        <f>IF(ISNUMBER(R2165), R2165, 0)</f>
        <v/>
      </c>
    </row>
    <row r="2166">
      <c r="A2166" s="13" t="n"/>
      <c r="B2166" s="13" t="n"/>
      <c r="C2166" s="13" t="n"/>
      <c r="D2166" s="13" t="n"/>
      <c r="E2166" s="13" t="n"/>
      <c r="F2166" s="13" t="n"/>
      <c r="G2166" s="13" t="n"/>
      <c r="H2166" s="13" t="n"/>
      <c r="I2166" s="13" t="n"/>
      <c r="J2166" s="13" t="n"/>
      <c r="K2166" s="13" t="n"/>
      <c r="L2166" s="13" t="n"/>
      <c r="M2166" s="13" t="n"/>
      <c r="N2166" s="13" t="n"/>
      <c r="O2166" s="14" t="n"/>
      <c r="P2166" s="15" t="n"/>
      <c r="Q2166" s="16">
        <f>IF(N2166="", "", IF(ISNUMBER(N2166), N2166, IFERROR(DATEVALUE(LEFT(N2166,10))+TIMEVALUE(MID(N2166,12,8)), "texto")))</f>
        <v/>
      </c>
      <c r="R2166" s="17">
        <f>IF(ISNUMBER(Q2166), DATE(YEAR(Q2166),MONTH(Q2166),1), "")</f>
        <v/>
      </c>
      <c r="S2166" s="18">
        <f>IF(A2166="", 0, IF(AND(M2166=Ajustes!$B$8, E2166=Ajustes!$B$5, I2166=Ajustes!$B$4, OR(C2166=Ajustes!$B$6, C2166=Ajustes!$B$7), ISNUMBER(D2166), ISNUMBER(H2166)), 1, 0))</f>
        <v/>
      </c>
      <c r="T2166" s="19">
        <f>IF(S2166&lt;&gt;1, 0, IF(N(J2166)=0, 0, IF(K2166=Ajustes!$B$5, J2166, J2166*F2166)))</f>
        <v/>
      </c>
      <c r="U2166" s="20">
        <f>IF(S2166&lt;&gt;1, U2165, IF(C2166=Ajustes!$B$6, U2165+H2166, U2165-H2166))</f>
        <v/>
      </c>
      <c r="V2166" s="19">
        <f>IF(S2166&lt;&gt;1, V2165, IF(C2166=Ajustes!$B$6, V2165+D2166+N(O2166)+T2166, IF(U2166&lt;=0, 0, V2165-H2166*W2165)))</f>
        <v/>
      </c>
      <c r="W2166" s="21">
        <f>IF(U2166&gt;0, V2166/U2166, 0)</f>
        <v/>
      </c>
      <c r="X2166" s="19">
        <f>IF(AND(S2166=1, C2166=Ajustes!$B$7), D2166-N(O2166)-T2166-H2166*W2165, "")</f>
        <v/>
      </c>
      <c r="Y2166" s="18">
        <f>IF(A2166="", "", TRIM(IF(COUNTIFS($N$2:$N$3000,N2166,$C$2:$C$3000,C2166,$D$2:$D$3000,D2166,$H$2:$H$3000,H2166)&gt;1, "Orden repetida. ", "")&amp;IF(AND(S2166=1, C2166=Ajustes!$B$7, U2165+0.000001&lt;H2166), "Vendes más de lo registrado. ", "")&amp;IF(Q2166="texto", "Fecha en texto. ", "")&amp;IF(OR(NOT(ISNUMBER(D2166)), NOT(ISNUMBER(H2166))), "Número en texto. ", "")&amp;IF(AND(ISNUMBER(Q2166), ISNUMBER(Q2165), Q2166&lt;Q2165), "Fuera de orden de fecha. ", "")))</f>
        <v/>
      </c>
      <c r="Z2166" s="18">
        <f>IF(AND(S2166=1, ISNUMBER(R2166)), ROW(), 0)</f>
        <v/>
      </c>
      <c r="AA2166" s="18">
        <f>IF(ISNUMBER(R2166), R2166, 0)</f>
        <v/>
      </c>
    </row>
    <row r="2167">
      <c r="A2167" s="13" t="n"/>
      <c r="B2167" s="13" t="n"/>
      <c r="C2167" s="13" t="n"/>
      <c r="D2167" s="13" t="n"/>
      <c r="E2167" s="13" t="n"/>
      <c r="F2167" s="13" t="n"/>
      <c r="G2167" s="13" t="n"/>
      <c r="H2167" s="13" t="n"/>
      <c r="I2167" s="13" t="n"/>
      <c r="J2167" s="13" t="n"/>
      <c r="K2167" s="13" t="n"/>
      <c r="L2167" s="13" t="n"/>
      <c r="M2167" s="13" t="n"/>
      <c r="N2167" s="13" t="n"/>
      <c r="O2167" s="14" t="n"/>
      <c r="P2167" s="15" t="n"/>
      <c r="Q2167" s="16">
        <f>IF(N2167="", "", IF(ISNUMBER(N2167), N2167, IFERROR(DATEVALUE(LEFT(N2167,10))+TIMEVALUE(MID(N2167,12,8)), "texto")))</f>
        <v/>
      </c>
      <c r="R2167" s="17">
        <f>IF(ISNUMBER(Q2167), DATE(YEAR(Q2167),MONTH(Q2167),1), "")</f>
        <v/>
      </c>
      <c r="S2167" s="18">
        <f>IF(A2167="", 0, IF(AND(M2167=Ajustes!$B$8, E2167=Ajustes!$B$5, I2167=Ajustes!$B$4, OR(C2167=Ajustes!$B$6, C2167=Ajustes!$B$7), ISNUMBER(D2167), ISNUMBER(H2167)), 1, 0))</f>
        <v/>
      </c>
      <c r="T2167" s="19">
        <f>IF(S2167&lt;&gt;1, 0, IF(N(J2167)=0, 0, IF(K2167=Ajustes!$B$5, J2167, J2167*F2167)))</f>
        <v/>
      </c>
      <c r="U2167" s="20">
        <f>IF(S2167&lt;&gt;1, U2166, IF(C2167=Ajustes!$B$6, U2166+H2167, U2166-H2167))</f>
        <v/>
      </c>
      <c r="V2167" s="19">
        <f>IF(S2167&lt;&gt;1, V2166, IF(C2167=Ajustes!$B$6, V2166+D2167+N(O2167)+T2167, IF(U2167&lt;=0, 0, V2166-H2167*W2166)))</f>
        <v/>
      </c>
      <c r="W2167" s="21">
        <f>IF(U2167&gt;0, V2167/U2167, 0)</f>
        <v/>
      </c>
      <c r="X2167" s="19">
        <f>IF(AND(S2167=1, C2167=Ajustes!$B$7), D2167-N(O2167)-T2167-H2167*W2166, "")</f>
        <v/>
      </c>
      <c r="Y2167" s="18">
        <f>IF(A2167="", "", TRIM(IF(COUNTIFS($N$2:$N$3000,N2167,$C$2:$C$3000,C2167,$D$2:$D$3000,D2167,$H$2:$H$3000,H2167)&gt;1, "Orden repetida. ", "")&amp;IF(AND(S2167=1, C2167=Ajustes!$B$7, U2166+0.000001&lt;H2167), "Vendes más de lo registrado. ", "")&amp;IF(Q2167="texto", "Fecha en texto. ", "")&amp;IF(OR(NOT(ISNUMBER(D2167)), NOT(ISNUMBER(H2167))), "Número en texto. ", "")&amp;IF(AND(ISNUMBER(Q2167), ISNUMBER(Q2166), Q2167&lt;Q2166), "Fuera de orden de fecha. ", "")))</f>
        <v/>
      </c>
      <c r="Z2167" s="18">
        <f>IF(AND(S2167=1, ISNUMBER(R2167)), ROW(), 0)</f>
        <v/>
      </c>
      <c r="AA2167" s="18">
        <f>IF(ISNUMBER(R2167), R2167, 0)</f>
        <v/>
      </c>
    </row>
    <row r="2168">
      <c r="A2168" s="13" t="n"/>
      <c r="B2168" s="13" t="n"/>
      <c r="C2168" s="13" t="n"/>
      <c r="D2168" s="13" t="n"/>
      <c r="E2168" s="13" t="n"/>
      <c r="F2168" s="13" t="n"/>
      <c r="G2168" s="13" t="n"/>
      <c r="H2168" s="13" t="n"/>
      <c r="I2168" s="13" t="n"/>
      <c r="J2168" s="13" t="n"/>
      <c r="K2168" s="13" t="n"/>
      <c r="L2168" s="13" t="n"/>
      <c r="M2168" s="13" t="n"/>
      <c r="N2168" s="13" t="n"/>
      <c r="O2168" s="14" t="n"/>
      <c r="P2168" s="15" t="n"/>
      <c r="Q2168" s="16">
        <f>IF(N2168="", "", IF(ISNUMBER(N2168), N2168, IFERROR(DATEVALUE(LEFT(N2168,10))+TIMEVALUE(MID(N2168,12,8)), "texto")))</f>
        <v/>
      </c>
      <c r="R2168" s="17">
        <f>IF(ISNUMBER(Q2168), DATE(YEAR(Q2168),MONTH(Q2168),1), "")</f>
        <v/>
      </c>
      <c r="S2168" s="18">
        <f>IF(A2168="", 0, IF(AND(M2168=Ajustes!$B$8, E2168=Ajustes!$B$5, I2168=Ajustes!$B$4, OR(C2168=Ajustes!$B$6, C2168=Ajustes!$B$7), ISNUMBER(D2168), ISNUMBER(H2168)), 1, 0))</f>
        <v/>
      </c>
      <c r="T2168" s="19">
        <f>IF(S2168&lt;&gt;1, 0, IF(N(J2168)=0, 0, IF(K2168=Ajustes!$B$5, J2168, J2168*F2168)))</f>
        <v/>
      </c>
      <c r="U2168" s="20">
        <f>IF(S2168&lt;&gt;1, U2167, IF(C2168=Ajustes!$B$6, U2167+H2168, U2167-H2168))</f>
        <v/>
      </c>
      <c r="V2168" s="19">
        <f>IF(S2168&lt;&gt;1, V2167, IF(C2168=Ajustes!$B$6, V2167+D2168+N(O2168)+T2168, IF(U2168&lt;=0, 0, V2167-H2168*W2167)))</f>
        <v/>
      </c>
      <c r="W2168" s="21">
        <f>IF(U2168&gt;0, V2168/U2168, 0)</f>
        <v/>
      </c>
      <c r="X2168" s="19">
        <f>IF(AND(S2168=1, C2168=Ajustes!$B$7), D2168-N(O2168)-T2168-H2168*W2167, "")</f>
        <v/>
      </c>
      <c r="Y2168" s="18">
        <f>IF(A2168="", "", TRIM(IF(COUNTIFS($N$2:$N$3000,N2168,$C$2:$C$3000,C2168,$D$2:$D$3000,D2168,$H$2:$H$3000,H2168)&gt;1, "Orden repetida. ", "")&amp;IF(AND(S2168=1, C2168=Ajustes!$B$7, U2167+0.000001&lt;H2168), "Vendes más de lo registrado. ", "")&amp;IF(Q2168="texto", "Fecha en texto. ", "")&amp;IF(OR(NOT(ISNUMBER(D2168)), NOT(ISNUMBER(H2168))), "Número en texto. ", "")&amp;IF(AND(ISNUMBER(Q2168), ISNUMBER(Q2167), Q2168&lt;Q2167), "Fuera de orden de fecha. ", "")))</f>
        <v/>
      </c>
      <c r="Z2168" s="18">
        <f>IF(AND(S2168=1, ISNUMBER(R2168)), ROW(), 0)</f>
        <v/>
      </c>
      <c r="AA2168" s="18">
        <f>IF(ISNUMBER(R2168), R2168, 0)</f>
        <v/>
      </c>
    </row>
    <row r="2169">
      <c r="A2169" s="13" t="n"/>
      <c r="B2169" s="13" t="n"/>
      <c r="C2169" s="13" t="n"/>
      <c r="D2169" s="13" t="n"/>
      <c r="E2169" s="13" t="n"/>
      <c r="F2169" s="13" t="n"/>
      <c r="G2169" s="13" t="n"/>
      <c r="H2169" s="13" t="n"/>
      <c r="I2169" s="13" t="n"/>
      <c r="J2169" s="13" t="n"/>
      <c r="K2169" s="13" t="n"/>
      <c r="L2169" s="13" t="n"/>
      <c r="M2169" s="13" t="n"/>
      <c r="N2169" s="13" t="n"/>
      <c r="O2169" s="14" t="n"/>
      <c r="P2169" s="15" t="n"/>
      <c r="Q2169" s="16">
        <f>IF(N2169="", "", IF(ISNUMBER(N2169), N2169, IFERROR(DATEVALUE(LEFT(N2169,10))+TIMEVALUE(MID(N2169,12,8)), "texto")))</f>
        <v/>
      </c>
      <c r="R2169" s="17">
        <f>IF(ISNUMBER(Q2169), DATE(YEAR(Q2169),MONTH(Q2169),1), "")</f>
        <v/>
      </c>
      <c r="S2169" s="18">
        <f>IF(A2169="", 0, IF(AND(M2169=Ajustes!$B$8, E2169=Ajustes!$B$5, I2169=Ajustes!$B$4, OR(C2169=Ajustes!$B$6, C2169=Ajustes!$B$7), ISNUMBER(D2169), ISNUMBER(H2169)), 1, 0))</f>
        <v/>
      </c>
      <c r="T2169" s="19">
        <f>IF(S2169&lt;&gt;1, 0, IF(N(J2169)=0, 0, IF(K2169=Ajustes!$B$5, J2169, J2169*F2169)))</f>
        <v/>
      </c>
      <c r="U2169" s="20">
        <f>IF(S2169&lt;&gt;1, U2168, IF(C2169=Ajustes!$B$6, U2168+H2169, U2168-H2169))</f>
        <v/>
      </c>
      <c r="V2169" s="19">
        <f>IF(S2169&lt;&gt;1, V2168, IF(C2169=Ajustes!$B$6, V2168+D2169+N(O2169)+T2169, IF(U2169&lt;=0, 0, V2168-H2169*W2168)))</f>
        <v/>
      </c>
      <c r="W2169" s="21">
        <f>IF(U2169&gt;0, V2169/U2169, 0)</f>
        <v/>
      </c>
      <c r="X2169" s="19">
        <f>IF(AND(S2169=1, C2169=Ajustes!$B$7), D2169-N(O2169)-T2169-H2169*W2168, "")</f>
        <v/>
      </c>
      <c r="Y2169" s="18">
        <f>IF(A2169="", "", TRIM(IF(COUNTIFS($N$2:$N$3000,N2169,$C$2:$C$3000,C2169,$D$2:$D$3000,D2169,$H$2:$H$3000,H2169)&gt;1, "Orden repetida. ", "")&amp;IF(AND(S2169=1, C2169=Ajustes!$B$7, U2168+0.000001&lt;H2169), "Vendes más de lo registrado. ", "")&amp;IF(Q2169="texto", "Fecha en texto. ", "")&amp;IF(OR(NOT(ISNUMBER(D2169)), NOT(ISNUMBER(H2169))), "Número en texto. ", "")&amp;IF(AND(ISNUMBER(Q2169), ISNUMBER(Q2168), Q2169&lt;Q2168), "Fuera de orden de fecha. ", "")))</f>
        <v/>
      </c>
      <c r="Z2169" s="18">
        <f>IF(AND(S2169=1, ISNUMBER(R2169)), ROW(), 0)</f>
        <v/>
      </c>
      <c r="AA2169" s="18">
        <f>IF(ISNUMBER(R2169), R2169, 0)</f>
        <v/>
      </c>
    </row>
    <row r="2170">
      <c r="A2170" s="13" t="n"/>
      <c r="B2170" s="13" t="n"/>
      <c r="C2170" s="13" t="n"/>
      <c r="D2170" s="13" t="n"/>
      <c r="E2170" s="13" t="n"/>
      <c r="F2170" s="13" t="n"/>
      <c r="G2170" s="13" t="n"/>
      <c r="H2170" s="13" t="n"/>
      <c r="I2170" s="13" t="n"/>
      <c r="J2170" s="13" t="n"/>
      <c r="K2170" s="13" t="n"/>
      <c r="L2170" s="13" t="n"/>
      <c r="M2170" s="13" t="n"/>
      <c r="N2170" s="13" t="n"/>
      <c r="O2170" s="14" t="n"/>
      <c r="P2170" s="15" t="n"/>
      <c r="Q2170" s="16">
        <f>IF(N2170="", "", IF(ISNUMBER(N2170), N2170, IFERROR(DATEVALUE(LEFT(N2170,10))+TIMEVALUE(MID(N2170,12,8)), "texto")))</f>
        <v/>
      </c>
      <c r="R2170" s="17">
        <f>IF(ISNUMBER(Q2170), DATE(YEAR(Q2170),MONTH(Q2170),1), "")</f>
        <v/>
      </c>
      <c r="S2170" s="18">
        <f>IF(A2170="", 0, IF(AND(M2170=Ajustes!$B$8, E2170=Ajustes!$B$5, I2170=Ajustes!$B$4, OR(C2170=Ajustes!$B$6, C2170=Ajustes!$B$7), ISNUMBER(D2170), ISNUMBER(H2170)), 1, 0))</f>
        <v/>
      </c>
      <c r="T2170" s="19">
        <f>IF(S2170&lt;&gt;1, 0, IF(N(J2170)=0, 0, IF(K2170=Ajustes!$B$5, J2170, J2170*F2170)))</f>
        <v/>
      </c>
      <c r="U2170" s="20">
        <f>IF(S2170&lt;&gt;1, U2169, IF(C2170=Ajustes!$B$6, U2169+H2170, U2169-H2170))</f>
        <v/>
      </c>
      <c r="V2170" s="19">
        <f>IF(S2170&lt;&gt;1, V2169, IF(C2170=Ajustes!$B$6, V2169+D2170+N(O2170)+T2170, IF(U2170&lt;=0, 0, V2169-H2170*W2169)))</f>
        <v/>
      </c>
      <c r="W2170" s="21">
        <f>IF(U2170&gt;0, V2170/U2170, 0)</f>
        <v/>
      </c>
      <c r="X2170" s="19">
        <f>IF(AND(S2170=1, C2170=Ajustes!$B$7), D2170-N(O2170)-T2170-H2170*W2169, "")</f>
        <v/>
      </c>
      <c r="Y2170" s="18">
        <f>IF(A2170="", "", TRIM(IF(COUNTIFS($N$2:$N$3000,N2170,$C$2:$C$3000,C2170,$D$2:$D$3000,D2170,$H$2:$H$3000,H2170)&gt;1, "Orden repetida. ", "")&amp;IF(AND(S2170=1, C2170=Ajustes!$B$7, U2169+0.000001&lt;H2170), "Vendes más de lo registrado. ", "")&amp;IF(Q2170="texto", "Fecha en texto. ", "")&amp;IF(OR(NOT(ISNUMBER(D2170)), NOT(ISNUMBER(H2170))), "Número en texto. ", "")&amp;IF(AND(ISNUMBER(Q2170), ISNUMBER(Q2169), Q2170&lt;Q2169), "Fuera de orden de fecha. ", "")))</f>
        <v/>
      </c>
      <c r="Z2170" s="18">
        <f>IF(AND(S2170=1, ISNUMBER(R2170)), ROW(), 0)</f>
        <v/>
      </c>
      <c r="AA2170" s="18">
        <f>IF(ISNUMBER(R2170), R2170, 0)</f>
        <v/>
      </c>
    </row>
    <row r="2171">
      <c r="A2171" s="13" t="n"/>
      <c r="B2171" s="13" t="n"/>
      <c r="C2171" s="13" t="n"/>
      <c r="D2171" s="13" t="n"/>
      <c r="E2171" s="13" t="n"/>
      <c r="F2171" s="13" t="n"/>
      <c r="G2171" s="13" t="n"/>
      <c r="H2171" s="13" t="n"/>
      <c r="I2171" s="13" t="n"/>
      <c r="J2171" s="13" t="n"/>
      <c r="K2171" s="13" t="n"/>
      <c r="L2171" s="13" t="n"/>
      <c r="M2171" s="13" t="n"/>
      <c r="N2171" s="13" t="n"/>
      <c r="O2171" s="14" t="n"/>
      <c r="P2171" s="15" t="n"/>
      <c r="Q2171" s="16">
        <f>IF(N2171="", "", IF(ISNUMBER(N2171), N2171, IFERROR(DATEVALUE(LEFT(N2171,10))+TIMEVALUE(MID(N2171,12,8)), "texto")))</f>
        <v/>
      </c>
      <c r="R2171" s="17">
        <f>IF(ISNUMBER(Q2171), DATE(YEAR(Q2171),MONTH(Q2171),1), "")</f>
        <v/>
      </c>
      <c r="S2171" s="18">
        <f>IF(A2171="", 0, IF(AND(M2171=Ajustes!$B$8, E2171=Ajustes!$B$5, I2171=Ajustes!$B$4, OR(C2171=Ajustes!$B$6, C2171=Ajustes!$B$7), ISNUMBER(D2171), ISNUMBER(H2171)), 1, 0))</f>
        <v/>
      </c>
      <c r="T2171" s="19">
        <f>IF(S2171&lt;&gt;1, 0, IF(N(J2171)=0, 0, IF(K2171=Ajustes!$B$5, J2171, J2171*F2171)))</f>
        <v/>
      </c>
      <c r="U2171" s="20">
        <f>IF(S2171&lt;&gt;1, U2170, IF(C2171=Ajustes!$B$6, U2170+H2171, U2170-H2171))</f>
        <v/>
      </c>
      <c r="V2171" s="19">
        <f>IF(S2171&lt;&gt;1, V2170, IF(C2171=Ajustes!$B$6, V2170+D2171+N(O2171)+T2171, IF(U2171&lt;=0, 0, V2170-H2171*W2170)))</f>
        <v/>
      </c>
      <c r="W2171" s="21">
        <f>IF(U2171&gt;0, V2171/U2171, 0)</f>
        <v/>
      </c>
      <c r="X2171" s="19">
        <f>IF(AND(S2171=1, C2171=Ajustes!$B$7), D2171-N(O2171)-T2171-H2171*W2170, "")</f>
        <v/>
      </c>
      <c r="Y2171" s="18">
        <f>IF(A2171="", "", TRIM(IF(COUNTIFS($N$2:$N$3000,N2171,$C$2:$C$3000,C2171,$D$2:$D$3000,D2171,$H$2:$H$3000,H2171)&gt;1, "Orden repetida. ", "")&amp;IF(AND(S2171=1, C2171=Ajustes!$B$7, U2170+0.000001&lt;H2171), "Vendes más de lo registrado. ", "")&amp;IF(Q2171="texto", "Fecha en texto. ", "")&amp;IF(OR(NOT(ISNUMBER(D2171)), NOT(ISNUMBER(H2171))), "Número en texto. ", "")&amp;IF(AND(ISNUMBER(Q2171), ISNUMBER(Q2170), Q2171&lt;Q2170), "Fuera de orden de fecha. ", "")))</f>
        <v/>
      </c>
      <c r="Z2171" s="18">
        <f>IF(AND(S2171=1, ISNUMBER(R2171)), ROW(), 0)</f>
        <v/>
      </c>
      <c r="AA2171" s="18">
        <f>IF(ISNUMBER(R2171), R2171, 0)</f>
        <v/>
      </c>
    </row>
    <row r="2172">
      <c r="A2172" s="13" t="n"/>
      <c r="B2172" s="13" t="n"/>
      <c r="C2172" s="13" t="n"/>
      <c r="D2172" s="13" t="n"/>
      <c r="E2172" s="13" t="n"/>
      <c r="F2172" s="13" t="n"/>
      <c r="G2172" s="13" t="n"/>
      <c r="H2172" s="13" t="n"/>
      <c r="I2172" s="13" t="n"/>
      <c r="J2172" s="13" t="n"/>
      <c r="K2172" s="13" t="n"/>
      <c r="L2172" s="13" t="n"/>
      <c r="M2172" s="13" t="n"/>
      <c r="N2172" s="13" t="n"/>
      <c r="O2172" s="14" t="n"/>
      <c r="P2172" s="15" t="n"/>
      <c r="Q2172" s="16">
        <f>IF(N2172="", "", IF(ISNUMBER(N2172), N2172, IFERROR(DATEVALUE(LEFT(N2172,10))+TIMEVALUE(MID(N2172,12,8)), "texto")))</f>
        <v/>
      </c>
      <c r="R2172" s="17">
        <f>IF(ISNUMBER(Q2172), DATE(YEAR(Q2172),MONTH(Q2172),1), "")</f>
        <v/>
      </c>
      <c r="S2172" s="18">
        <f>IF(A2172="", 0, IF(AND(M2172=Ajustes!$B$8, E2172=Ajustes!$B$5, I2172=Ajustes!$B$4, OR(C2172=Ajustes!$B$6, C2172=Ajustes!$B$7), ISNUMBER(D2172), ISNUMBER(H2172)), 1, 0))</f>
        <v/>
      </c>
      <c r="T2172" s="19">
        <f>IF(S2172&lt;&gt;1, 0, IF(N(J2172)=0, 0, IF(K2172=Ajustes!$B$5, J2172, J2172*F2172)))</f>
        <v/>
      </c>
      <c r="U2172" s="20">
        <f>IF(S2172&lt;&gt;1, U2171, IF(C2172=Ajustes!$B$6, U2171+H2172, U2171-H2172))</f>
        <v/>
      </c>
      <c r="V2172" s="19">
        <f>IF(S2172&lt;&gt;1, V2171, IF(C2172=Ajustes!$B$6, V2171+D2172+N(O2172)+T2172, IF(U2172&lt;=0, 0, V2171-H2172*W2171)))</f>
        <v/>
      </c>
      <c r="W2172" s="21">
        <f>IF(U2172&gt;0, V2172/U2172, 0)</f>
        <v/>
      </c>
      <c r="X2172" s="19">
        <f>IF(AND(S2172=1, C2172=Ajustes!$B$7), D2172-N(O2172)-T2172-H2172*W2171, "")</f>
        <v/>
      </c>
      <c r="Y2172" s="18">
        <f>IF(A2172="", "", TRIM(IF(COUNTIFS($N$2:$N$3000,N2172,$C$2:$C$3000,C2172,$D$2:$D$3000,D2172,$H$2:$H$3000,H2172)&gt;1, "Orden repetida. ", "")&amp;IF(AND(S2172=1, C2172=Ajustes!$B$7, U2171+0.000001&lt;H2172), "Vendes más de lo registrado. ", "")&amp;IF(Q2172="texto", "Fecha en texto. ", "")&amp;IF(OR(NOT(ISNUMBER(D2172)), NOT(ISNUMBER(H2172))), "Número en texto. ", "")&amp;IF(AND(ISNUMBER(Q2172), ISNUMBER(Q2171), Q2172&lt;Q2171), "Fuera de orden de fecha. ", "")))</f>
        <v/>
      </c>
      <c r="Z2172" s="18">
        <f>IF(AND(S2172=1, ISNUMBER(R2172)), ROW(), 0)</f>
        <v/>
      </c>
      <c r="AA2172" s="18">
        <f>IF(ISNUMBER(R2172), R2172, 0)</f>
        <v/>
      </c>
    </row>
    <row r="2173">
      <c r="A2173" s="13" t="n"/>
      <c r="B2173" s="13" t="n"/>
      <c r="C2173" s="13" t="n"/>
      <c r="D2173" s="13" t="n"/>
      <c r="E2173" s="13" t="n"/>
      <c r="F2173" s="13" t="n"/>
      <c r="G2173" s="13" t="n"/>
      <c r="H2173" s="13" t="n"/>
      <c r="I2173" s="13" t="n"/>
      <c r="J2173" s="13" t="n"/>
      <c r="K2173" s="13" t="n"/>
      <c r="L2173" s="13" t="n"/>
      <c r="M2173" s="13" t="n"/>
      <c r="N2173" s="13" t="n"/>
      <c r="O2173" s="14" t="n"/>
      <c r="P2173" s="15" t="n"/>
      <c r="Q2173" s="16">
        <f>IF(N2173="", "", IF(ISNUMBER(N2173), N2173, IFERROR(DATEVALUE(LEFT(N2173,10))+TIMEVALUE(MID(N2173,12,8)), "texto")))</f>
        <v/>
      </c>
      <c r="R2173" s="17">
        <f>IF(ISNUMBER(Q2173), DATE(YEAR(Q2173),MONTH(Q2173),1), "")</f>
        <v/>
      </c>
      <c r="S2173" s="18">
        <f>IF(A2173="", 0, IF(AND(M2173=Ajustes!$B$8, E2173=Ajustes!$B$5, I2173=Ajustes!$B$4, OR(C2173=Ajustes!$B$6, C2173=Ajustes!$B$7), ISNUMBER(D2173), ISNUMBER(H2173)), 1, 0))</f>
        <v/>
      </c>
      <c r="T2173" s="19">
        <f>IF(S2173&lt;&gt;1, 0, IF(N(J2173)=0, 0, IF(K2173=Ajustes!$B$5, J2173, J2173*F2173)))</f>
        <v/>
      </c>
      <c r="U2173" s="20">
        <f>IF(S2173&lt;&gt;1, U2172, IF(C2173=Ajustes!$B$6, U2172+H2173, U2172-H2173))</f>
        <v/>
      </c>
      <c r="V2173" s="19">
        <f>IF(S2173&lt;&gt;1, V2172, IF(C2173=Ajustes!$B$6, V2172+D2173+N(O2173)+T2173, IF(U2173&lt;=0, 0, V2172-H2173*W2172)))</f>
        <v/>
      </c>
      <c r="W2173" s="21">
        <f>IF(U2173&gt;0, V2173/U2173, 0)</f>
        <v/>
      </c>
      <c r="X2173" s="19">
        <f>IF(AND(S2173=1, C2173=Ajustes!$B$7), D2173-N(O2173)-T2173-H2173*W2172, "")</f>
        <v/>
      </c>
      <c r="Y2173" s="18">
        <f>IF(A2173="", "", TRIM(IF(COUNTIFS($N$2:$N$3000,N2173,$C$2:$C$3000,C2173,$D$2:$D$3000,D2173,$H$2:$H$3000,H2173)&gt;1, "Orden repetida. ", "")&amp;IF(AND(S2173=1, C2173=Ajustes!$B$7, U2172+0.000001&lt;H2173), "Vendes más de lo registrado. ", "")&amp;IF(Q2173="texto", "Fecha en texto. ", "")&amp;IF(OR(NOT(ISNUMBER(D2173)), NOT(ISNUMBER(H2173))), "Número en texto. ", "")&amp;IF(AND(ISNUMBER(Q2173), ISNUMBER(Q2172), Q2173&lt;Q2172), "Fuera de orden de fecha. ", "")))</f>
        <v/>
      </c>
      <c r="Z2173" s="18">
        <f>IF(AND(S2173=1, ISNUMBER(R2173)), ROW(), 0)</f>
        <v/>
      </c>
      <c r="AA2173" s="18">
        <f>IF(ISNUMBER(R2173), R2173, 0)</f>
        <v/>
      </c>
    </row>
    <row r="2174">
      <c r="A2174" s="13" t="n"/>
      <c r="B2174" s="13" t="n"/>
      <c r="C2174" s="13" t="n"/>
      <c r="D2174" s="13" t="n"/>
      <c r="E2174" s="13" t="n"/>
      <c r="F2174" s="13" t="n"/>
      <c r="G2174" s="13" t="n"/>
      <c r="H2174" s="13" t="n"/>
      <c r="I2174" s="13" t="n"/>
      <c r="J2174" s="13" t="n"/>
      <c r="K2174" s="13" t="n"/>
      <c r="L2174" s="13" t="n"/>
      <c r="M2174" s="13" t="n"/>
      <c r="N2174" s="13" t="n"/>
      <c r="O2174" s="14" t="n"/>
      <c r="P2174" s="15" t="n"/>
      <c r="Q2174" s="16">
        <f>IF(N2174="", "", IF(ISNUMBER(N2174), N2174, IFERROR(DATEVALUE(LEFT(N2174,10))+TIMEVALUE(MID(N2174,12,8)), "texto")))</f>
        <v/>
      </c>
      <c r="R2174" s="17">
        <f>IF(ISNUMBER(Q2174), DATE(YEAR(Q2174),MONTH(Q2174),1), "")</f>
        <v/>
      </c>
      <c r="S2174" s="18">
        <f>IF(A2174="", 0, IF(AND(M2174=Ajustes!$B$8, E2174=Ajustes!$B$5, I2174=Ajustes!$B$4, OR(C2174=Ajustes!$B$6, C2174=Ajustes!$B$7), ISNUMBER(D2174), ISNUMBER(H2174)), 1, 0))</f>
        <v/>
      </c>
      <c r="T2174" s="19">
        <f>IF(S2174&lt;&gt;1, 0, IF(N(J2174)=0, 0, IF(K2174=Ajustes!$B$5, J2174, J2174*F2174)))</f>
        <v/>
      </c>
      <c r="U2174" s="20">
        <f>IF(S2174&lt;&gt;1, U2173, IF(C2174=Ajustes!$B$6, U2173+H2174, U2173-H2174))</f>
        <v/>
      </c>
      <c r="V2174" s="19">
        <f>IF(S2174&lt;&gt;1, V2173, IF(C2174=Ajustes!$B$6, V2173+D2174+N(O2174)+T2174, IF(U2174&lt;=0, 0, V2173-H2174*W2173)))</f>
        <v/>
      </c>
      <c r="W2174" s="21">
        <f>IF(U2174&gt;0, V2174/U2174, 0)</f>
        <v/>
      </c>
      <c r="X2174" s="19">
        <f>IF(AND(S2174=1, C2174=Ajustes!$B$7), D2174-N(O2174)-T2174-H2174*W2173, "")</f>
        <v/>
      </c>
      <c r="Y2174" s="18">
        <f>IF(A2174="", "", TRIM(IF(COUNTIFS($N$2:$N$3000,N2174,$C$2:$C$3000,C2174,$D$2:$D$3000,D2174,$H$2:$H$3000,H2174)&gt;1, "Orden repetida. ", "")&amp;IF(AND(S2174=1, C2174=Ajustes!$B$7, U2173+0.000001&lt;H2174), "Vendes más de lo registrado. ", "")&amp;IF(Q2174="texto", "Fecha en texto. ", "")&amp;IF(OR(NOT(ISNUMBER(D2174)), NOT(ISNUMBER(H2174))), "Número en texto. ", "")&amp;IF(AND(ISNUMBER(Q2174), ISNUMBER(Q2173), Q2174&lt;Q2173), "Fuera de orden de fecha. ", "")))</f>
        <v/>
      </c>
      <c r="Z2174" s="18">
        <f>IF(AND(S2174=1, ISNUMBER(R2174)), ROW(), 0)</f>
        <v/>
      </c>
      <c r="AA2174" s="18">
        <f>IF(ISNUMBER(R2174), R2174, 0)</f>
        <v/>
      </c>
    </row>
    <row r="2175">
      <c r="A2175" s="13" t="n"/>
      <c r="B2175" s="13" t="n"/>
      <c r="C2175" s="13" t="n"/>
      <c r="D2175" s="13" t="n"/>
      <c r="E2175" s="13" t="n"/>
      <c r="F2175" s="13" t="n"/>
      <c r="G2175" s="13" t="n"/>
      <c r="H2175" s="13" t="n"/>
      <c r="I2175" s="13" t="n"/>
      <c r="J2175" s="13" t="n"/>
      <c r="K2175" s="13" t="n"/>
      <c r="L2175" s="13" t="n"/>
      <c r="M2175" s="13" t="n"/>
      <c r="N2175" s="13" t="n"/>
      <c r="O2175" s="14" t="n"/>
      <c r="P2175" s="15" t="n"/>
      <c r="Q2175" s="16">
        <f>IF(N2175="", "", IF(ISNUMBER(N2175), N2175, IFERROR(DATEVALUE(LEFT(N2175,10))+TIMEVALUE(MID(N2175,12,8)), "texto")))</f>
        <v/>
      </c>
      <c r="R2175" s="17">
        <f>IF(ISNUMBER(Q2175), DATE(YEAR(Q2175),MONTH(Q2175),1), "")</f>
        <v/>
      </c>
      <c r="S2175" s="18">
        <f>IF(A2175="", 0, IF(AND(M2175=Ajustes!$B$8, E2175=Ajustes!$B$5, I2175=Ajustes!$B$4, OR(C2175=Ajustes!$B$6, C2175=Ajustes!$B$7), ISNUMBER(D2175), ISNUMBER(H2175)), 1, 0))</f>
        <v/>
      </c>
      <c r="T2175" s="19">
        <f>IF(S2175&lt;&gt;1, 0, IF(N(J2175)=0, 0, IF(K2175=Ajustes!$B$5, J2175, J2175*F2175)))</f>
        <v/>
      </c>
      <c r="U2175" s="20">
        <f>IF(S2175&lt;&gt;1, U2174, IF(C2175=Ajustes!$B$6, U2174+H2175, U2174-H2175))</f>
        <v/>
      </c>
      <c r="V2175" s="19">
        <f>IF(S2175&lt;&gt;1, V2174, IF(C2175=Ajustes!$B$6, V2174+D2175+N(O2175)+T2175, IF(U2175&lt;=0, 0, V2174-H2175*W2174)))</f>
        <v/>
      </c>
      <c r="W2175" s="21">
        <f>IF(U2175&gt;0, V2175/U2175, 0)</f>
        <v/>
      </c>
      <c r="X2175" s="19">
        <f>IF(AND(S2175=1, C2175=Ajustes!$B$7), D2175-N(O2175)-T2175-H2175*W2174, "")</f>
        <v/>
      </c>
      <c r="Y2175" s="18">
        <f>IF(A2175="", "", TRIM(IF(COUNTIFS($N$2:$N$3000,N2175,$C$2:$C$3000,C2175,$D$2:$D$3000,D2175,$H$2:$H$3000,H2175)&gt;1, "Orden repetida. ", "")&amp;IF(AND(S2175=1, C2175=Ajustes!$B$7, U2174+0.000001&lt;H2175), "Vendes más de lo registrado. ", "")&amp;IF(Q2175="texto", "Fecha en texto. ", "")&amp;IF(OR(NOT(ISNUMBER(D2175)), NOT(ISNUMBER(H2175))), "Número en texto. ", "")&amp;IF(AND(ISNUMBER(Q2175), ISNUMBER(Q2174), Q2175&lt;Q2174), "Fuera de orden de fecha. ", "")))</f>
        <v/>
      </c>
      <c r="Z2175" s="18">
        <f>IF(AND(S2175=1, ISNUMBER(R2175)), ROW(), 0)</f>
        <v/>
      </c>
      <c r="AA2175" s="18">
        <f>IF(ISNUMBER(R2175), R2175, 0)</f>
        <v/>
      </c>
    </row>
    <row r="2176">
      <c r="A2176" s="13" t="n"/>
      <c r="B2176" s="13" t="n"/>
      <c r="C2176" s="13" t="n"/>
      <c r="D2176" s="13" t="n"/>
      <c r="E2176" s="13" t="n"/>
      <c r="F2176" s="13" t="n"/>
      <c r="G2176" s="13" t="n"/>
      <c r="H2176" s="13" t="n"/>
      <c r="I2176" s="13" t="n"/>
      <c r="J2176" s="13" t="n"/>
      <c r="K2176" s="13" t="n"/>
      <c r="L2176" s="13" t="n"/>
      <c r="M2176" s="13" t="n"/>
      <c r="N2176" s="13" t="n"/>
      <c r="O2176" s="14" t="n"/>
      <c r="P2176" s="15" t="n"/>
      <c r="Q2176" s="16">
        <f>IF(N2176="", "", IF(ISNUMBER(N2176), N2176, IFERROR(DATEVALUE(LEFT(N2176,10))+TIMEVALUE(MID(N2176,12,8)), "texto")))</f>
        <v/>
      </c>
      <c r="R2176" s="17">
        <f>IF(ISNUMBER(Q2176), DATE(YEAR(Q2176),MONTH(Q2176),1), "")</f>
        <v/>
      </c>
      <c r="S2176" s="18">
        <f>IF(A2176="", 0, IF(AND(M2176=Ajustes!$B$8, E2176=Ajustes!$B$5, I2176=Ajustes!$B$4, OR(C2176=Ajustes!$B$6, C2176=Ajustes!$B$7), ISNUMBER(D2176), ISNUMBER(H2176)), 1, 0))</f>
        <v/>
      </c>
      <c r="T2176" s="19">
        <f>IF(S2176&lt;&gt;1, 0, IF(N(J2176)=0, 0, IF(K2176=Ajustes!$B$5, J2176, J2176*F2176)))</f>
        <v/>
      </c>
      <c r="U2176" s="20">
        <f>IF(S2176&lt;&gt;1, U2175, IF(C2176=Ajustes!$B$6, U2175+H2176, U2175-H2176))</f>
        <v/>
      </c>
      <c r="V2176" s="19">
        <f>IF(S2176&lt;&gt;1, V2175, IF(C2176=Ajustes!$B$6, V2175+D2176+N(O2176)+T2176, IF(U2176&lt;=0, 0, V2175-H2176*W2175)))</f>
        <v/>
      </c>
      <c r="W2176" s="21">
        <f>IF(U2176&gt;0, V2176/U2176, 0)</f>
        <v/>
      </c>
      <c r="X2176" s="19">
        <f>IF(AND(S2176=1, C2176=Ajustes!$B$7), D2176-N(O2176)-T2176-H2176*W2175, "")</f>
        <v/>
      </c>
      <c r="Y2176" s="18">
        <f>IF(A2176="", "", TRIM(IF(COUNTIFS($N$2:$N$3000,N2176,$C$2:$C$3000,C2176,$D$2:$D$3000,D2176,$H$2:$H$3000,H2176)&gt;1, "Orden repetida. ", "")&amp;IF(AND(S2176=1, C2176=Ajustes!$B$7, U2175+0.000001&lt;H2176), "Vendes más de lo registrado. ", "")&amp;IF(Q2176="texto", "Fecha en texto. ", "")&amp;IF(OR(NOT(ISNUMBER(D2176)), NOT(ISNUMBER(H2176))), "Número en texto. ", "")&amp;IF(AND(ISNUMBER(Q2176), ISNUMBER(Q2175), Q2176&lt;Q2175), "Fuera de orden de fecha. ", "")))</f>
        <v/>
      </c>
      <c r="Z2176" s="18">
        <f>IF(AND(S2176=1, ISNUMBER(R2176)), ROW(), 0)</f>
        <v/>
      </c>
      <c r="AA2176" s="18">
        <f>IF(ISNUMBER(R2176), R2176, 0)</f>
        <v/>
      </c>
    </row>
    <row r="2177">
      <c r="A2177" s="13" t="n"/>
      <c r="B2177" s="13" t="n"/>
      <c r="C2177" s="13" t="n"/>
      <c r="D2177" s="13" t="n"/>
      <c r="E2177" s="13" t="n"/>
      <c r="F2177" s="13" t="n"/>
      <c r="G2177" s="13" t="n"/>
      <c r="H2177" s="13" t="n"/>
      <c r="I2177" s="13" t="n"/>
      <c r="J2177" s="13" t="n"/>
      <c r="K2177" s="13" t="n"/>
      <c r="L2177" s="13" t="n"/>
      <c r="M2177" s="13" t="n"/>
      <c r="N2177" s="13" t="n"/>
      <c r="O2177" s="14" t="n"/>
      <c r="P2177" s="15" t="n"/>
      <c r="Q2177" s="16">
        <f>IF(N2177="", "", IF(ISNUMBER(N2177), N2177, IFERROR(DATEVALUE(LEFT(N2177,10))+TIMEVALUE(MID(N2177,12,8)), "texto")))</f>
        <v/>
      </c>
      <c r="R2177" s="17">
        <f>IF(ISNUMBER(Q2177), DATE(YEAR(Q2177),MONTH(Q2177),1), "")</f>
        <v/>
      </c>
      <c r="S2177" s="18">
        <f>IF(A2177="", 0, IF(AND(M2177=Ajustes!$B$8, E2177=Ajustes!$B$5, I2177=Ajustes!$B$4, OR(C2177=Ajustes!$B$6, C2177=Ajustes!$B$7), ISNUMBER(D2177), ISNUMBER(H2177)), 1, 0))</f>
        <v/>
      </c>
      <c r="T2177" s="19">
        <f>IF(S2177&lt;&gt;1, 0, IF(N(J2177)=0, 0, IF(K2177=Ajustes!$B$5, J2177, J2177*F2177)))</f>
        <v/>
      </c>
      <c r="U2177" s="20">
        <f>IF(S2177&lt;&gt;1, U2176, IF(C2177=Ajustes!$B$6, U2176+H2177, U2176-H2177))</f>
        <v/>
      </c>
      <c r="V2177" s="19">
        <f>IF(S2177&lt;&gt;1, V2176, IF(C2177=Ajustes!$B$6, V2176+D2177+N(O2177)+T2177, IF(U2177&lt;=0, 0, V2176-H2177*W2176)))</f>
        <v/>
      </c>
      <c r="W2177" s="21">
        <f>IF(U2177&gt;0, V2177/U2177, 0)</f>
        <v/>
      </c>
      <c r="X2177" s="19">
        <f>IF(AND(S2177=1, C2177=Ajustes!$B$7), D2177-N(O2177)-T2177-H2177*W2176, "")</f>
        <v/>
      </c>
      <c r="Y2177" s="18">
        <f>IF(A2177="", "", TRIM(IF(COUNTIFS($N$2:$N$3000,N2177,$C$2:$C$3000,C2177,$D$2:$D$3000,D2177,$H$2:$H$3000,H2177)&gt;1, "Orden repetida. ", "")&amp;IF(AND(S2177=1, C2177=Ajustes!$B$7, U2176+0.000001&lt;H2177), "Vendes más de lo registrado. ", "")&amp;IF(Q2177="texto", "Fecha en texto. ", "")&amp;IF(OR(NOT(ISNUMBER(D2177)), NOT(ISNUMBER(H2177))), "Número en texto. ", "")&amp;IF(AND(ISNUMBER(Q2177), ISNUMBER(Q2176), Q2177&lt;Q2176), "Fuera de orden de fecha. ", "")))</f>
        <v/>
      </c>
      <c r="Z2177" s="18">
        <f>IF(AND(S2177=1, ISNUMBER(R2177)), ROW(), 0)</f>
        <v/>
      </c>
      <c r="AA2177" s="18">
        <f>IF(ISNUMBER(R2177), R2177, 0)</f>
        <v/>
      </c>
    </row>
    <row r="2178">
      <c r="A2178" s="13" t="n"/>
      <c r="B2178" s="13" t="n"/>
      <c r="C2178" s="13" t="n"/>
      <c r="D2178" s="13" t="n"/>
      <c r="E2178" s="13" t="n"/>
      <c r="F2178" s="13" t="n"/>
      <c r="G2178" s="13" t="n"/>
      <c r="H2178" s="13" t="n"/>
      <c r="I2178" s="13" t="n"/>
      <c r="J2178" s="13" t="n"/>
      <c r="K2178" s="13" t="n"/>
      <c r="L2178" s="13" t="n"/>
      <c r="M2178" s="13" t="n"/>
      <c r="N2178" s="13" t="n"/>
      <c r="O2178" s="14" t="n"/>
      <c r="P2178" s="15" t="n"/>
      <c r="Q2178" s="16">
        <f>IF(N2178="", "", IF(ISNUMBER(N2178), N2178, IFERROR(DATEVALUE(LEFT(N2178,10))+TIMEVALUE(MID(N2178,12,8)), "texto")))</f>
        <v/>
      </c>
      <c r="R2178" s="17">
        <f>IF(ISNUMBER(Q2178), DATE(YEAR(Q2178),MONTH(Q2178),1), "")</f>
        <v/>
      </c>
      <c r="S2178" s="18">
        <f>IF(A2178="", 0, IF(AND(M2178=Ajustes!$B$8, E2178=Ajustes!$B$5, I2178=Ajustes!$B$4, OR(C2178=Ajustes!$B$6, C2178=Ajustes!$B$7), ISNUMBER(D2178), ISNUMBER(H2178)), 1, 0))</f>
        <v/>
      </c>
      <c r="T2178" s="19">
        <f>IF(S2178&lt;&gt;1, 0, IF(N(J2178)=0, 0, IF(K2178=Ajustes!$B$5, J2178, J2178*F2178)))</f>
        <v/>
      </c>
      <c r="U2178" s="20">
        <f>IF(S2178&lt;&gt;1, U2177, IF(C2178=Ajustes!$B$6, U2177+H2178, U2177-H2178))</f>
        <v/>
      </c>
      <c r="V2178" s="19">
        <f>IF(S2178&lt;&gt;1, V2177, IF(C2178=Ajustes!$B$6, V2177+D2178+N(O2178)+T2178, IF(U2178&lt;=0, 0, V2177-H2178*W2177)))</f>
        <v/>
      </c>
      <c r="W2178" s="21">
        <f>IF(U2178&gt;0, V2178/U2178, 0)</f>
        <v/>
      </c>
      <c r="X2178" s="19">
        <f>IF(AND(S2178=1, C2178=Ajustes!$B$7), D2178-N(O2178)-T2178-H2178*W2177, "")</f>
        <v/>
      </c>
      <c r="Y2178" s="18">
        <f>IF(A2178="", "", TRIM(IF(COUNTIFS($N$2:$N$3000,N2178,$C$2:$C$3000,C2178,$D$2:$D$3000,D2178,$H$2:$H$3000,H2178)&gt;1, "Orden repetida. ", "")&amp;IF(AND(S2178=1, C2178=Ajustes!$B$7, U2177+0.000001&lt;H2178), "Vendes más de lo registrado. ", "")&amp;IF(Q2178="texto", "Fecha en texto. ", "")&amp;IF(OR(NOT(ISNUMBER(D2178)), NOT(ISNUMBER(H2178))), "Número en texto. ", "")&amp;IF(AND(ISNUMBER(Q2178), ISNUMBER(Q2177), Q2178&lt;Q2177), "Fuera de orden de fecha. ", "")))</f>
        <v/>
      </c>
      <c r="Z2178" s="18">
        <f>IF(AND(S2178=1, ISNUMBER(R2178)), ROW(), 0)</f>
        <v/>
      </c>
      <c r="AA2178" s="18">
        <f>IF(ISNUMBER(R2178), R2178, 0)</f>
        <v/>
      </c>
    </row>
    <row r="2179">
      <c r="A2179" s="13" t="n"/>
      <c r="B2179" s="13" t="n"/>
      <c r="C2179" s="13" t="n"/>
      <c r="D2179" s="13" t="n"/>
      <c r="E2179" s="13" t="n"/>
      <c r="F2179" s="13" t="n"/>
      <c r="G2179" s="13" t="n"/>
      <c r="H2179" s="13" t="n"/>
      <c r="I2179" s="13" t="n"/>
      <c r="J2179" s="13" t="n"/>
      <c r="K2179" s="13" t="n"/>
      <c r="L2179" s="13" t="n"/>
      <c r="M2179" s="13" t="n"/>
      <c r="N2179" s="13" t="n"/>
      <c r="O2179" s="14" t="n"/>
      <c r="P2179" s="15" t="n"/>
      <c r="Q2179" s="16">
        <f>IF(N2179="", "", IF(ISNUMBER(N2179), N2179, IFERROR(DATEVALUE(LEFT(N2179,10))+TIMEVALUE(MID(N2179,12,8)), "texto")))</f>
        <v/>
      </c>
      <c r="R2179" s="17">
        <f>IF(ISNUMBER(Q2179), DATE(YEAR(Q2179),MONTH(Q2179),1), "")</f>
        <v/>
      </c>
      <c r="S2179" s="18">
        <f>IF(A2179="", 0, IF(AND(M2179=Ajustes!$B$8, E2179=Ajustes!$B$5, I2179=Ajustes!$B$4, OR(C2179=Ajustes!$B$6, C2179=Ajustes!$B$7), ISNUMBER(D2179), ISNUMBER(H2179)), 1, 0))</f>
        <v/>
      </c>
      <c r="T2179" s="19">
        <f>IF(S2179&lt;&gt;1, 0, IF(N(J2179)=0, 0, IF(K2179=Ajustes!$B$5, J2179, J2179*F2179)))</f>
        <v/>
      </c>
      <c r="U2179" s="20">
        <f>IF(S2179&lt;&gt;1, U2178, IF(C2179=Ajustes!$B$6, U2178+H2179, U2178-H2179))</f>
        <v/>
      </c>
      <c r="V2179" s="19">
        <f>IF(S2179&lt;&gt;1, V2178, IF(C2179=Ajustes!$B$6, V2178+D2179+N(O2179)+T2179, IF(U2179&lt;=0, 0, V2178-H2179*W2178)))</f>
        <v/>
      </c>
      <c r="W2179" s="21">
        <f>IF(U2179&gt;0, V2179/U2179, 0)</f>
        <v/>
      </c>
      <c r="X2179" s="19">
        <f>IF(AND(S2179=1, C2179=Ajustes!$B$7), D2179-N(O2179)-T2179-H2179*W2178, "")</f>
        <v/>
      </c>
      <c r="Y2179" s="18">
        <f>IF(A2179="", "", TRIM(IF(COUNTIFS($N$2:$N$3000,N2179,$C$2:$C$3000,C2179,$D$2:$D$3000,D2179,$H$2:$H$3000,H2179)&gt;1, "Orden repetida. ", "")&amp;IF(AND(S2179=1, C2179=Ajustes!$B$7, U2178+0.000001&lt;H2179), "Vendes más de lo registrado. ", "")&amp;IF(Q2179="texto", "Fecha en texto. ", "")&amp;IF(OR(NOT(ISNUMBER(D2179)), NOT(ISNUMBER(H2179))), "Número en texto. ", "")&amp;IF(AND(ISNUMBER(Q2179), ISNUMBER(Q2178), Q2179&lt;Q2178), "Fuera de orden de fecha. ", "")))</f>
        <v/>
      </c>
      <c r="Z2179" s="18">
        <f>IF(AND(S2179=1, ISNUMBER(R2179)), ROW(), 0)</f>
        <v/>
      </c>
      <c r="AA2179" s="18">
        <f>IF(ISNUMBER(R2179), R2179, 0)</f>
        <v/>
      </c>
    </row>
    <row r="2180">
      <c r="A2180" s="13" t="n"/>
      <c r="B2180" s="13" t="n"/>
      <c r="C2180" s="13" t="n"/>
      <c r="D2180" s="13" t="n"/>
      <c r="E2180" s="13" t="n"/>
      <c r="F2180" s="13" t="n"/>
      <c r="G2180" s="13" t="n"/>
      <c r="H2180" s="13" t="n"/>
      <c r="I2180" s="13" t="n"/>
      <c r="J2180" s="13" t="n"/>
      <c r="K2180" s="13" t="n"/>
      <c r="L2180" s="13" t="n"/>
      <c r="M2180" s="13" t="n"/>
      <c r="N2180" s="13" t="n"/>
      <c r="O2180" s="14" t="n"/>
      <c r="P2180" s="15" t="n"/>
      <c r="Q2180" s="16">
        <f>IF(N2180="", "", IF(ISNUMBER(N2180), N2180, IFERROR(DATEVALUE(LEFT(N2180,10))+TIMEVALUE(MID(N2180,12,8)), "texto")))</f>
        <v/>
      </c>
      <c r="R2180" s="17">
        <f>IF(ISNUMBER(Q2180), DATE(YEAR(Q2180),MONTH(Q2180),1), "")</f>
        <v/>
      </c>
      <c r="S2180" s="18">
        <f>IF(A2180="", 0, IF(AND(M2180=Ajustes!$B$8, E2180=Ajustes!$B$5, I2180=Ajustes!$B$4, OR(C2180=Ajustes!$B$6, C2180=Ajustes!$B$7), ISNUMBER(D2180), ISNUMBER(H2180)), 1, 0))</f>
        <v/>
      </c>
      <c r="T2180" s="19">
        <f>IF(S2180&lt;&gt;1, 0, IF(N(J2180)=0, 0, IF(K2180=Ajustes!$B$5, J2180, J2180*F2180)))</f>
        <v/>
      </c>
      <c r="U2180" s="20">
        <f>IF(S2180&lt;&gt;1, U2179, IF(C2180=Ajustes!$B$6, U2179+H2180, U2179-H2180))</f>
        <v/>
      </c>
      <c r="V2180" s="19">
        <f>IF(S2180&lt;&gt;1, V2179, IF(C2180=Ajustes!$B$6, V2179+D2180+N(O2180)+T2180, IF(U2180&lt;=0, 0, V2179-H2180*W2179)))</f>
        <v/>
      </c>
      <c r="W2180" s="21">
        <f>IF(U2180&gt;0, V2180/U2180, 0)</f>
        <v/>
      </c>
      <c r="X2180" s="19">
        <f>IF(AND(S2180=1, C2180=Ajustes!$B$7), D2180-N(O2180)-T2180-H2180*W2179, "")</f>
        <v/>
      </c>
      <c r="Y2180" s="18">
        <f>IF(A2180="", "", TRIM(IF(COUNTIFS($N$2:$N$3000,N2180,$C$2:$C$3000,C2180,$D$2:$D$3000,D2180,$H$2:$H$3000,H2180)&gt;1, "Orden repetida. ", "")&amp;IF(AND(S2180=1, C2180=Ajustes!$B$7, U2179+0.000001&lt;H2180), "Vendes más de lo registrado. ", "")&amp;IF(Q2180="texto", "Fecha en texto. ", "")&amp;IF(OR(NOT(ISNUMBER(D2180)), NOT(ISNUMBER(H2180))), "Número en texto. ", "")&amp;IF(AND(ISNUMBER(Q2180), ISNUMBER(Q2179), Q2180&lt;Q2179), "Fuera de orden de fecha. ", "")))</f>
        <v/>
      </c>
      <c r="Z2180" s="18">
        <f>IF(AND(S2180=1, ISNUMBER(R2180)), ROW(), 0)</f>
        <v/>
      </c>
      <c r="AA2180" s="18">
        <f>IF(ISNUMBER(R2180), R2180, 0)</f>
        <v/>
      </c>
    </row>
    <row r="2181">
      <c r="A2181" s="13" t="n"/>
      <c r="B2181" s="13" t="n"/>
      <c r="C2181" s="13" t="n"/>
      <c r="D2181" s="13" t="n"/>
      <c r="E2181" s="13" t="n"/>
      <c r="F2181" s="13" t="n"/>
      <c r="G2181" s="13" t="n"/>
      <c r="H2181" s="13" t="n"/>
      <c r="I2181" s="13" t="n"/>
      <c r="J2181" s="13" t="n"/>
      <c r="K2181" s="13" t="n"/>
      <c r="L2181" s="13" t="n"/>
      <c r="M2181" s="13" t="n"/>
      <c r="N2181" s="13" t="n"/>
      <c r="O2181" s="14" t="n"/>
      <c r="P2181" s="15" t="n"/>
      <c r="Q2181" s="16">
        <f>IF(N2181="", "", IF(ISNUMBER(N2181), N2181, IFERROR(DATEVALUE(LEFT(N2181,10))+TIMEVALUE(MID(N2181,12,8)), "texto")))</f>
        <v/>
      </c>
      <c r="R2181" s="17">
        <f>IF(ISNUMBER(Q2181), DATE(YEAR(Q2181),MONTH(Q2181),1), "")</f>
        <v/>
      </c>
      <c r="S2181" s="18">
        <f>IF(A2181="", 0, IF(AND(M2181=Ajustes!$B$8, E2181=Ajustes!$B$5, I2181=Ajustes!$B$4, OR(C2181=Ajustes!$B$6, C2181=Ajustes!$B$7), ISNUMBER(D2181), ISNUMBER(H2181)), 1, 0))</f>
        <v/>
      </c>
      <c r="T2181" s="19">
        <f>IF(S2181&lt;&gt;1, 0, IF(N(J2181)=0, 0, IF(K2181=Ajustes!$B$5, J2181, J2181*F2181)))</f>
        <v/>
      </c>
      <c r="U2181" s="20">
        <f>IF(S2181&lt;&gt;1, U2180, IF(C2181=Ajustes!$B$6, U2180+H2181, U2180-H2181))</f>
        <v/>
      </c>
      <c r="V2181" s="19">
        <f>IF(S2181&lt;&gt;1, V2180, IF(C2181=Ajustes!$B$6, V2180+D2181+N(O2181)+T2181, IF(U2181&lt;=0, 0, V2180-H2181*W2180)))</f>
        <v/>
      </c>
      <c r="W2181" s="21">
        <f>IF(U2181&gt;0, V2181/U2181, 0)</f>
        <v/>
      </c>
      <c r="X2181" s="19">
        <f>IF(AND(S2181=1, C2181=Ajustes!$B$7), D2181-N(O2181)-T2181-H2181*W2180, "")</f>
        <v/>
      </c>
      <c r="Y2181" s="18">
        <f>IF(A2181="", "", TRIM(IF(COUNTIFS($N$2:$N$3000,N2181,$C$2:$C$3000,C2181,$D$2:$D$3000,D2181,$H$2:$H$3000,H2181)&gt;1, "Orden repetida. ", "")&amp;IF(AND(S2181=1, C2181=Ajustes!$B$7, U2180+0.000001&lt;H2181), "Vendes más de lo registrado. ", "")&amp;IF(Q2181="texto", "Fecha en texto. ", "")&amp;IF(OR(NOT(ISNUMBER(D2181)), NOT(ISNUMBER(H2181))), "Número en texto. ", "")&amp;IF(AND(ISNUMBER(Q2181), ISNUMBER(Q2180), Q2181&lt;Q2180), "Fuera de orden de fecha. ", "")))</f>
        <v/>
      </c>
      <c r="Z2181" s="18">
        <f>IF(AND(S2181=1, ISNUMBER(R2181)), ROW(), 0)</f>
        <v/>
      </c>
      <c r="AA2181" s="18">
        <f>IF(ISNUMBER(R2181), R2181, 0)</f>
        <v/>
      </c>
    </row>
    <row r="2182">
      <c r="A2182" s="13" t="n"/>
      <c r="B2182" s="13" t="n"/>
      <c r="C2182" s="13" t="n"/>
      <c r="D2182" s="13" t="n"/>
      <c r="E2182" s="13" t="n"/>
      <c r="F2182" s="13" t="n"/>
      <c r="G2182" s="13" t="n"/>
      <c r="H2182" s="13" t="n"/>
      <c r="I2182" s="13" t="n"/>
      <c r="J2182" s="13" t="n"/>
      <c r="K2182" s="13" t="n"/>
      <c r="L2182" s="13" t="n"/>
      <c r="M2182" s="13" t="n"/>
      <c r="N2182" s="13" t="n"/>
      <c r="O2182" s="14" t="n"/>
      <c r="P2182" s="15" t="n"/>
      <c r="Q2182" s="16">
        <f>IF(N2182="", "", IF(ISNUMBER(N2182), N2182, IFERROR(DATEVALUE(LEFT(N2182,10))+TIMEVALUE(MID(N2182,12,8)), "texto")))</f>
        <v/>
      </c>
      <c r="R2182" s="17">
        <f>IF(ISNUMBER(Q2182), DATE(YEAR(Q2182),MONTH(Q2182),1), "")</f>
        <v/>
      </c>
      <c r="S2182" s="18">
        <f>IF(A2182="", 0, IF(AND(M2182=Ajustes!$B$8, E2182=Ajustes!$B$5, I2182=Ajustes!$B$4, OR(C2182=Ajustes!$B$6, C2182=Ajustes!$B$7), ISNUMBER(D2182), ISNUMBER(H2182)), 1, 0))</f>
        <v/>
      </c>
      <c r="T2182" s="19">
        <f>IF(S2182&lt;&gt;1, 0, IF(N(J2182)=0, 0, IF(K2182=Ajustes!$B$5, J2182, J2182*F2182)))</f>
        <v/>
      </c>
      <c r="U2182" s="20">
        <f>IF(S2182&lt;&gt;1, U2181, IF(C2182=Ajustes!$B$6, U2181+H2182, U2181-H2182))</f>
        <v/>
      </c>
      <c r="V2182" s="19">
        <f>IF(S2182&lt;&gt;1, V2181, IF(C2182=Ajustes!$B$6, V2181+D2182+N(O2182)+T2182, IF(U2182&lt;=0, 0, V2181-H2182*W2181)))</f>
        <v/>
      </c>
      <c r="W2182" s="21">
        <f>IF(U2182&gt;0, V2182/U2182, 0)</f>
        <v/>
      </c>
      <c r="X2182" s="19">
        <f>IF(AND(S2182=1, C2182=Ajustes!$B$7), D2182-N(O2182)-T2182-H2182*W2181, "")</f>
        <v/>
      </c>
      <c r="Y2182" s="18">
        <f>IF(A2182="", "", TRIM(IF(COUNTIFS($N$2:$N$3000,N2182,$C$2:$C$3000,C2182,$D$2:$D$3000,D2182,$H$2:$H$3000,H2182)&gt;1, "Orden repetida. ", "")&amp;IF(AND(S2182=1, C2182=Ajustes!$B$7, U2181+0.000001&lt;H2182), "Vendes más de lo registrado. ", "")&amp;IF(Q2182="texto", "Fecha en texto. ", "")&amp;IF(OR(NOT(ISNUMBER(D2182)), NOT(ISNUMBER(H2182))), "Número en texto. ", "")&amp;IF(AND(ISNUMBER(Q2182), ISNUMBER(Q2181), Q2182&lt;Q2181), "Fuera de orden de fecha. ", "")))</f>
        <v/>
      </c>
      <c r="Z2182" s="18">
        <f>IF(AND(S2182=1, ISNUMBER(R2182)), ROW(), 0)</f>
        <v/>
      </c>
      <c r="AA2182" s="18">
        <f>IF(ISNUMBER(R2182), R2182, 0)</f>
        <v/>
      </c>
    </row>
    <row r="2183">
      <c r="A2183" s="13" t="n"/>
      <c r="B2183" s="13" t="n"/>
      <c r="C2183" s="13" t="n"/>
      <c r="D2183" s="13" t="n"/>
      <c r="E2183" s="13" t="n"/>
      <c r="F2183" s="13" t="n"/>
      <c r="G2183" s="13" t="n"/>
      <c r="H2183" s="13" t="n"/>
      <c r="I2183" s="13" t="n"/>
      <c r="J2183" s="13" t="n"/>
      <c r="K2183" s="13" t="n"/>
      <c r="L2183" s="13" t="n"/>
      <c r="M2183" s="13" t="n"/>
      <c r="N2183" s="13" t="n"/>
      <c r="O2183" s="14" t="n"/>
      <c r="P2183" s="15" t="n"/>
      <c r="Q2183" s="16">
        <f>IF(N2183="", "", IF(ISNUMBER(N2183), N2183, IFERROR(DATEVALUE(LEFT(N2183,10))+TIMEVALUE(MID(N2183,12,8)), "texto")))</f>
        <v/>
      </c>
      <c r="R2183" s="17">
        <f>IF(ISNUMBER(Q2183), DATE(YEAR(Q2183),MONTH(Q2183),1), "")</f>
        <v/>
      </c>
      <c r="S2183" s="18">
        <f>IF(A2183="", 0, IF(AND(M2183=Ajustes!$B$8, E2183=Ajustes!$B$5, I2183=Ajustes!$B$4, OR(C2183=Ajustes!$B$6, C2183=Ajustes!$B$7), ISNUMBER(D2183), ISNUMBER(H2183)), 1, 0))</f>
        <v/>
      </c>
      <c r="T2183" s="19">
        <f>IF(S2183&lt;&gt;1, 0, IF(N(J2183)=0, 0, IF(K2183=Ajustes!$B$5, J2183, J2183*F2183)))</f>
        <v/>
      </c>
      <c r="U2183" s="20">
        <f>IF(S2183&lt;&gt;1, U2182, IF(C2183=Ajustes!$B$6, U2182+H2183, U2182-H2183))</f>
        <v/>
      </c>
      <c r="V2183" s="19">
        <f>IF(S2183&lt;&gt;1, V2182, IF(C2183=Ajustes!$B$6, V2182+D2183+N(O2183)+T2183, IF(U2183&lt;=0, 0, V2182-H2183*W2182)))</f>
        <v/>
      </c>
      <c r="W2183" s="21">
        <f>IF(U2183&gt;0, V2183/U2183, 0)</f>
        <v/>
      </c>
      <c r="X2183" s="19">
        <f>IF(AND(S2183=1, C2183=Ajustes!$B$7), D2183-N(O2183)-T2183-H2183*W2182, "")</f>
        <v/>
      </c>
      <c r="Y2183" s="18">
        <f>IF(A2183="", "", TRIM(IF(COUNTIFS($N$2:$N$3000,N2183,$C$2:$C$3000,C2183,$D$2:$D$3000,D2183,$H$2:$H$3000,H2183)&gt;1, "Orden repetida. ", "")&amp;IF(AND(S2183=1, C2183=Ajustes!$B$7, U2182+0.000001&lt;H2183), "Vendes más de lo registrado. ", "")&amp;IF(Q2183="texto", "Fecha en texto. ", "")&amp;IF(OR(NOT(ISNUMBER(D2183)), NOT(ISNUMBER(H2183))), "Número en texto. ", "")&amp;IF(AND(ISNUMBER(Q2183), ISNUMBER(Q2182), Q2183&lt;Q2182), "Fuera de orden de fecha. ", "")))</f>
        <v/>
      </c>
      <c r="Z2183" s="18">
        <f>IF(AND(S2183=1, ISNUMBER(R2183)), ROW(), 0)</f>
        <v/>
      </c>
      <c r="AA2183" s="18">
        <f>IF(ISNUMBER(R2183), R2183, 0)</f>
        <v/>
      </c>
    </row>
    <row r="2184">
      <c r="A2184" s="13" t="n"/>
      <c r="B2184" s="13" t="n"/>
      <c r="C2184" s="13" t="n"/>
      <c r="D2184" s="13" t="n"/>
      <c r="E2184" s="13" t="n"/>
      <c r="F2184" s="13" t="n"/>
      <c r="G2184" s="13" t="n"/>
      <c r="H2184" s="13" t="n"/>
      <c r="I2184" s="13" t="n"/>
      <c r="J2184" s="13" t="n"/>
      <c r="K2184" s="13" t="n"/>
      <c r="L2184" s="13" t="n"/>
      <c r="M2184" s="13" t="n"/>
      <c r="N2184" s="13" t="n"/>
      <c r="O2184" s="14" t="n"/>
      <c r="P2184" s="15" t="n"/>
      <c r="Q2184" s="16">
        <f>IF(N2184="", "", IF(ISNUMBER(N2184), N2184, IFERROR(DATEVALUE(LEFT(N2184,10))+TIMEVALUE(MID(N2184,12,8)), "texto")))</f>
        <v/>
      </c>
      <c r="R2184" s="17">
        <f>IF(ISNUMBER(Q2184), DATE(YEAR(Q2184),MONTH(Q2184),1), "")</f>
        <v/>
      </c>
      <c r="S2184" s="18">
        <f>IF(A2184="", 0, IF(AND(M2184=Ajustes!$B$8, E2184=Ajustes!$B$5, I2184=Ajustes!$B$4, OR(C2184=Ajustes!$B$6, C2184=Ajustes!$B$7), ISNUMBER(D2184), ISNUMBER(H2184)), 1, 0))</f>
        <v/>
      </c>
      <c r="T2184" s="19">
        <f>IF(S2184&lt;&gt;1, 0, IF(N(J2184)=0, 0, IF(K2184=Ajustes!$B$5, J2184, J2184*F2184)))</f>
        <v/>
      </c>
      <c r="U2184" s="20">
        <f>IF(S2184&lt;&gt;1, U2183, IF(C2184=Ajustes!$B$6, U2183+H2184, U2183-H2184))</f>
        <v/>
      </c>
      <c r="V2184" s="19">
        <f>IF(S2184&lt;&gt;1, V2183, IF(C2184=Ajustes!$B$6, V2183+D2184+N(O2184)+T2184, IF(U2184&lt;=0, 0, V2183-H2184*W2183)))</f>
        <v/>
      </c>
      <c r="W2184" s="21">
        <f>IF(U2184&gt;0, V2184/U2184, 0)</f>
        <v/>
      </c>
      <c r="X2184" s="19">
        <f>IF(AND(S2184=1, C2184=Ajustes!$B$7), D2184-N(O2184)-T2184-H2184*W2183, "")</f>
        <v/>
      </c>
      <c r="Y2184" s="18">
        <f>IF(A2184="", "", TRIM(IF(COUNTIFS($N$2:$N$3000,N2184,$C$2:$C$3000,C2184,$D$2:$D$3000,D2184,$H$2:$H$3000,H2184)&gt;1, "Orden repetida. ", "")&amp;IF(AND(S2184=1, C2184=Ajustes!$B$7, U2183+0.000001&lt;H2184), "Vendes más de lo registrado. ", "")&amp;IF(Q2184="texto", "Fecha en texto. ", "")&amp;IF(OR(NOT(ISNUMBER(D2184)), NOT(ISNUMBER(H2184))), "Número en texto. ", "")&amp;IF(AND(ISNUMBER(Q2184), ISNUMBER(Q2183), Q2184&lt;Q2183), "Fuera de orden de fecha. ", "")))</f>
        <v/>
      </c>
      <c r="Z2184" s="18">
        <f>IF(AND(S2184=1, ISNUMBER(R2184)), ROW(), 0)</f>
        <v/>
      </c>
      <c r="AA2184" s="18">
        <f>IF(ISNUMBER(R2184), R2184, 0)</f>
        <v/>
      </c>
    </row>
    <row r="2185">
      <c r="A2185" s="13" t="n"/>
      <c r="B2185" s="13" t="n"/>
      <c r="C2185" s="13" t="n"/>
      <c r="D2185" s="13" t="n"/>
      <c r="E2185" s="13" t="n"/>
      <c r="F2185" s="13" t="n"/>
      <c r="G2185" s="13" t="n"/>
      <c r="H2185" s="13" t="n"/>
      <c r="I2185" s="13" t="n"/>
      <c r="J2185" s="13" t="n"/>
      <c r="K2185" s="13" t="n"/>
      <c r="L2185" s="13" t="n"/>
      <c r="M2185" s="13" t="n"/>
      <c r="N2185" s="13" t="n"/>
      <c r="O2185" s="14" t="n"/>
      <c r="P2185" s="15" t="n"/>
      <c r="Q2185" s="16">
        <f>IF(N2185="", "", IF(ISNUMBER(N2185), N2185, IFERROR(DATEVALUE(LEFT(N2185,10))+TIMEVALUE(MID(N2185,12,8)), "texto")))</f>
        <v/>
      </c>
      <c r="R2185" s="17">
        <f>IF(ISNUMBER(Q2185), DATE(YEAR(Q2185),MONTH(Q2185),1), "")</f>
        <v/>
      </c>
      <c r="S2185" s="18">
        <f>IF(A2185="", 0, IF(AND(M2185=Ajustes!$B$8, E2185=Ajustes!$B$5, I2185=Ajustes!$B$4, OR(C2185=Ajustes!$B$6, C2185=Ajustes!$B$7), ISNUMBER(D2185), ISNUMBER(H2185)), 1, 0))</f>
        <v/>
      </c>
      <c r="T2185" s="19">
        <f>IF(S2185&lt;&gt;1, 0, IF(N(J2185)=0, 0, IF(K2185=Ajustes!$B$5, J2185, J2185*F2185)))</f>
        <v/>
      </c>
      <c r="U2185" s="20">
        <f>IF(S2185&lt;&gt;1, U2184, IF(C2185=Ajustes!$B$6, U2184+H2185, U2184-H2185))</f>
        <v/>
      </c>
      <c r="V2185" s="19">
        <f>IF(S2185&lt;&gt;1, V2184, IF(C2185=Ajustes!$B$6, V2184+D2185+N(O2185)+T2185, IF(U2185&lt;=0, 0, V2184-H2185*W2184)))</f>
        <v/>
      </c>
      <c r="W2185" s="21">
        <f>IF(U2185&gt;0, V2185/U2185, 0)</f>
        <v/>
      </c>
      <c r="X2185" s="19">
        <f>IF(AND(S2185=1, C2185=Ajustes!$B$7), D2185-N(O2185)-T2185-H2185*W2184, "")</f>
        <v/>
      </c>
      <c r="Y2185" s="18">
        <f>IF(A2185="", "", TRIM(IF(COUNTIFS($N$2:$N$3000,N2185,$C$2:$C$3000,C2185,$D$2:$D$3000,D2185,$H$2:$H$3000,H2185)&gt;1, "Orden repetida. ", "")&amp;IF(AND(S2185=1, C2185=Ajustes!$B$7, U2184+0.000001&lt;H2185), "Vendes más de lo registrado. ", "")&amp;IF(Q2185="texto", "Fecha en texto. ", "")&amp;IF(OR(NOT(ISNUMBER(D2185)), NOT(ISNUMBER(H2185))), "Número en texto. ", "")&amp;IF(AND(ISNUMBER(Q2185), ISNUMBER(Q2184), Q2185&lt;Q2184), "Fuera de orden de fecha. ", "")))</f>
        <v/>
      </c>
      <c r="Z2185" s="18">
        <f>IF(AND(S2185=1, ISNUMBER(R2185)), ROW(), 0)</f>
        <v/>
      </c>
      <c r="AA2185" s="18">
        <f>IF(ISNUMBER(R2185), R2185, 0)</f>
        <v/>
      </c>
    </row>
    <row r="2186">
      <c r="A2186" s="13" t="n"/>
      <c r="B2186" s="13" t="n"/>
      <c r="C2186" s="13" t="n"/>
      <c r="D2186" s="13" t="n"/>
      <c r="E2186" s="13" t="n"/>
      <c r="F2186" s="13" t="n"/>
      <c r="G2186" s="13" t="n"/>
      <c r="H2186" s="13" t="n"/>
      <c r="I2186" s="13" t="n"/>
      <c r="J2186" s="13" t="n"/>
      <c r="K2186" s="13" t="n"/>
      <c r="L2186" s="13" t="n"/>
      <c r="M2186" s="13" t="n"/>
      <c r="N2186" s="13" t="n"/>
      <c r="O2186" s="14" t="n"/>
      <c r="P2186" s="15" t="n"/>
      <c r="Q2186" s="16">
        <f>IF(N2186="", "", IF(ISNUMBER(N2186), N2186, IFERROR(DATEVALUE(LEFT(N2186,10))+TIMEVALUE(MID(N2186,12,8)), "texto")))</f>
        <v/>
      </c>
      <c r="R2186" s="17">
        <f>IF(ISNUMBER(Q2186), DATE(YEAR(Q2186),MONTH(Q2186),1), "")</f>
        <v/>
      </c>
      <c r="S2186" s="18">
        <f>IF(A2186="", 0, IF(AND(M2186=Ajustes!$B$8, E2186=Ajustes!$B$5, I2186=Ajustes!$B$4, OR(C2186=Ajustes!$B$6, C2186=Ajustes!$B$7), ISNUMBER(D2186), ISNUMBER(H2186)), 1, 0))</f>
        <v/>
      </c>
      <c r="T2186" s="19">
        <f>IF(S2186&lt;&gt;1, 0, IF(N(J2186)=0, 0, IF(K2186=Ajustes!$B$5, J2186, J2186*F2186)))</f>
        <v/>
      </c>
      <c r="U2186" s="20">
        <f>IF(S2186&lt;&gt;1, U2185, IF(C2186=Ajustes!$B$6, U2185+H2186, U2185-H2186))</f>
        <v/>
      </c>
      <c r="V2186" s="19">
        <f>IF(S2186&lt;&gt;1, V2185, IF(C2186=Ajustes!$B$6, V2185+D2186+N(O2186)+T2186, IF(U2186&lt;=0, 0, V2185-H2186*W2185)))</f>
        <v/>
      </c>
      <c r="W2186" s="21">
        <f>IF(U2186&gt;0, V2186/U2186, 0)</f>
        <v/>
      </c>
      <c r="X2186" s="19">
        <f>IF(AND(S2186=1, C2186=Ajustes!$B$7), D2186-N(O2186)-T2186-H2186*W2185, "")</f>
        <v/>
      </c>
      <c r="Y2186" s="18">
        <f>IF(A2186="", "", TRIM(IF(COUNTIFS($N$2:$N$3000,N2186,$C$2:$C$3000,C2186,$D$2:$D$3000,D2186,$H$2:$H$3000,H2186)&gt;1, "Orden repetida. ", "")&amp;IF(AND(S2186=1, C2186=Ajustes!$B$7, U2185+0.000001&lt;H2186), "Vendes más de lo registrado. ", "")&amp;IF(Q2186="texto", "Fecha en texto. ", "")&amp;IF(OR(NOT(ISNUMBER(D2186)), NOT(ISNUMBER(H2186))), "Número en texto. ", "")&amp;IF(AND(ISNUMBER(Q2186), ISNUMBER(Q2185), Q2186&lt;Q2185), "Fuera de orden de fecha. ", "")))</f>
        <v/>
      </c>
      <c r="Z2186" s="18">
        <f>IF(AND(S2186=1, ISNUMBER(R2186)), ROW(), 0)</f>
        <v/>
      </c>
      <c r="AA2186" s="18">
        <f>IF(ISNUMBER(R2186), R2186, 0)</f>
        <v/>
      </c>
    </row>
    <row r="2187">
      <c r="A2187" s="13" t="n"/>
      <c r="B2187" s="13" t="n"/>
      <c r="C2187" s="13" t="n"/>
      <c r="D2187" s="13" t="n"/>
      <c r="E2187" s="13" t="n"/>
      <c r="F2187" s="13" t="n"/>
      <c r="G2187" s="13" t="n"/>
      <c r="H2187" s="13" t="n"/>
      <c r="I2187" s="13" t="n"/>
      <c r="J2187" s="13" t="n"/>
      <c r="K2187" s="13" t="n"/>
      <c r="L2187" s="13" t="n"/>
      <c r="M2187" s="13" t="n"/>
      <c r="N2187" s="13" t="n"/>
      <c r="O2187" s="14" t="n"/>
      <c r="P2187" s="15" t="n"/>
      <c r="Q2187" s="16">
        <f>IF(N2187="", "", IF(ISNUMBER(N2187), N2187, IFERROR(DATEVALUE(LEFT(N2187,10))+TIMEVALUE(MID(N2187,12,8)), "texto")))</f>
        <v/>
      </c>
      <c r="R2187" s="17">
        <f>IF(ISNUMBER(Q2187), DATE(YEAR(Q2187),MONTH(Q2187),1), "")</f>
        <v/>
      </c>
      <c r="S2187" s="18">
        <f>IF(A2187="", 0, IF(AND(M2187=Ajustes!$B$8, E2187=Ajustes!$B$5, I2187=Ajustes!$B$4, OR(C2187=Ajustes!$B$6, C2187=Ajustes!$B$7), ISNUMBER(D2187), ISNUMBER(H2187)), 1, 0))</f>
        <v/>
      </c>
      <c r="T2187" s="19">
        <f>IF(S2187&lt;&gt;1, 0, IF(N(J2187)=0, 0, IF(K2187=Ajustes!$B$5, J2187, J2187*F2187)))</f>
        <v/>
      </c>
      <c r="U2187" s="20">
        <f>IF(S2187&lt;&gt;1, U2186, IF(C2187=Ajustes!$B$6, U2186+H2187, U2186-H2187))</f>
        <v/>
      </c>
      <c r="V2187" s="19">
        <f>IF(S2187&lt;&gt;1, V2186, IF(C2187=Ajustes!$B$6, V2186+D2187+N(O2187)+T2187, IF(U2187&lt;=0, 0, V2186-H2187*W2186)))</f>
        <v/>
      </c>
      <c r="W2187" s="21">
        <f>IF(U2187&gt;0, V2187/U2187, 0)</f>
        <v/>
      </c>
      <c r="X2187" s="19">
        <f>IF(AND(S2187=1, C2187=Ajustes!$B$7), D2187-N(O2187)-T2187-H2187*W2186, "")</f>
        <v/>
      </c>
      <c r="Y2187" s="18">
        <f>IF(A2187="", "", TRIM(IF(COUNTIFS($N$2:$N$3000,N2187,$C$2:$C$3000,C2187,$D$2:$D$3000,D2187,$H$2:$H$3000,H2187)&gt;1, "Orden repetida. ", "")&amp;IF(AND(S2187=1, C2187=Ajustes!$B$7, U2186+0.000001&lt;H2187), "Vendes más de lo registrado. ", "")&amp;IF(Q2187="texto", "Fecha en texto. ", "")&amp;IF(OR(NOT(ISNUMBER(D2187)), NOT(ISNUMBER(H2187))), "Número en texto. ", "")&amp;IF(AND(ISNUMBER(Q2187), ISNUMBER(Q2186), Q2187&lt;Q2186), "Fuera de orden de fecha. ", "")))</f>
        <v/>
      </c>
      <c r="Z2187" s="18">
        <f>IF(AND(S2187=1, ISNUMBER(R2187)), ROW(), 0)</f>
        <v/>
      </c>
      <c r="AA2187" s="18">
        <f>IF(ISNUMBER(R2187), R2187, 0)</f>
        <v/>
      </c>
    </row>
    <row r="2188">
      <c r="A2188" s="13" t="n"/>
      <c r="B2188" s="13" t="n"/>
      <c r="C2188" s="13" t="n"/>
      <c r="D2188" s="13" t="n"/>
      <c r="E2188" s="13" t="n"/>
      <c r="F2188" s="13" t="n"/>
      <c r="G2188" s="13" t="n"/>
      <c r="H2188" s="13" t="n"/>
      <c r="I2188" s="13" t="n"/>
      <c r="J2188" s="13" t="n"/>
      <c r="K2188" s="13" t="n"/>
      <c r="L2188" s="13" t="n"/>
      <c r="M2188" s="13" t="n"/>
      <c r="N2188" s="13" t="n"/>
      <c r="O2188" s="14" t="n"/>
      <c r="P2188" s="15" t="n"/>
      <c r="Q2188" s="16">
        <f>IF(N2188="", "", IF(ISNUMBER(N2188), N2188, IFERROR(DATEVALUE(LEFT(N2188,10))+TIMEVALUE(MID(N2188,12,8)), "texto")))</f>
        <v/>
      </c>
      <c r="R2188" s="17">
        <f>IF(ISNUMBER(Q2188), DATE(YEAR(Q2188),MONTH(Q2188),1), "")</f>
        <v/>
      </c>
      <c r="S2188" s="18">
        <f>IF(A2188="", 0, IF(AND(M2188=Ajustes!$B$8, E2188=Ajustes!$B$5, I2188=Ajustes!$B$4, OR(C2188=Ajustes!$B$6, C2188=Ajustes!$B$7), ISNUMBER(D2188), ISNUMBER(H2188)), 1, 0))</f>
        <v/>
      </c>
      <c r="T2188" s="19">
        <f>IF(S2188&lt;&gt;1, 0, IF(N(J2188)=0, 0, IF(K2188=Ajustes!$B$5, J2188, J2188*F2188)))</f>
        <v/>
      </c>
      <c r="U2188" s="20">
        <f>IF(S2188&lt;&gt;1, U2187, IF(C2188=Ajustes!$B$6, U2187+H2188, U2187-H2188))</f>
        <v/>
      </c>
      <c r="V2188" s="19">
        <f>IF(S2188&lt;&gt;1, V2187, IF(C2188=Ajustes!$B$6, V2187+D2188+N(O2188)+T2188, IF(U2188&lt;=0, 0, V2187-H2188*W2187)))</f>
        <v/>
      </c>
      <c r="W2188" s="21">
        <f>IF(U2188&gt;0, V2188/U2188, 0)</f>
        <v/>
      </c>
      <c r="X2188" s="19">
        <f>IF(AND(S2188=1, C2188=Ajustes!$B$7), D2188-N(O2188)-T2188-H2188*W2187, "")</f>
        <v/>
      </c>
      <c r="Y2188" s="18">
        <f>IF(A2188="", "", TRIM(IF(COUNTIFS($N$2:$N$3000,N2188,$C$2:$C$3000,C2188,$D$2:$D$3000,D2188,$H$2:$H$3000,H2188)&gt;1, "Orden repetida. ", "")&amp;IF(AND(S2188=1, C2188=Ajustes!$B$7, U2187+0.000001&lt;H2188), "Vendes más de lo registrado. ", "")&amp;IF(Q2188="texto", "Fecha en texto. ", "")&amp;IF(OR(NOT(ISNUMBER(D2188)), NOT(ISNUMBER(H2188))), "Número en texto. ", "")&amp;IF(AND(ISNUMBER(Q2188), ISNUMBER(Q2187), Q2188&lt;Q2187), "Fuera de orden de fecha. ", "")))</f>
        <v/>
      </c>
      <c r="Z2188" s="18">
        <f>IF(AND(S2188=1, ISNUMBER(R2188)), ROW(), 0)</f>
        <v/>
      </c>
      <c r="AA2188" s="18">
        <f>IF(ISNUMBER(R2188), R2188, 0)</f>
        <v/>
      </c>
    </row>
    <row r="2189">
      <c r="A2189" s="13" t="n"/>
      <c r="B2189" s="13" t="n"/>
      <c r="C2189" s="13" t="n"/>
      <c r="D2189" s="13" t="n"/>
      <c r="E2189" s="13" t="n"/>
      <c r="F2189" s="13" t="n"/>
      <c r="G2189" s="13" t="n"/>
      <c r="H2189" s="13" t="n"/>
      <c r="I2189" s="13" t="n"/>
      <c r="J2189" s="13" t="n"/>
      <c r="K2189" s="13" t="n"/>
      <c r="L2189" s="13" t="n"/>
      <c r="M2189" s="13" t="n"/>
      <c r="N2189" s="13" t="n"/>
      <c r="O2189" s="14" t="n"/>
      <c r="P2189" s="15" t="n"/>
      <c r="Q2189" s="16">
        <f>IF(N2189="", "", IF(ISNUMBER(N2189), N2189, IFERROR(DATEVALUE(LEFT(N2189,10))+TIMEVALUE(MID(N2189,12,8)), "texto")))</f>
        <v/>
      </c>
      <c r="R2189" s="17">
        <f>IF(ISNUMBER(Q2189), DATE(YEAR(Q2189),MONTH(Q2189),1), "")</f>
        <v/>
      </c>
      <c r="S2189" s="18">
        <f>IF(A2189="", 0, IF(AND(M2189=Ajustes!$B$8, E2189=Ajustes!$B$5, I2189=Ajustes!$B$4, OR(C2189=Ajustes!$B$6, C2189=Ajustes!$B$7), ISNUMBER(D2189), ISNUMBER(H2189)), 1, 0))</f>
        <v/>
      </c>
      <c r="T2189" s="19">
        <f>IF(S2189&lt;&gt;1, 0, IF(N(J2189)=0, 0, IF(K2189=Ajustes!$B$5, J2189, J2189*F2189)))</f>
        <v/>
      </c>
      <c r="U2189" s="20">
        <f>IF(S2189&lt;&gt;1, U2188, IF(C2189=Ajustes!$B$6, U2188+H2189, U2188-H2189))</f>
        <v/>
      </c>
      <c r="V2189" s="19">
        <f>IF(S2189&lt;&gt;1, V2188, IF(C2189=Ajustes!$B$6, V2188+D2189+N(O2189)+T2189, IF(U2189&lt;=0, 0, V2188-H2189*W2188)))</f>
        <v/>
      </c>
      <c r="W2189" s="21">
        <f>IF(U2189&gt;0, V2189/U2189, 0)</f>
        <v/>
      </c>
      <c r="X2189" s="19">
        <f>IF(AND(S2189=1, C2189=Ajustes!$B$7), D2189-N(O2189)-T2189-H2189*W2188, "")</f>
        <v/>
      </c>
      <c r="Y2189" s="18">
        <f>IF(A2189="", "", TRIM(IF(COUNTIFS($N$2:$N$3000,N2189,$C$2:$C$3000,C2189,$D$2:$D$3000,D2189,$H$2:$H$3000,H2189)&gt;1, "Orden repetida. ", "")&amp;IF(AND(S2189=1, C2189=Ajustes!$B$7, U2188+0.000001&lt;H2189), "Vendes más de lo registrado. ", "")&amp;IF(Q2189="texto", "Fecha en texto. ", "")&amp;IF(OR(NOT(ISNUMBER(D2189)), NOT(ISNUMBER(H2189))), "Número en texto. ", "")&amp;IF(AND(ISNUMBER(Q2189), ISNUMBER(Q2188), Q2189&lt;Q2188), "Fuera de orden de fecha. ", "")))</f>
        <v/>
      </c>
      <c r="Z2189" s="18">
        <f>IF(AND(S2189=1, ISNUMBER(R2189)), ROW(), 0)</f>
        <v/>
      </c>
      <c r="AA2189" s="18">
        <f>IF(ISNUMBER(R2189), R2189, 0)</f>
        <v/>
      </c>
    </row>
    <row r="2190">
      <c r="A2190" s="13" t="n"/>
      <c r="B2190" s="13" t="n"/>
      <c r="C2190" s="13" t="n"/>
      <c r="D2190" s="13" t="n"/>
      <c r="E2190" s="13" t="n"/>
      <c r="F2190" s="13" t="n"/>
      <c r="G2190" s="13" t="n"/>
      <c r="H2190" s="13" t="n"/>
      <c r="I2190" s="13" t="n"/>
      <c r="J2190" s="13" t="n"/>
      <c r="K2190" s="13" t="n"/>
      <c r="L2190" s="13" t="n"/>
      <c r="M2190" s="13" t="n"/>
      <c r="N2190" s="13" t="n"/>
      <c r="O2190" s="14" t="n"/>
      <c r="P2190" s="15" t="n"/>
      <c r="Q2190" s="16">
        <f>IF(N2190="", "", IF(ISNUMBER(N2190), N2190, IFERROR(DATEVALUE(LEFT(N2190,10))+TIMEVALUE(MID(N2190,12,8)), "texto")))</f>
        <v/>
      </c>
      <c r="R2190" s="17">
        <f>IF(ISNUMBER(Q2190), DATE(YEAR(Q2190),MONTH(Q2190),1), "")</f>
        <v/>
      </c>
      <c r="S2190" s="18">
        <f>IF(A2190="", 0, IF(AND(M2190=Ajustes!$B$8, E2190=Ajustes!$B$5, I2190=Ajustes!$B$4, OR(C2190=Ajustes!$B$6, C2190=Ajustes!$B$7), ISNUMBER(D2190), ISNUMBER(H2190)), 1, 0))</f>
        <v/>
      </c>
      <c r="T2190" s="19">
        <f>IF(S2190&lt;&gt;1, 0, IF(N(J2190)=0, 0, IF(K2190=Ajustes!$B$5, J2190, J2190*F2190)))</f>
        <v/>
      </c>
      <c r="U2190" s="20">
        <f>IF(S2190&lt;&gt;1, U2189, IF(C2190=Ajustes!$B$6, U2189+H2190, U2189-H2190))</f>
        <v/>
      </c>
      <c r="V2190" s="19">
        <f>IF(S2190&lt;&gt;1, V2189, IF(C2190=Ajustes!$B$6, V2189+D2190+N(O2190)+T2190, IF(U2190&lt;=0, 0, V2189-H2190*W2189)))</f>
        <v/>
      </c>
      <c r="W2190" s="21">
        <f>IF(U2190&gt;0, V2190/U2190, 0)</f>
        <v/>
      </c>
      <c r="X2190" s="19">
        <f>IF(AND(S2190=1, C2190=Ajustes!$B$7), D2190-N(O2190)-T2190-H2190*W2189, "")</f>
        <v/>
      </c>
      <c r="Y2190" s="18">
        <f>IF(A2190="", "", TRIM(IF(COUNTIFS($N$2:$N$3000,N2190,$C$2:$C$3000,C2190,$D$2:$D$3000,D2190,$H$2:$H$3000,H2190)&gt;1, "Orden repetida. ", "")&amp;IF(AND(S2190=1, C2190=Ajustes!$B$7, U2189+0.000001&lt;H2190), "Vendes más de lo registrado. ", "")&amp;IF(Q2190="texto", "Fecha en texto. ", "")&amp;IF(OR(NOT(ISNUMBER(D2190)), NOT(ISNUMBER(H2190))), "Número en texto. ", "")&amp;IF(AND(ISNUMBER(Q2190), ISNUMBER(Q2189), Q2190&lt;Q2189), "Fuera de orden de fecha. ", "")))</f>
        <v/>
      </c>
      <c r="Z2190" s="18">
        <f>IF(AND(S2190=1, ISNUMBER(R2190)), ROW(), 0)</f>
        <v/>
      </c>
      <c r="AA2190" s="18">
        <f>IF(ISNUMBER(R2190), R2190, 0)</f>
        <v/>
      </c>
    </row>
    <row r="2191">
      <c r="A2191" s="13" t="n"/>
      <c r="B2191" s="13" t="n"/>
      <c r="C2191" s="13" t="n"/>
      <c r="D2191" s="13" t="n"/>
      <c r="E2191" s="13" t="n"/>
      <c r="F2191" s="13" t="n"/>
      <c r="G2191" s="13" t="n"/>
      <c r="H2191" s="13" t="n"/>
      <c r="I2191" s="13" t="n"/>
      <c r="J2191" s="13" t="n"/>
      <c r="K2191" s="13" t="n"/>
      <c r="L2191" s="13" t="n"/>
      <c r="M2191" s="13" t="n"/>
      <c r="N2191" s="13" t="n"/>
      <c r="O2191" s="14" t="n"/>
      <c r="P2191" s="15" t="n"/>
      <c r="Q2191" s="16">
        <f>IF(N2191="", "", IF(ISNUMBER(N2191), N2191, IFERROR(DATEVALUE(LEFT(N2191,10))+TIMEVALUE(MID(N2191,12,8)), "texto")))</f>
        <v/>
      </c>
      <c r="R2191" s="17">
        <f>IF(ISNUMBER(Q2191), DATE(YEAR(Q2191),MONTH(Q2191),1), "")</f>
        <v/>
      </c>
      <c r="S2191" s="18">
        <f>IF(A2191="", 0, IF(AND(M2191=Ajustes!$B$8, E2191=Ajustes!$B$5, I2191=Ajustes!$B$4, OR(C2191=Ajustes!$B$6, C2191=Ajustes!$B$7), ISNUMBER(D2191), ISNUMBER(H2191)), 1, 0))</f>
        <v/>
      </c>
      <c r="T2191" s="19">
        <f>IF(S2191&lt;&gt;1, 0, IF(N(J2191)=0, 0, IF(K2191=Ajustes!$B$5, J2191, J2191*F2191)))</f>
        <v/>
      </c>
      <c r="U2191" s="20">
        <f>IF(S2191&lt;&gt;1, U2190, IF(C2191=Ajustes!$B$6, U2190+H2191, U2190-H2191))</f>
        <v/>
      </c>
      <c r="V2191" s="19">
        <f>IF(S2191&lt;&gt;1, V2190, IF(C2191=Ajustes!$B$6, V2190+D2191+N(O2191)+T2191, IF(U2191&lt;=0, 0, V2190-H2191*W2190)))</f>
        <v/>
      </c>
      <c r="W2191" s="21">
        <f>IF(U2191&gt;0, V2191/U2191, 0)</f>
        <v/>
      </c>
      <c r="X2191" s="19">
        <f>IF(AND(S2191=1, C2191=Ajustes!$B$7), D2191-N(O2191)-T2191-H2191*W2190, "")</f>
        <v/>
      </c>
      <c r="Y2191" s="18">
        <f>IF(A2191="", "", TRIM(IF(COUNTIFS($N$2:$N$3000,N2191,$C$2:$C$3000,C2191,$D$2:$D$3000,D2191,$H$2:$H$3000,H2191)&gt;1, "Orden repetida. ", "")&amp;IF(AND(S2191=1, C2191=Ajustes!$B$7, U2190+0.000001&lt;H2191), "Vendes más de lo registrado. ", "")&amp;IF(Q2191="texto", "Fecha en texto. ", "")&amp;IF(OR(NOT(ISNUMBER(D2191)), NOT(ISNUMBER(H2191))), "Número en texto. ", "")&amp;IF(AND(ISNUMBER(Q2191), ISNUMBER(Q2190), Q2191&lt;Q2190), "Fuera de orden de fecha. ", "")))</f>
        <v/>
      </c>
      <c r="Z2191" s="18">
        <f>IF(AND(S2191=1, ISNUMBER(R2191)), ROW(), 0)</f>
        <v/>
      </c>
      <c r="AA2191" s="18">
        <f>IF(ISNUMBER(R2191), R2191, 0)</f>
        <v/>
      </c>
    </row>
    <row r="2192">
      <c r="A2192" s="13" t="n"/>
      <c r="B2192" s="13" t="n"/>
      <c r="C2192" s="13" t="n"/>
      <c r="D2192" s="13" t="n"/>
      <c r="E2192" s="13" t="n"/>
      <c r="F2192" s="13" t="n"/>
      <c r="G2192" s="13" t="n"/>
      <c r="H2192" s="13" t="n"/>
      <c r="I2192" s="13" t="n"/>
      <c r="J2192" s="13" t="n"/>
      <c r="K2192" s="13" t="n"/>
      <c r="L2192" s="13" t="n"/>
      <c r="M2192" s="13" t="n"/>
      <c r="N2192" s="13" t="n"/>
      <c r="O2192" s="14" t="n"/>
      <c r="P2192" s="15" t="n"/>
      <c r="Q2192" s="16">
        <f>IF(N2192="", "", IF(ISNUMBER(N2192), N2192, IFERROR(DATEVALUE(LEFT(N2192,10))+TIMEVALUE(MID(N2192,12,8)), "texto")))</f>
        <v/>
      </c>
      <c r="R2192" s="17">
        <f>IF(ISNUMBER(Q2192), DATE(YEAR(Q2192),MONTH(Q2192),1), "")</f>
        <v/>
      </c>
      <c r="S2192" s="18">
        <f>IF(A2192="", 0, IF(AND(M2192=Ajustes!$B$8, E2192=Ajustes!$B$5, I2192=Ajustes!$B$4, OR(C2192=Ajustes!$B$6, C2192=Ajustes!$B$7), ISNUMBER(D2192), ISNUMBER(H2192)), 1, 0))</f>
        <v/>
      </c>
      <c r="T2192" s="19">
        <f>IF(S2192&lt;&gt;1, 0, IF(N(J2192)=0, 0, IF(K2192=Ajustes!$B$5, J2192, J2192*F2192)))</f>
        <v/>
      </c>
      <c r="U2192" s="20">
        <f>IF(S2192&lt;&gt;1, U2191, IF(C2192=Ajustes!$B$6, U2191+H2192, U2191-H2192))</f>
        <v/>
      </c>
      <c r="V2192" s="19">
        <f>IF(S2192&lt;&gt;1, V2191, IF(C2192=Ajustes!$B$6, V2191+D2192+N(O2192)+T2192, IF(U2192&lt;=0, 0, V2191-H2192*W2191)))</f>
        <v/>
      </c>
      <c r="W2192" s="21">
        <f>IF(U2192&gt;0, V2192/U2192, 0)</f>
        <v/>
      </c>
      <c r="X2192" s="19">
        <f>IF(AND(S2192=1, C2192=Ajustes!$B$7), D2192-N(O2192)-T2192-H2192*W2191, "")</f>
        <v/>
      </c>
      <c r="Y2192" s="18">
        <f>IF(A2192="", "", TRIM(IF(COUNTIFS($N$2:$N$3000,N2192,$C$2:$C$3000,C2192,$D$2:$D$3000,D2192,$H$2:$H$3000,H2192)&gt;1, "Orden repetida. ", "")&amp;IF(AND(S2192=1, C2192=Ajustes!$B$7, U2191+0.000001&lt;H2192), "Vendes más de lo registrado. ", "")&amp;IF(Q2192="texto", "Fecha en texto. ", "")&amp;IF(OR(NOT(ISNUMBER(D2192)), NOT(ISNUMBER(H2192))), "Número en texto. ", "")&amp;IF(AND(ISNUMBER(Q2192), ISNUMBER(Q2191), Q2192&lt;Q2191), "Fuera de orden de fecha. ", "")))</f>
        <v/>
      </c>
      <c r="Z2192" s="18">
        <f>IF(AND(S2192=1, ISNUMBER(R2192)), ROW(), 0)</f>
        <v/>
      </c>
      <c r="AA2192" s="18">
        <f>IF(ISNUMBER(R2192), R2192, 0)</f>
        <v/>
      </c>
    </row>
    <row r="2193">
      <c r="A2193" s="13" t="n"/>
      <c r="B2193" s="13" t="n"/>
      <c r="C2193" s="13" t="n"/>
      <c r="D2193" s="13" t="n"/>
      <c r="E2193" s="13" t="n"/>
      <c r="F2193" s="13" t="n"/>
      <c r="G2193" s="13" t="n"/>
      <c r="H2193" s="13" t="n"/>
      <c r="I2193" s="13" t="n"/>
      <c r="J2193" s="13" t="n"/>
      <c r="K2193" s="13" t="n"/>
      <c r="L2193" s="13" t="n"/>
      <c r="M2193" s="13" t="n"/>
      <c r="N2193" s="13" t="n"/>
      <c r="O2193" s="14" t="n"/>
      <c r="P2193" s="15" t="n"/>
      <c r="Q2193" s="16">
        <f>IF(N2193="", "", IF(ISNUMBER(N2193), N2193, IFERROR(DATEVALUE(LEFT(N2193,10))+TIMEVALUE(MID(N2193,12,8)), "texto")))</f>
        <v/>
      </c>
      <c r="R2193" s="17">
        <f>IF(ISNUMBER(Q2193), DATE(YEAR(Q2193),MONTH(Q2193),1), "")</f>
        <v/>
      </c>
      <c r="S2193" s="18">
        <f>IF(A2193="", 0, IF(AND(M2193=Ajustes!$B$8, E2193=Ajustes!$B$5, I2193=Ajustes!$B$4, OR(C2193=Ajustes!$B$6, C2193=Ajustes!$B$7), ISNUMBER(D2193), ISNUMBER(H2193)), 1, 0))</f>
        <v/>
      </c>
      <c r="T2193" s="19">
        <f>IF(S2193&lt;&gt;1, 0, IF(N(J2193)=0, 0, IF(K2193=Ajustes!$B$5, J2193, J2193*F2193)))</f>
        <v/>
      </c>
      <c r="U2193" s="20">
        <f>IF(S2193&lt;&gt;1, U2192, IF(C2193=Ajustes!$B$6, U2192+H2193, U2192-H2193))</f>
        <v/>
      </c>
      <c r="V2193" s="19">
        <f>IF(S2193&lt;&gt;1, V2192, IF(C2193=Ajustes!$B$6, V2192+D2193+N(O2193)+T2193, IF(U2193&lt;=0, 0, V2192-H2193*W2192)))</f>
        <v/>
      </c>
      <c r="W2193" s="21">
        <f>IF(U2193&gt;0, V2193/U2193, 0)</f>
        <v/>
      </c>
      <c r="X2193" s="19">
        <f>IF(AND(S2193=1, C2193=Ajustes!$B$7), D2193-N(O2193)-T2193-H2193*W2192, "")</f>
        <v/>
      </c>
      <c r="Y2193" s="18">
        <f>IF(A2193="", "", TRIM(IF(COUNTIFS($N$2:$N$3000,N2193,$C$2:$C$3000,C2193,$D$2:$D$3000,D2193,$H$2:$H$3000,H2193)&gt;1, "Orden repetida. ", "")&amp;IF(AND(S2193=1, C2193=Ajustes!$B$7, U2192+0.000001&lt;H2193), "Vendes más de lo registrado. ", "")&amp;IF(Q2193="texto", "Fecha en texto. ", "")&amp;IF(OR(NOT(ISNUMBER(D2193)), NOT(ISNUMBER(H2193))), "Número en texto. ", "")&amp;IF(AND(ISNUMBER(Q2193), ISNUMBER(Q2192), Q2193&lt;Q2192), "Fuera de orden de fecha. ", "")))</f>
        <v/>
      </c>
      <c r="Z2193" s="18">
        <f>IF(AND(S2193=1, ISNUMBER(R2193)), ROW(), 0)</f>
        <v/>
      </c>
      <c r="AA2193" s="18">
        <f>IF(ISNUMBER(R2193), R2193, 0)</f>
        <v/>
      </c>
    </row>
    <row r="2194">
      <c r="A2194" s="13" t="n"/>
      <c r="B2194" s="13" t="n"/>
      <c r="C2194" s="13" t="n"/>
      <c r="D2194" s="13" t="n"/>
      <c r="E2194" s="13" t="n"/>
      <c r="F2194" s="13" t="n"/>
      <c r="G2194" s="13" t="n"/>
      <c r="H2194" s="13" t="n"/>
      <c r="I2194" s="13" t="n"/>
      <c r="J2194" s="13" t="n"/>
      <c r="K2194" s="13" t="n"/>
      <c r="L2194" s="13" t="n"/>
      <c r="M2194" s="13" t="n"/>
      <c r="N2194" s="13" t="n"/>
      <c r="O2194" s="14" t="n"/>
      <c r="P2194" s="15" t="n"/>
      <c r="Q2194" s="16">
        <f>IF(N2194="", "", IF(ISNUMBER(N2194), N2194, IFERROR(DATEVALUE(LEFT(N2194,10))+TIMEVALUE(MID(N2194,12,8)), "texto")))</f>
        <v/>
      </c>
      <c r="R2194" s="17">
        <f>IF(ISNUMBER(Q2194), DATE(YEAR(Q2194),MONTH(Q2194),1), "")</f>
        <v/>
      </c>
      <c r="S2194" s="18">
        <f>IF(A2194="", 0, IF(AND(M2194=Ajustes!$B$8, E2194=Ajustes!$B$5, I2194=Ajustes!$B$4, OR(C2194=Ajustes!$B$6, C2194=Ajustes!$B$7), ISNUMBER(D2194), ISNUMBER(H2194)), 1, 0))</f>
        <v/>
      </c>
      <c r="T2194" s="19">
        <f>IF(S2194&lt;&gt;1, 0, IF(N(J2194)=0, 0, IF(K2194=Ajustes!$B$5, J2194, J2194*F2194)))</f>
        <v/>
      </c>
      <c r="U2194" s="20">
        <f>IF(S2194&lt;&gt;1, U2193, IF(C2194=Ajustes!$B$6, U2193+H2194, U2193-H2194))</f>
        <v/>
      </c>
      <c r="V2194" s="19">
        <f>IF(S2194&lt;&gt;1, V2193, IF(C2194=Ajustes!$B$6, V2193+D2194+N(O2194)+T2194, IF(U2194&lt;=0, 0, V2193-H2194*W2193)))</f>
        <v/>
      </c>
      <c r="W2194" s="21">
        <f>IF(U2194&gt;0, V2194/U2194, 0)</f>
        <v/>
      </c>
      <c r="X2194" s="19">
        <f>IF(AND(S2194=1, C2194=Ajustes!$B$7), D2194-N(O2194)-T2194-H2194*W2193, "")</f>
        <v/>
      </c>
      <c r="Y2194" s="18">
        <f>IF(A2194="", "", TRIM(IF(COUNTIFS($N$2:$N$3000,N2194,$C$2:$C$3000,C2194,$D$2:$D$3000,D2194,$H$2:$H$3000,H2194)&gt;1, "Orden repetida. ", "")&amp;IF(AND(S2194=1, C2194=Ajustes!$B$7, U2193+0.000001&lt;H2194), "Vendes más de lo registrado. ", "")&amp;IF(Q2194="texto", "Fecha en texto. ", "")&amp;IF(OR(NOT(ISNUMBER(D2194)), NOT(ISNUMBER(H2194))), "Número en texto. ", "")&amp;IF(AND(ISNUMBER(Q2194), ISNUMBER(Q2193), Q2194&lt;Q2193), "Fuera de orden de fecha. ", "")))</f>
        <v/>
      </c>
      <c r="Z2194" s="18">
        <f>IF(AND(S2194=1, ISNUMBER(R2194)), ROW(), 0)</f>
        <v/>
      </c>
      <c r="AA2194" s="18">
        <f>IF(ISNUMBER(R2194), R2194, 0)</f>
        <v/>
      </c>
    </row>
    <row r="2195">
      <c r="A2195" s="13" t="n"/>
      <c r="B2195" s="13" t="n"/>
      <c r="C2195" s="13" t="n"/>
      <c r="D2195" s="13" t="n"/>
      <c r="E2195" s="13" t="n"/>
      <c r="F2195" s="13" t="n"/>
      <c r="G2195" s="13" t="n"/>
      <c r="H2195" s="13" t="n"/>
      <c r="I2195" s="13" t="n"/>
      <c r="J2195" s="13" t="n"/>
      <c r="K2195" s="13" t="n"/>
      <c r="L2195" s="13" t="n"/>
      <c r="M2195" s="13" t="n"/>
      <c r="N2195" s="13" t="n"/>
      <c r="O2195" s="14" t="n"/>
      <c r="P2195" s="15" t="n"/>
      <c r="Q2195" s="16">
        <f>IF(N2195="", "", IF(ISNUMBER(N2195), N2195, IFERROR(DATEVALUE(LEFT(N2195,10))+TIMEVALUE(MID(N2195,12,8)), "texto")))</f>
        <v/>
      </c>
      <c r="R2195" s="17">
        <f>IF(ISNUMBER(Q2195), DATE(YEAR(Q2195),MONTH(Q2195),1), "")</f>
        <v/>
      </c>
      <c r="S2195" s="18">
        <f>IF(A2195="", 0, IF(AND(M2195=Ajustes!$B$8, E2195=Ajustes!$B$5, I2195=Ajustes!$B$4, OR(C2195=Ajustes!$B$6, C2195=Ajustes!$B$7), ISNUMBER(D2195), ISNUMBER(H2195)), 1, 0))</f>
        <v/>
      </c>
      <c r="T2195" s="19">
        <f>IF(S2195&lt;&gt;1, 0, IF(N(J2195)=0, 0, IF(K2195=Ajustes!$B$5, J2195, J2195*F2195)))</f>
        <v/>
      </c>
      <c r="U2195" s="20">
        <f>IF(S2195&lt;&gt;1, U2194, IF(C2195=Ajustes!$B$6, U2194+H2195, U2194-H2195))</f>
        <v/>
      </c>
      <c r="V2195" s="19">
        <f>IF(S2195&lt;&gt;1, V2194, IF(C2195=Ajustes!$B$6, V2194+D2195+N(O2195)+T2195, IF(U2195&lt;=0, 0, V2194-H2195*W2194)))</f>
        <v/>
      </c>
      <c r="W2195" s="21">
        <f>IF(U2195&gt;0, V2195/U2195, 0)</f>
        <v/>
      </c>
      <c r="X2195" s="19">
        <f>IF(AND(S2195=1, C2195=Ajustes!$B$7), D2195-N(O2195)-T2195-H2195*W2194, "")</f>
        <v/>
      </c>
      <c r="Y2195" s="18">
        <f>IF(A2195="", "", TRIM(IF(COUNTIFS($N$2:$N$3000,N2195,$C$2:$C$3000,C2195,$D$2:$D$3000,D2195,$H$2:$H$3000,H2195)&gt;1, "Orden repetida. ", "")&amp;IF(AND(S2195=1, C2195=Ajustes!$B$7, U2194+0.000001&lt;H2195), "Vendes más de lo registrado. ", "")&amp;IF(Q2195="texto", "Fecha en texto. ", "")&amp;IF(OR(NOT(ISNUMBER(D2195)), NOT(ISNUMBER(H2195))), "Número en texto. ", "")&amp;IF(AND(ISNUMBER(Q2195), ISNUMBER(Q2194), Q2195&lt;Q2194), "Fuera de orden de fecha. ", "")))</f>
        <v/>
      </c>
      <c r="Z2195" s="18">
        <f>IF(AND(S2195=1, ISNUMBER(R2195)), ROW(), 0)</f>
        <v/>
      </c>
      <c r="AA2195" s="18">
        <f>IF(ISNUMBER(R2195), R2195, 0)</f>
        <v/>
      </c>
    </row>
    <row r="2196">
      <c r="A2196" s="13" t="n"/>
      <c r="B2196" s="13" t="n"/>
      <c r="C2196" s="13" t="n"/>
      <c r="D2196" s="13" t="n"/>
      <c r="E2196" s="13" t="n"/>
      <c r="F2196" s="13" t="n"/>
      <c r="G2196" s="13" t="n"/>
      <c r="H2196" s="13" t="n"/>
      <c r="I2196" s="13" t="n"/>
      <c r="J2196" s="13" t="n"/>
      <c r="K2196" s="13" t="n"/>
      <c r="L2196" s="13" t="n"/>
      <c r="M2196" s="13" t="n"/>
      <c r="N2196" s="13" t="n"/>
      <c r="O2196" s="14" t="n"/>
      <c r="P2196" s="15" t="n"/>
      <c r="Q2196" s="16">
        <f>IF(N2196="", "", IF(ISNUMBER(N2196), N2196, IFERROR(DATEVALUE(LEFT(N2196,10))+TIMEVALUE(MID(N2196,12,8)), "texto")))</f>
        <v/>
      </c>
      <c r="R2196" s="17">
        <f>IF(ISNUMBER(Q2196), DATE(YEAR(Q2196),MONTH(Q2196),1), "")</f>
        <v/>
      </c>
      <c r="S2196" s="18">
        <f>IF(A2196="", 0, IF(AND(M2196=Ajustes!$B$8, E2196=Ajustes!$B$5, I2196=Ajustes!$B$4, OR(C2196=Ajustes!$B$6, C2196=Ajustes!$B$7), ISNUMBER(D2196), ISNUMBER(H2196)), 1, 0))</f>
        <v/>
      </c>
      <c r="T2196" s="19">
        <f>IF(S2196&lt;&gt;1, 0, IF(N(J2196)=0, 0, IF(K2196=Ajustes!$B$5, J2196, J2196*F2196)))</f>
        <v/>
      </c>
      <c r="U2196" s="20">
        <f>IF(S2196&lt;&gt;1, U2195, IF(C2196=Ajustes!$B$6, U2195+H2196, U2195-H2196))</f>
        <v/>
      </c>
      <c r="V2196" s="19">
        <f>IF(S2196&lt;&gt;1, V2195, IF(C2196=Ajustes!$B$6, V2195+D2196+N(O2196)+T2196, IF(U2196&lt;=0, 0, V2195-H2196*W2195)))</f>
        <v/>
      </c>
      <c r="W2196" s="21">
        <f>IF(U2196&gt;0, V2196/U2196, 0)</f>
        <v/>
      </c>
      <c r="X2196" s="19">
        <f>IF(AND(S2196=1, C2196=Ajustes!$B$7), D2196-N(O2196)-T2196-H2196*W2195, "")</f>
        <v/>
      </c>
      <c r="Y2196" s="18">
        <f>IF(A2196="", "", TRIM(IF(COUNTIFS($N$2:$N$3000,N2196,$C$2:$C$3000,C2196,$D$2:$D$3000,D2196,$H$2:$H$3000,H2196)&gt;1, "Orden repetida. ", "")&amp;IF(AND(S2196=1, C2196=Ajustes!$B$7, U2195+0.000001&lt;H2196), "Vendes más de lo registrado. ", "")&amp;IF(Q2196="texto", "Fecha en texto. ", "")&amp;IF(OR(NOT(ISNUMBER(D2196)), NOT(ISNUMBER(H2196))), "Número en texto. ", "")&amp;IF(AND(ISNUMBER(Q2196), ISNUMBER(Q2195), Q2196&lt;Q2195), "Fuera de orden de fecha. ", "")))</f>
        <v/>
      </c>
      <c r="Z2196" s="18">
        <f>IF(AND(S2196=1, ISNUMBER(R2196)), ROW(), 0)</f>
        <v/>
      </c>
      <c r="AA2196" s="18">
        <f>IF(ISNUMBER(R2196), R2196, 0)</f>
        <v/>
      </c>
    </row>
    <row r="2197">
      <c r="A2197" s="13" t="n"/>
      <c r="B2197" s="13" t="n"/>
      <c r="C2197" s="13" t="n"/>
      <c r="D2197" s="13" t="n"/>
      <c r="E2197" s="13" t="n"/>
      <c r="F2197" s="13" t="n"/>
      <c r="G2197" s="13" t="n"/>
      <c r="H2197" s="13" t="n"/>
      <c r="I2197" s="13" t="n"/>
      <c r="J2197" s="13" t="n"/>
      <c r="K2197" s="13" t="n"/>
      <c r="L2197" s="13" t="n"/>
      <c r="M2197" s="13" t="n"/>
      <c r="N2197" s="13" t="n"/>
      <c r="O2197" s="14" t="n"/>
      <c r="P2197" s="15" t="n"/>
      <c r="Q2197" s="16">
        <f>IF(N2197="", "", IF(ISNUMBER(N2197), N2197, IFERROR(DATEVALUE(LEFT(N2197,10))+TIMEVALUE(MID(N2197,12,8)), "texto")))</f>
        <v/>
      </c>
      <c r="R2197" s="17">
        <f>IF(ISNUMBER(Q2197), DATE(YEAR(Q2197),MONTH(Q2197),1), "")</f>
        <v/>
      </c>
      <c r="S2197" s="18">
        <f>IF(A2197="", 0, IF(AND(M2197=Ajustes!$B$8, E2197=Ajustes!$B$5, I2197=Ajustes!$B$4, OR(C2197=Ajustes!$B$6, C2197=Ajustes!$B$7), ISNUMBER(D2197), ISNUMBER(H2197)), 1, 0))</f>
        <v/>
      </c>
      <c r="T2197" s="19">
        <f>IF(S2197&lt;&gt;1, 0, IF(N(J2197)=0, 0, IF(K2197=Ajustes!$B$5, J2197, J2197*F2197)))</f>
        <v/>
      </c>
      <c r="U2197" s="20">
        <f>IF(S2197&lt;&gt;1, U2196, IF(C2197=Ajustes!$B$6, U2196+H2197, U2196-H2197))</f>
        <v/>
      </c>
      <c r="V2197" s="19">
        <f>IF(S2197&lt;&gt;1, V2196, IF(C2197=Ajustes!$B$6, V2196+D2197+N(O2197)+T2197, IF(U2197&lt;=0, 0, V2196-H2197*W2196)))</f>
        <v/>
      </c>
      <c r="W2197" s="21">
        <f>IF(U2197&gt;0, V2197/U2197, 0)</f>
        <v/>
      </c>
      <c r="X2197" s="19">
        <f>IF(AND(S2197=1, C2197=Ajustes!$B$7), D2197-N(O2197)-T2197-H2197*W2196, "")</f>
        <v/>
      </c>
      <c r="Y2197" s="18">
        <f>IF(A2197="", "", TRIM(IF(COUNTIFS($N$2:$N$3000,N2197,$C$2:$C$3000,C2197,$D$2:$D$3000,D2197,$H$2:$H$3000,H2197)&gt;1, "Orden repetida. ", "")&amp;IF(AND(S2197=1, C2197=Ajustes!$B$7, U2196+0.000001&lt;H2197), "Vendes más de lo registrado. ", "")&amp;IF(Q2197="texto", "Fecha en texto. ", "")&amp;IF(OR(NOT(ISNUMBER(D2197)), NOT(ISNUMBER(H2197))), "Número en texto. ", "")&amp;IF(AND(ISNUMBER(Q2197), ISNUMBER(Q2196), Q2197&lt;Q2196), "Fuera de orden de fecha. ", "")))</f>
        <v/>
      </c>
      <c r="Z2197" s="18">
        <f>IF(AND(S2197=1, ISNUMBER(R2197)), ROW(), 0)</f>
        <v/>
      </c>
      <c r="AA2197" s="18">
        <f>IF(ISNUMBER(R2197), R2197, 0)</f>
        <v/>
      </c>
    </row>
    <row r="2198">
      <c r="A2198" s="13" t="n"/>
      <c r="B2198" s="13" t="n"/>
      <c r="C2198" s="13" t="n"/>
      <c r="D2198" s="13" t="n"/>
      <c r="E2198" s="13" t="n"/>
      <c r="F2198" s="13" t="n"/>
      <c r="G2198" s="13" t="n"/>
      <c r="H2198" s="13" t="n"/>
      <c r="I2198" s="13" t="n"/>
      <c r="J2198" s="13" t="n"/>
      <c r="K2198" s="13" t="n"/>
      <c r="L2198" s="13" t="n"/>
      <c r="M2198" s="13" t="n"/>
      <c r="N2198" s="13" t="n"/>
      <c r="O2198" s="14" t="n"/>
      <c r="P2198" s="15" t="n"/>
      <c r="Q2198" s="16">
        <f>IF(N2198="", "", IF(ISNUMBER(N2198), N2198, IFERROR(DATEVALUE(LEFT(N2198,10))+TIMEVALUE(MID(N2198,12,8)), "texto")))</f>
        <v/>
      </c>
      <c r="R2198" s="17">
        <f>IF(ISNUMBER(Q2198), DATE(YEAR(Q2198),MONTH(Q2198),1), "")</f>
        <v/>
      </c>
      <c r="S2198" s="18">
        <f>IF(A2198="", 0, IF(AND(M2198=Ajustes!$B$8, E2198=Ajustes!$B$5, I2198=Ajustes!$B$4, OR(C2198=Ajustes!$B$6, C2198=Ajustes!$B$7), ISNUMBER(D2198), ISNUMBER(H2198)), 1, 0))</f>
        <v/>
      </c>
      <c r="T2198" s="19">
        <f>IF(S2198&lt;&gt;1, 0, IF(N(J2198)=0, 0, IF(K2198=Ajustes!$B$5, J2198, J2198*F2198)))</f>
        <v/>
      </c>
      <c r="U2198" s="20">
        <f>IF(S2198&lt;&gt;1, U2197, IF(C2198=Ajustes!$B$6, U2197+H2198, U2197-H2198))</f>
        <v/>
      </c>
      <c r="V2198" s="19">
        <f>IF(S2198&lt;&gt;1, V2197, IF(C2198=Ajustes!$B$6, V2197+D2198+N(O2198)+T2198, IF(U2198&lt;=0, 0, V2197-H2198*W2197)))</f>
        <v/>
      </c>
      <c r="W2198" s="21">
        <f>IF(U2198&gt;0, V2198/U2198, 0)</f>
        <v/>
      </c>
      <c r="X2198" s="19">
        <f>IF(AND(S2198=1, C2198=Ajustes!$B$7), D2198-N(O2198)-T2198-H2198*W2197, "")</f>
        <v/>
      </c>
      <c r="Y2198" s="18">
        <f>IF(A2198="", "", TRIM(IF(COUNTIFS($N$2:$N$3000,N2198,$C$2:$C$3000,C2198,$D$2:$D$3000,D2198,$H$2:$H$3000,H2198)&gt;1, "Orden repetida. ", "")&amp;IF(AND(S2198=1, C2198=Ajustes!$B$7, U2197+0.000001&lt;H2198), "Vendes más de lo registrado. ", "")&amp;IF(Q2198="texto", "Fecha en texto. ", "")&amp;IF(OR(NOT(ISNUMBER(D2198)), NOT(ISNUMBER(H2198))), "Número en texto. ", "")&amp;IF(AND(ISNUMBER(Q2198), ISNUMBER(Q2197), Q2198&lt;Q2197), "Fuera de orden de fecha. ", "")))</f>
        <v/>
      </c>
      <c r="Z2198" s="18">
        <f>IF(AND(S2198=1, ISNUMBER(R2198)), ROW(), 0)</f>
        <v/>
      </c>
      <c r="AA2198" s="18">
        <f>IF(ISNUMBER(R2198), R2198, 0)</f>
        <v/>
      </c>
    </row>
    <row r="2199">
      <c r="A2199" s="13" t="n"/>
      <c r="B2199" s="13" t="n"/>
      <c r="C2199" s="13" t="n"/>
      <c r="D2199" s="13" t="n"/>
      <c r="E2199" s="13" t="n"/>
      <c r="F2199" s="13" t="n"/>
      <c r="G2199" s="13" t="n"/>
      <c r="H2199" s="13" t="n"/>
      <c r="I2199" s="13" t="n"/>
      <c r="J2199" s="13" t="n"/>
      <c r="K2199" s="13" t="n"/>
      <c r="L2199" s="13" t="n"/>
      <c r="M2199" s="13" t="n"/>
      <c r="N2199" s="13" t="n"/>
      <c r="O2199" s="14" t="n"/>
      <c r="P2199" s="15" t="n"/>
      <c r="Q2199" s="16">
        <f>IF(N2199="", "", IF(ISNUMBER(N2199), N2199, IFERROR(DATEVALUE(LEFT(N2199,10))+TIMEVALUE(MID(N2199,12,8)), "texto")))</f>
        <v/>
      </c>
      <c r="R2199" s="17">
        <f>IF(ISNUMBER(Q2199), DATE(YEAR(Q2199),MONTH(Q2199),1), "")</f>
        <v/>
      </c>
      <c r="S2199" s="18">
        <f>IF(A2199="", 0, IF(AND(M2199=Ajustes!$B$8, E2199=Ajustes!$B$5, I2199=Ajustes!$B$4, OR(C2199=Ajustes!$B$6, C2199=Ajustes!$B$7), ISNUMBER(D2199), ISNUMBER(H2199)), 1, 0))</f>
        <v/>
      </c>
      <c r="T2199" s="19">
        <f>IF(S2199&lt;&gt;1, 0, IF(N(J2199)=0, 0, IF(K2199=Ajustes!$B$5, J2199, J2199*F2199)))</f>
        <v/>
      </c>
      <c r="U2199" s="20">
        <f>IF(S2199&lt;&gt;1, U2198, IF(C2199=Ajustes!$B$6, U2198+H2199, U2198-H2199))</f>
        <v/>
      </c>
      <c r="V2199" s="19">
        <f>IF(S2199&lt;&gt;1, V2198, IF(C2199=Ajustes!$B$6, V2198+D2199+N(O2199)+T2199, IF(U2199&lt;=0, 0, V2198-H2199*W2198)))</f>
        <v/>
      </c>
      <c r="W2199" s="21">
        <f>IF(U2199&gt;0, V2199/U2199, 0)</f>
        <v/>
      </c>
      <c r="X2199" s="19">
        <f>IF(AND(S2199=1, C2199=Ajustes!$B$7), D2199-N(O2199)-T2199-H2199*W2198, "")</f>
        <v/>
      </c>
      <c r="Y2199" s="18">
        <f>IF(A2199="", "", TRIM(IF(COUNTIFS($N$2:$N$3000,N2199,$C$2:$C$3000,C2199,$D$2:$D$3000,D2199,$H$2:$H$3000,H2199)&gt;1, "Orden repetida. ", "")&amp;IF(AND(S2199=1, C2199=Ajustes!$B$7, U2198+0.000001&lt;H2199), "Vendes más de lo registrado. ", "")&amp;IF(Q2199="texto", "Fecha en texto. ", "")&amp;IF(OR(NOT(ISNUMBER(D2199)), NOT(ISNUMBER(H2199))), "Número en texto. ", "")&amp;IF(AND(ISNUMBER(Q2199), ISNUMBER(Q2198), Q2199&lt;Q2198), "Fuera de orden de fecha. ", "")))</f>
        <v/>
      </c>
      <c r="Z2199" s="18">
        <f>IF(AND(S2199=1, ISNUMBER(R2199)), ROW(), 0)</f>
        <v/>
      </c>
      <c r="AA2199" s="18">
        <f>IF(ISNUMBER(R2199), R2199, 0)</f>
        <v/>
      </c>
    </row>
    <row r="2200">
      <c r="A2200" s="13" t="n"/>
      <c r="B2200" s="13" t="n"/>
      <c r="C2200" s="13" t="n"/>
      <c r="D2200" s="13" t="n"/>
      <c r="E2200" s="13" t="n"/>
      <c r="F2200" s="13" t="n"/>
      <c r="G2200" s="13" t="n"/>
      <c r="H2200" s="13" t="n"/>
      <c r="I2200" s="13" t="n"/>
      <c r="J2200" s="13" t="n"/>
      <c r="K2200" s="13" t="n"/>
      <c r="L2200" s="13" t="n"/>
      <c r="M2200" s="13" t="n"/>
      <c r="N2200" s="13" t="n"/>
      <c r="O2200" s="14" t="n"/>
      <c r="P2200" s="15" t="n"/>
      <c r="Q2200" s="16">
        <f>IF(N2200="", "", IF(ISNUMBER(N2200), N2200, IFERROR(DATEVALUE(LEFT(N2200,10))+TIMEVALUE(MID(N2200,12,8)), "texto")))</f>
        <v/>
      </c>
      <c r="R2200" s="17">
        <f>IF(ISNUMBER(Q2200), DATE(YEAR(Q2200),MONTH(Q2200),1), "")</f>
        <v/>
      </c>
      <c r="S2200" s="18">
        <f>IF(A2200="", 0, IF(AND(M2200=Ajustes!$B$8, E2200=Ajustes!$B$5, I2200=Ajustes!$B$4, OR(C2200=Ajustes!$B$6, C2200=Ajustes!$B$7), ISNUMBER(D2200), ISNUMBER(H2200)), 1, 0))</f>
        <v/>
      </c>
      <c r="T2200" s="19">
        <f>IF(S2200&lt;&gt;1, 0, IF(N(J2200)=0, 0, IF(K2200=Ajustes!$B$5, J2200, J2200*F2200)))</f>
        <v/>
      </c>
      <c r="U2200" s="20">
        <f>IF(S2200&lt;&gt;1, U2199, IF(C2200=Ajustes!$B$6, U2199+H2200, U2199-H2200))</f>
        <v/>
      </c>
      <c r="V2200" s="19">
        <f>IF(S2200&lt;&gt;1, V2199, IF(C2200=Ajustes!$B$6, V2199+D2200+N(O2200)+T2200, IF(U2200&lt;=0, 0, V2199-H2200*W2199)))</f>
        <v/>
      </c>
      <c r="W2200" s="21">
        <f>IF(U2200&gt;0, V2200/U2200, 0)</f>
        <v/>
      </c>
      <c r="X2200" s="19">
        <f>IF(AND(S2200=1, C2200=Ajustes!$B$7), D2200-N(O2200)-T2200-H2200*W2199, "")</f>
        <v/>
      </c>
      <c r="Y2200" s="18">
        <f>IF(A2200="", "", TRIM(IF(COUNTIFS($N$2:$N$3000,N2200,$C$2:$C$3000,C2200,$D$2:$D$3000,D2200,$H$2:$H$3000,H2200)&gt;1, "Orden repetida. ", "")&amp;IF(AND(S2200=1, C2200=Ajustes!$B$7, U2199+0.000001&lt;H2200), "Vendes más de lo registrado. ", "")&amp;IF(Q2200="texto", "Fecha en texto. ", "")&amp;IF(OR(NOT(ISNUMBER(D2200)), NOT(ISNUMBER(H2200))), "Número en texto. ", "")&amp;IF(AND(ISNUMBER(Q2200), ISNUMBER(Q2199), Q2200&lt;Q2199), "Fuera de orden de fecha. ", "")))</f>
        <v/>
      </c>
      <c r="Z2200" s="18">
        <f>IF(AND(S2200=1, ISNUMBER(R2200)), ROW(), 0)</f>
        <v/>
      </c>
      <c r="AA2200" s="18">
        <f>IF(ISNUMBER(R2200), R2200, 0)</f>
        <v/>
      </c>
    </row>
    <row r="2201">
      <c r="A2201" s="13" t="n"/>
      <c r="B2201" s="13" t="n"/>
      <c r="C2201" s="13" t="n"/>
      <c r="D2201" s="13" t="n"/>
      <c r="E2201" s="13" t="n"/>
      <c r="F2201" s="13" t="n"/>
      <c r="G2201" s="13" t="n"/>
      <c r="H2201" s="13" t="n"/>
      <c r="I2201" s="13" t="n"/>
      <c r="J2201" s="13" t="n"/>
      <c r="K2201" s="13" t="n"/>
      <c r="L2201" s="13" t="n"/>
      <c r="M2201" s="13" t="n"/>
      <c r="N2201" s="13" t="n"/>
      <c r="O2201" s="14" t="n"/>
      <c r="P2201" s="15" t="n"/>
      <c r="Q2201" s="16">
        <f>IF(N2201="", "", IF(ISNUMBER(N2201), N2201, IFERROR(DATEVALUE(LEFT(N2201,10))+TIMEVALUE(MID(N2201,12,8)), "texto")))</f>
        <v/>
      </c>
      <c r="R2201" s="17">
        <f>IF(ISNUMBER(Q2201), DATE(YEAR(Q2201),MONTH(Q2201),1), "")</f>
        <v/>
      </c>
      <c r="S2201" s="18">
        <f>IF(A2201="", 0, IF(AND(M2201=Ajustes!$B$8, E2201=Ajustes!$B$5, I2201=Ajustes!$B$4, OR(C2201=Ajustes!$B$6, C2201=Ajustes!$B$7), ISNUMBER(D2201), ISNUMBER(H2201)), 1, 0))</f>
        <v/>
      </c>
      <c r="T2201" s="19">
        <f>IF(S2201&lt;&gt;1, 0, IF(N(J2201)=0, 0, IF(K2201=Ajustes!$B$5, J2201, J2201*F2201)))</f>
        <v/>
      </c>
      <c r="U2201" s="20">
        <f>IF(S2201&lt;&gt;1, U2200, IF(C2201=Ajustes!$B$6, U2200+H2201, U2200-H2201))</f>
        <v/>
      </c>
      <c r="V2201" s="19">
        <f>IF(S2201&lt;&gt;1, V2200, IF(C2201=Ajustes!$B$6, V2200+D2201+N(O2201)+T2201, IF(U2201&lt;=0, 0, V2200-H2201*W2200)))</f>
        <v/>
      </c>
      <c r="W2201" s="21">
        <f>IF(U2201&gt;0, V2201/U2201, 0)</f>
        <v/>
      </c>
      <c r="X2201" s="19">
        <f>IF(AND(S2201=1, C2201=Ajustes!$B$7), D2201-N(O2201)-T2201-H2201*W2200, "")</f>
        <v/>
      </c>
      <c r="Y2201" s="18">
        <f>IF(A2201="", "", TRIM(IF(COUNTIFS($N$2:$N$3000,N2201,$C$2:$C$3000,C2201,$D$2:$D$3000,D2201,$H$2:$H$3000,H2201)&gt;1, "Orden repetida. ", "")&amp;IF(AND(S2201=1, C2201=Ajustes!$B$7, U2200+0.000001&lt;H2201), "Vendes más de lo registrado. ", "")&amp;IF(Q2201="texto", "Fecha en texto. ", "")&amp;IF(OR(NOT(ISNUMBER(D2201)), NOT(ISNUMBER(H2201))), "Número en texto. ", "")&amp;IF(AND(ISNUMBER(Q2201), ISNUMBER(Q2200), Q2201&lt;Q2200), "Fuera de orden de fecha. ", "")))</f>
        <v/>
      </c>
      <c r="Z2201" s="18">
        <f>IF(AND(S2201=1, ISNUMBER(R2201)), ROW(), 0)</f>
        <v/>
      </c>
      <c r="AA2201" s="18">
        <f>IF(ISNUMBER(R2201), R2201, 0)</f>
        <v/>
      </c>
    </row>
    <row r="2202">
      <c r="A2202" s="13" t="n"/>
      <c r="B2202" s="13" t="n"/>
      <c r="C2202" s="13" t="n"/>
      <c r="D2202" s="13" t="n"/>
      <c r="E2202" s="13" t="n"/>
      <c r="F2202" s="13" t="n"/>
      <c r="G2202" s="13" t="n"/>
      <c r="H2202" s="13" t="n"/>
      <c r="I2202" s="13" t="n"/>
      <c r="J2202" s="13" t="n"/>
      <c r="K2202" s="13" t="n"/>
      <c r="L2202" s="13" t="n"/>
      <c r="M2202" s="13" t="n"/>
      <c r="N2202" s="13" t="n"/>
      <c r="O2202" s="14" t="n"/>
      <c r="P2202" s="15" t="n"/>
      <c r="Q2202" s="16">
        <f>IF(N2202="", "", IF(ISNUMBER(N2202), N2202, IFERROR(DATEVALUE(LEFT(N2202,10))+TIMEVALUE(MID(N2202,12,8)), "texto")))</f>
        <v/>
      </c>
      <c r="R2202" s="17">
        <f>IF(ISNUMBER(Q2202), DATE(YEAR(Q2202),MONTH(Q2202),1), "")</f>
        <v/>
      </c>
      <c r="S2202" s="18">
        <f>IF(A2202="", 0, IF(AND(M2202=Ajustes!$B$8, E2202=Ajustes!$B$5, I2202=Ajustes!$B$4, OR(C2202=Ajustes!$B$6, C2202=Ajustes!$B$7), ISNUMBER(D2202), ISNUMBER(H2202)), 1, 0))</f>
        <v/>
      </c>
      <c r="T2202" s="19">
        <f>IF(S2202&lt;&gt;1, 0, IF(N(J2202)=0, 0, IF(K2202=Ajustes!$B$5, J2202, J2202*F2202)))</f>
        <v/>
      </c>
      <c r="U2202" s="20">
        <f>IF(S2202&lt;&gt;1, U2201, IF(C2202=Ajustes!$B$6, U2201+H2202, U2201-H2202))</f>
        <v/>
      </c>
      <c r="V2202" s="19">
        <f>IF(S2202&lt;&gt;1, V2201, IF(C2202=Ajustes!$B$6, V2201+D2202+N(O2202)+T2202, IF(U2202&lt;=0, 0, V2201-H2202*W2201)))</f>
        <v/>
      </c>
      <c r="W2202" s="21">
        <f>IF(U2202&gt;0, V2202/U2202, 0)</f>
        <v/>
      </c>
      <c r="X2202" s="19">
        <f>IF(AND(S2202=1, C2202=Ajustes!$B$7), D2202-N(O2202)-T2202-H2202*W2201, "")</f>
        <v/>
      </c>
      <c r="Y2202" s="18">
        <f>IF(A2202="", "", TRIM(IF(COUNTIFS($N$2:$N$3000,N2202,$C$2:$C$3000,C2202,$D$2:$D$3000,D2202,$H$2:$H$3000,H2202)&gt;1, "Orden repetida. ", "")&amp;IF(AND(S2202=1, C2202=Ajustes!$B$7, U2201+0.000001&lt;H2202), "Vendes más de lo registrado. ", "")&amp;IF(Q2202="texto", "Fecha en texto. ", "")&amp;IF(OR(NOT(ISNUMBER(D2202)), NOT(ISNUMBER(H2202))), "Número en texto. ", "")&amp;IF(AND(ISNUMBER(Q2202), ISNUMBER(Q2201), Q2202&lt;Q2201), "Fuera de orden de fecha. ", "")))</f>
        <v/>
      </c>
      <c r="Z2202" s="18">
        <f>IF(AND(S2202=1, ISNUMBER(R2202)), ROW(), 0)</f>
        <v/>
      </c>
      <c r="AA2202" s="18">
        <f>IF(ISNUMBER(R2202), R2202, 0)</f>
        <v/>
      </c>
    </row>
    <row r="2203">
      <c r="A2203" s="13" t="n"/>
      <c r="B2203" s="13" t="n"/>
      <c r="C2203" s="13" t="n"/>
      <c r="D2203" s="13" t="n"/>
      <c r="E2203" s="13" t="n"/>
      <c r="F2203" s="13" t="n"/>
      <c r="G2203" s="13" t="n"/>
      <c r="H2203" s="13" t="n"/>
      <c r="I2203" s="13" t="n"/>
      <c r="J2203" s="13" t="n"/>
      <c r="K2203" s="13" t="n"/>
      <c r="L2203" s="13" t="n"/>
      <c r="M2203" s="13" t="n"/>
      <c r="N2203" s="13" t="n"/>
      <c r="O2203" s="14" t="n"/>
      <c r="P2203" s="15" t="n"/>
      <c r="Q2203" s="16">
        <f>IF(N2203="", "", IF(ISNUMBER(N2203), N2203, IFERROR(DATEVALUE(LEFT(N2203,10))+TIMEVALUE(MID(N2203,12,8)), "texto")))</f>
        <v/>
      </c>
      <c r="R2203" s="17">
        <f>IF(ISNUMBER(Q2203), DATE(YEAR(Q2203),MONTH(Q2203),1), "")</f>
        <v/>
      </c>
      <c r="S2203" s="18">
        <f>IF(A2203="", 0, IF(AND(M2203=Ajustes!$B$8, E2203=Ajustes!$B$5, I2203=Ajustes!$B$4, OR(C2203=Ajustes!$B$6, C2203=Ajustes!$B$7), ISNUMBER(D2203), ISNUMBER(H2203)), 1, 0))</f>
        <v/>
      </c>
      <c r="T2203" s="19">
        <f>IF(S2203&lt;&gt;1, 0, IF(N(J2203)=0, 0, IF(K2203=Ajustes!$B$5, J2203, J2203*F2203)))</f>
        <v/>
      </c>
      <c r="U2203" s="20">
        <f>IF(S2203&lt;&gt;1, U2202, IF(C2203=Ajustes!$B$6, U2202+H2203, U2202-H2203))</f>
        <v/>
      </c>
      <c r="V2203" s="19">
        <f>IF(S2203&lt;&gt;1, V2202, IF(C2203=Ajustes!$B$6, V2202+D2203+N(O2203)+T2203, IF(U2203&lt;=0, 0, V2202-H2203*W2202)))</f>
        <v/>
      </c>
      <c r="W2203" s="21">
        <f>IF(U2203&gt;0, V2203/U2203, 0)</f>
        <v/>
      </c>
      <c r="X2203" s="19">
        <f>IF(AND(S2203=1, C2203=Ajustes!$B$7), D2203-N(O2203)-T2203-H2203*W2202, "")</f>
        <v/>
      </c>
      <c r="Y2203" s="18">
        <f>IF(A2203="", "", TRIM(IF(COUNTIFS($N$2:$N$3000,N2203,$C$2:$C$3000,C2203,$D$2:$D$3000,D2203,$H$2:$H$3000,H2203)&gt;1, "Orden repetida. ", "")&amp;IF(AND(S2203=1, C2203=Ajustes!$B$7, U2202+0.000001&lt;H2203), "Vendes más de lo registrado. ", "")&amp;IF(Q2203="texto", "Fecha en texto. ", "")&amp;IF(OR(NOT(ISNUMBER(D2203)), NOT(ISNUMBER(H2203))), "Número en texto. ", "")&amp;IF(AND(ISNUMBER(Q2203), ISNUMBER(Q2202), Q2203&lt;Q2202), "Fuera de orden de fecha. ", "")))</f>
        <v/>
      </c>
      <c r="Z2203" s="18">
        <f>IF(AND(S2203=1, ISNUMBER(R2203)), ROW(), 0)</f>
        <v/>
      </c>
      <c r="AA2203" s="18">
        <f>IF(ISNUMBER(R2203), R2203, 0)</f>
        <v/>
      </c>
    </row>
    <row r="2204">
      <c r="A2204" s="13" t="n"/>
      <c r="B2204" s="13" t="n"/>
      <c r="C2204" s="13" t="n"/>
      <c r="D2204" s="13" t="n"/>
      <c r="E2204" s="13" t="n"/>
      <c r="F2204" s="13" t="n"/>
      <c r="G2204" s="13" t="n"/>
      <c r="H2204" s="13" t="n"/>
      <c r="I2204" s="13" t="n"/>
      <c r="J2204" s="13" t="n"/>
      <c r="K2204" s="13" t="n"/>
      <c r="L2204" s="13" t="n"/>
      <c r="M2204" s="13" t="n"/>
      <c r="N2204" s="13" t="n"/>
      <c r="O2204" s="14" t="n"/>
      <c r="P2204" s="15" t="n"/>
      <c r="Q2204" s="16">
        <f>IF(N2204="", "", IF(ISNUMBER(N2204), N2204, IFERROR(DATEVALUE(LEFT(N2204,10))+TIMEVALUE(MID(N2204,12,8)), "texto")))</f>
        <v/>
      </c>
      <c r="R2204" s="17">
        <f>IF(ISNUMBER(Q2204), DATE(YEAR(Q2204),MONTH(Q2204),1), "")</f>
        <v/>
      </c>
      <c r="S2204" s="18">
        <f>IF(A2204="", 0, IF(AND(M2204=Ajustes!$B$8, E2204=Ajustes!$B$5, I2204=Ajustes!$B$4, OR(C2204=Ajustes!$B$6, C2204=Ajustes!$B$7), ISNUMBER(D2204), ISNUMBER(H2204)), 1, 0))</f>
        <v/>
      </c>
      <c r="T2204" s="19">
        <f>IF(S2204&lt;&gt;1, 0, IF(N(J2204)=0, 0, IF(K2204=Ajustes!$B$5, J2204, J2204*F2204)))</f>
        <v/>
      </c>
      <c r="U2204" s="20">
        <f>IF(S2204&lt;&gt;1, U2203, IF(C2204=Ajustes!$B$6, U2203+H2204, U2203-H2204))</f>
        <v/>
      </c>
      <c r="V2204" s="19">
        <f>IF(S2204&lt;&gt;1, V2203, IF(C2204=Ajustes!$B$6, V2203+D2204+N(O2204)+T2204, IF(U2204&lt;=0, 0, V2203-H2204*W2203)))</f>
        <v/>
      </c>
      <c r="W2204" s="21">
        <f>IF(U2204&gt;0, V2204/U2204, 0)</f>
        <v/>
      </c>
      <c r="X2204" s="19">
        <f>IF(AND(S2204=1, C2204=Ajustes!$B$7), D2204-N(O2204)-T2204-H2204*W2203, "")</f>
        <v/>
      </c>
      <c r="Y2204" s="18">
        <f>IF(A2204="", "", TRIM(IF(COUNTIFS($N$2:$N$3000,N2204,$C$2:$C$3000,C2204,$D$2:$D$3000,D2204,$H$2:$H$3000,H2204)&gt;1, "Orden repetida. ", "")&amp;IF(AND(S2204=1, C2204=Ajustes!$B$7, U2203+0.000001&lt;H2204), "Vendes más de lo registrado. ", "")&amp;IF(Q2204="texto", "Fecha en texto. ", "")&amp;IF(OR(NOT(ISNUMBER(D2204)), NOT(ISNUMBER(H2204))), "Número en texto. ", "")&amp;IF(AND(ISNUMBER(Q2204), ISNUMBER(Q2203), Q2204&lt;Q2203), "Fuera de orden de fecha. ", "")))</f>
        <v/>
      </c>
      <c r="Z2204" s="18">
        <f>IF(AND(S2204=1, ISNUMBER(R2204)), ROW(), 0)</f>
        <v/>
      </c>
      <c r="AA2204" s="18">
        <f>IF(ISNUMBER(R2204), R2204, 0)</f>
        <v/>
      </c>
    </row>
    <row r="2205">
      <c r="A2205" s="13" t="n"/>
      <c r="B2205" s="13" t="n"/>
      <c r="C2205" s="13" t="n"/>
      <c r="D2205" s="13" t="n"/>
      <c r="E2205" s="13" t="n"/>
      <c r="F2205" s="13" t="n"/>
      <c r="G2205" s="13" t="n"/>
      <c r="H2205" s="13" t="n"/>
      <c r="I2205" s="13" t="n"/>
      <c r="J2205" s="13" t="n"/>
      <c r="K2205" s="13" t="n"/>
      <c r="L2205" s="13" t="n"/>
      <c r="M2205" s="13" t="n"/>
      <c r="N2205" s="13" t="n"/>
      <c r="O2205" s="14" t="n"/>
      <c r="P2205" s="15" t="n"/>
      <c r="Q2205" s="16">
        <f>IF(N2205="", "", IF(ISNUMBER(N2205), N2205, IFERROR(DATEVALUE(LEFT(N2205,10))+TIMEVALUE(MID(N2205,12,8)), "texto")))</f>
        <v/>
      </c>
      <c r="R2205" s="17">
        <f>IF(ISNUMBER(Q2205), DATE(YEAR(Q2205),MONTH(Q2205),1), "")</f>
        <v/>
      </c>
      <c r="S2205" s="18">
        <f>IF(A2205="", 0, IF(AND(M2205=Ajustes!$B$8, E2205=Ajustes!$B$5, I2205=Ajustes!$B$4, OR(C2205=Ajustes!$B$6, C2205=Ajustes!$B$7), ISNUMBER(D2205), ISNUMBER(H2205)), 1, 0))</f>
        <v/>
      </c>
      <c r="T2205" s="19">
        <f>IF(S2205&lt;&gt;1, 0, IF(N(J2205)=0, 0, IF(K2205=Ajustes!$B$5, J2205, J2205*F2205)))</f>
        <v/>
      </c>
      <c r="U2205" s="20">
        <f>IF(S2205&lt;&gt;1, U2204, IF(C2205=Ajustes!$B$6, U2204+H2205, U2204-H2205))</f>
        <v/>
      </c>
      <c r="V2205" s="19">
        <f>IF(S2205&lt;&gt;1, V2204, IF(C2205=Ajustes!$B$6, V2204+D2205+N(O2205)+T2205, IF(U2205&lt;=0, 0, V2204-H2205*W2204)))</f>
        <v/>
      </c>
      <c r="W2205" s="21">
        <f>IF(U2205&gt;0, V2205/U2205, 0)</f>
        <v/>
      </c>
      <c r="X2205" s="19">
        <f>IF(AND(S2205=1, C2205=Ajustes!$B$7), D2205-N(O2205)-T2205-H2205*W2204, "")</f>
        <v/>
      </c>
      <c r="Y2205" s="18">
        <f>IF(A2205="", "", TRIM(IF(COUNTIFS($N$2:$N$3000,N2205,$C$2:$C$3000,C2205,$D$2:$D$3000,D2205,$H$2:$H$3000,H2205)&gt;1, "Orden repetida. ", "")&amp;IF(AND(S2205=1, C2205=Ajustes!$B$7, U2204+0.000001&lt;H2205), "Vendes más de lo registrado. ", "")&amp;IF(Q2205="texto", "Fecha en texto. ", "")&amp;IF(OR(NOT(ISNUMBER(D2205)), NOT(ISNUMBER(H2205))), "Número en texto. ", "")&amp;IF(AND(ISNUMBER(Q2205), ISNUMBER(Q2204), Q2205&lt;Q2204), "Fuera de orden de fecha. ", "")))</f>
        <v/>
      </c>
      <c r="Z2205" s="18">
        <f>IF(AND(S2205=1, ISNUMBER(R2205)), ROW(), 0)</f>
        <v/>
      </c>
      <c r="AA2205" s="18">
        <f>IF(ISNUMBER(R2205), R2205, 0)</f>
        <v/>
      </c>
    </row>
    <row r="2206">
      <c r="A2206" s="13" t="n"/>
      <c r="B2206" s="13" t="n"/>
      <c r="C2206" s="13" t="n"/>
      <c r="D2206" s="13" t="n"/>
      <c r="E2206" s="13" t="n"/>
      <c r="F2206" s="13" t="n"/>
      <c r="G2206" s="13" t="n"/>
      <c r="H2206" s="13" t="n"/>
      <c r="I2206" s="13" t="n"/>
      <c r="J2206" s="13" t="n"/>
      <c r="K2206" s="13" t="n"/>
      <c r="L2206" s="13" t="n"/>
      <c r="M2206" s="13" t="n"/>
      <c r="N2206" s="13" t="n"/>
      <c r="O2206" s="14" t="n"/>
      <c r="P2206" s="15" t="n"/>
      <c r="Q2206" s="16">
        <f>IF(N2206="", "", IF(ISNUMBER(N2206), N2206, IFERROR(DATEVALUE(LEFT(N2206,10))+TIMEVALUE(MID(N2206,12,8)), "texto")))</f>
        <v/>
      </c>
      <c r="R2206" s="17">
        <f>IF(ISNUMBER(Q2206), DATE(YEAR(Q2206),MONTH(Q2206),1), "")</f>
        <v/>
      </c>
      <c r="S2206" s="18">
        <f>IF(A2206="", 0, IF(AND(M2206=Ajustes!$B$8, E2206=Ajustes!$B$5, I2206=Ajustes!$B$4, OR(C2206=Ajustes!$B$6, C2206=Ajustes!$B$7), ISNUMBER(D2206), ISNUMBER(H2206)), 1, 0))</f>
        <v/>
      </c>
      <c r="T2206" s="19">
        <f>IF(S2206&lt;&gt;1, 0, IF(N(J2206)=0, 0, IF(K2206=Ajustes!$B$5, J2206, J2206*F2206)))</f>
        <v/>
      </c>
      <c r="U2206" s="20">
        <f>IF(S2206&lt;&gt;1, U2205, IF(C2206=Ajustes!$B$6, U2205+H2206, U2205-H2206))</f>
        <v/>
      </c>
      <c r="V2206" s="19">
        <f>IF(S2206&lt;&gt;1, V2205, IF(C2206=Ajustes!$B$6, V2205+D2206+N(O2206)+T2206, IF(U2206&lt;=0, 0, V2205-H2206*W2205)))</f>
        <v/>
      </c>
      <c r="W2206" s="21">
        <f>IF(U2206&gt;0, V2206/U2206, 0)</f>
        <v/>
      </c>
      <c r="X2206" s="19">
        <f>IF(AND(S2206=1, C2206=Ajustes!$B$7), D2206-N(O2206)-T2206-H2206*W2205, "")</f>
        <v/>
      </c>
      <c r="Y2206" s="18">
        <f>IF(A2206="", "", TRIM(IF(COUNTIFS($N$2:$N$3000,N2206,$C$2:$C$3000,C2206,$D$2:$D$3000,D2206,$H$2:$H$3000,H2206)&gt;1, "Orden repetida. ", "")&amp;IF(AND(S2206=1, C2206=Ajustes!$B$7, U2205+0.000001&lt;H2206), "Vendes más de lo registrado. ", "")&amp;IF(Q2206="texto", "Fecha en texto. ", "")&amp;IF(OR(NOT(ISNUMBER(D2206)), NOT(ISNUMBER(H2206))), "Número en texto. ", "")&amp;IF(AND(ISNUMBER(Q2206), ISNUMBER(Q2205), Q2206&lt;Q2205), "Fuera de orden de fecha. ", "")))</f>
        <v/>
      </c>
      <c r="Z2206" s="18">
        <f>IF(AND(S2206=1, ISNUMBER(R2206)), ROW(), 0)</f>
        <v/>
      </c>
      <c r="AA2206" s="18">
        <f>IF(ISNUMBER(R2206), R2206, 0)</f>
        <v/>
      </c>
    </row>
    <row r="2207">
      <c r="A2207" s="13" t="n"/>
      <c r="B2207" s="13" t="n"/>
      <c r="C2207" s="13" t="n"/>
      <c r="D2207" s="13" t="n"/>
      <c r="E2207" s="13" t="n"/>
      <c r="F2207" s="13" t="n"/>
      <c r="G2207" s="13" t="n"/>
      <c r="H2207" s="13" t="n"/>
      <c r="I2207" s="13" t="n"/>
      <c r="J2207" s="13" t="n"/>
      <c r="K2207" s="13" t="n"/>
      <c r="L2207" s="13" t="n"/>
      <c r="M2207" s="13" t="n"/>
      <c r="N2207" s="13" t="n"/>
      <c r="O2207" s="14" t="n"/>
      <c r="P2207" s="15" t="n"/>
      <c r="Q2207" s="16">
        <f>IF(N2207="", "", IF(ISNUMBER(N2207), N2207, IFERROR(DATEVALUE(LEFT(N2207,10))+TIMEVALUE(MID(N2207,12,8)), "texto")))</f>
        <v/>
      </c>
      <c r="R2207" s="17">
        <f>IF(ISNUMBER(Q2207), DATE(YEAR(Q2207),MONTH(Q2207),1), "")</f>
        <v/>
      </c>
      <c r="S2207" s="18">
        <f>IF(A2207="", 0, IF(AND(M2207=Ajustes!$B$8, E2207=Ajustes!$B$5, I2207=Ajustes!$B$4, OR(C2207=Ajustes!$B$6, C2207=Ajustes!$B$7), ISNUMBER(D2207), ISNUMBER(H2207)), 1, 0))</f>
        <v/>
      </c>
      <c r="T2207" s="19">
        <f>IF(S2207&lt;&gt;1, 0, IF(N(J2207)=0, 0, IF(K2207=Ajustes!$B$5, J2207, J2207*F2207)))</f>
        <v/>
      </c>
      <c r="U2207" s="20">
        <f>IF(S2207&lt;&gt;1, U2206, IF(C2207=Ajustes!$B$6, U2206+H2207, U2206-H2207))</f>
        <v/>
      </c>
      <c r="V2207" s="19">
        <f>IF(S2207&lt;&gt;1, V2206, IF(C2207=Ajustes!$B$6, V2206+D2207+N(O2207)+T2207, IF(U2207&lt;=0, 0, V2206-H2207*W2206)))</f>
        <v/>
      </c>
      <c r="W2207" s="21">
        <f>IF(U2207&gt;0, V2207/U2207, 0)</f>
        <v/>
      </c>
      <c r="X2207" s="19">
        <f>IF(AND(S2207=1, C2207=Ajustes!$B$7), D2207-N(O2207)-T2207-H2207*W2206, "")</f>
        <v/>
      </c>
      <c r="Y2207" s="18">
        <f>IF(A2207="", "", TRIM(IF(COUNTIFS($N$2:$N$3000,N2207,$C$2:$C$3000,C2207,$D$2:$D$3000,D2207,$H$2:$H$3000,H2207)&gt;1, "Orden repetida. ", "")&amp;IF(AND(S2207=1, C2207=Ajustes!$B$7, U2206+0.000001&lt;H2207), "Vendes más de lo registrado. ", "")&amp;IF(Q2207="texto", "Fecha en texto. ", "")&amp;IF(OR(NOT(ISNUMBER(D2207)), NOT(ISNUMBER(H2207))), "Número en texto. ", "")&amp;IF(AND(ISNUMBER(Q2207), ISNUMBER(Q2206), Q2207&lt;Q2206), "Fuera de orden de fecha. ", "")))</f>
        <v/>
      </c>
      <c r="Z2207" s="18">
        <f>IF(AND(S2207=1, ISNUMBER(R2207)), ROW(), 0)</f>
        <v/>
      </c>
      <c r="AA2207" s="18">
        <f>IF(ISNUMBER(R2207), R2207, 0)</f>
        <v/>
      </c>
    </row>
    <row r="2208">
      <c r="A2208" s="13" t="n"/>
      <c r="B2208" s="13" t="n"/>
      <c r="C2208" s="13" t="n"/>
      <c r="D2208" s="13" t="n"/>
      <c r="E2208" s="13" t="n"/>
      <c r="F2208" s="13" t="n"/>
      <c r="G2208" s="13" t="n"/>
      <c r="H2208" s="13" t="n"/>
      <c r="I2208" s="13" t="n"/>
      <c r="J2208" s="13" t="n"/>
      <c r="K2208" s="13" t="n"/>
      <c r="L2208" s="13" t="n"/>
      <c r="M2208" s="13" t="n"/>
      <c r="N2208" s="13" t="n"/>
      <c r="O2208" s="14" t="n"/>
      <c r="P2208" s="15" t="n"/>
      <c r="Q2208" s="16">
        <f>IF(N2208="", "", IF(ISNUMBER(N2208), N2208, IFERROR(DATEVALUE(LEFT(N2208,10))+TIMEVALUE(MID(N2208,12,8)), "texto")))</f>
        <v/>
      </c>
      <c r="R2208" s="17">
        <f>IF(ISNUMBER(Q2208), DATE(YEAR(Q2208),MONTH(Q2208),1), "")</f>
        <v/>
      </c>
      <c r="S2208" s="18">
        <f>IF(A2208="", 0, IF(AND(M2208=Ajustes!$B$8, E2208=Ajustes!$B$5, I2208=Ajustes!$B$4, OR(C2208=Ajustes!$B$6, C2208=Ajustes!$B$7), ISNUMBER(D2208), ISNUMBER(H2208)), 1, 0))</f>
        <v/>
      </c>
      <c r="T2208" s="19">
        <f>IF(S2208&lt;&gt;1, 0, IF(N(J2208)=0, 0, IF(K2208=Ajustes!$B$5, J2208, J2208*F2208)))</f>
        <v/>
      </c>
      <c r="U2208" s="20">
        <f>IF(S2208&lt;&gt;1, U2207, IF(C2208=Ajustes!$B$6, U2207+H2208, U2207-H2208))</f>
        <v/>
      </c>
      <c r="V2208" s="19">
        <f>IF(S2208&lt;&gt;1, V2207, IF(C2208=Ajustes!$B$6, V2207+D2208+N(O2208)+T2208, IF(U2208&lt;=0, 0, V2207-H2208*W2207)))</f>
        <v/>
      </c>
      <c r="W2208" s="21">
        <f>IF(U2208&gt;0, V2208/U2208, 0)</f>
        <v/>
      </c>
      <c r="X2208" s="19">
        <f>IF(AND(S2208=1, C2208=Ajustes!$B$7), D2208-N(O2208)-T2208-H2208*W2207, "")</f>
        <v/>
      </c>
      <c r="Y2208" s="18">
        <f>IF(A2208="", "", TRIM(IF(COUNTIFS($N$2:$N$3000,N2208,$C$2:$C$3000,C2208,$D$2:$D$3000,D2208,$H$2:$H$3000,H2208)&gt;1, "Orden repetida. ", "")&amp;IF(AND(S2208=1, C2208=Ajustes!$B$7, U2207+0.000001&lt;H2208), "Vendes más de lo registrado. ", "")&amp;IF(Q2208="texto", "Fecha en texto. ", "")&amp;IF(OR(NOT(ISNUMBER(D2208)), NOT(ISNUMBER(H2208))), "Número en texto. ", "")&amp;IF(AND(ISNUMBER(Q2208), ISNUMBER(Q2207), Q2208&lt;Q2207), "Fuera de orden de fecha. ", "")))</f>
        <v/>
      </c>
      <c r="Z2208" s="18">
        <f>IF(AND(S2208=1, ISNUMBER(R2208)), ROW(), 0)</f>
        <v/>
      </c>
      <c r="AA2208" s="18">
        <f>IF(ISNUMBER(R2208), R2208, 0)</f>
        <v/>
      </c>
    </row>
    <row r="2209">
      <c r="A2209" s="13" t="n"/>
      <c r="B2209" s="13" t="n"/>
      <c r="C2209" s="13" t="n"/>
      <c r="D2209" s="13" t="n"/>
      <c r="E2209" s="13" t="n"/>
      <c r="F2209" s="13" t="n"/>
      <c r="G2209" s="13" t="n"/>
      <c r="H2209" s="13" t="n"/>
      <c r="I2209" s="13" t="n"/>
      <c r="J2209" s="13" t="n"/>
      <c r="K2209" s="13" t="n"/>
      <c r="L2209" s="13" t="n"/>
      <c r="M2209" s="13" t="n"/>
      <c r="N2209" s="13" t="n"/>
      <c r="O2209" s="14" t="n"/>
      <c r="P2209" s="15" t="n"/>
      <c r="Q2209" s="16">
        <f>IF(N2209="", "", IF(ISNUMBER(N2209), N2209, IFERROR(DATEVALUE(LEFT(N2209,10))+TIMEVALUE(MID(N2209,12,8)), "texto")))</f>
        <v/>
      </c>
      <c r="R2209" s="17">
        <f>IF(ISNUMBER(Q2209), DATE(YEAR(Q2209),MONTH(Q2209),1), "")</f>
        <v/>
      </c>
      <c r="S2209" s="18">
        <f>IF(A2209="", 0, IF(AND(M2209=Ajustes!$B$8, E2209=Ajustes!$B$5, I2209=Ajustes!$B$4, OR(C2209=Ajustes!$B$6, C2209=Ajustes!$B$7), ISNUMBER(D2209), ISNUMBER(H2209)), 1, 0))</f>
        <v/>
      </c>
      <c r="T2209" s="19">
        <f>IF(S2209&lt;&gt;1, 0, IF(N(J2209)=0, 0, IF(K2209=Ajustes!$B$5, J2209, J2209*F2209)))</f>
        <v/>
      </c>
      <c r="U2209" s="20">
        <f>IF(S2209&lt;&gt;1, U2208, IF(C2209=Ajustes!$B$6, U2208+H2209, U2208-H2209))</f>
        <v/>
      </c>
      <c r="V2209" s="19">
        <f>IF(S2209&lt;&gt;1, V2208, IF(C2209=Ajustes!$B$6, V2208+D2209+N(O2209)+T2209, IF(U2209&lt;=0, 0, V2208-H2209*W2208)))</f>
        <v/>
      </c>
      <c r="W2209" s="21">
        <f>IF(U2209&gt;0, V2209/U2209, 0)</f>
        <v/>
      </c>
      <c r="X2209" s="19">
        <f>IF(AND(S2209=1, C2209=Ajustes!$B$7), D2209-N(O2209)-T2209-H2209*W2208, "")</f>
        <v/>
      </c>
      <c r="Y2209" s="18">
        <f>IF(A2209="", "", TRIM(IF(COUNTIFS($N$2:$N$3000,N2209,$C$2:$C$3000,C2209,$D$2:$D$3000,D2209,$H$2:$H$3000,H2209)&gt;1, "Orden repetida. ", "")&amp;IF(AND(S2209=1, C2209=Ajustes!$B$7, U2208+0.000001&lt;H2209), "Vendes más de lo registrado. ", "")&amp;IF(Q2209="texto", "Fecha en texto. ", "")&amp;IF(OR(NOT(ISNUMBER(D2209)), NOT(ISNUMBER(H2209))), "Número en texto. ", "")&amp;IF(AND(ISNUMBER(Q2209), ISNUMBER(Q2208), Q2209&lt;Q2208), "Fuera de orden de fecha. ", "")))</f>
        <v/>
      </c>
      <c r="Z2209" s="18">
        <f>IF(AND(S2209=1, ISNUMBER(R2209)), ROW(), 0)</f>
        <v/>
      </c>
      <c r="AA2209" s="18">
        <f>IF(ISNUMBER(R2209), R2209, 0)</f>
        <v/>
      </c>
    </row>
    <row r="2210">
      <c r="A2210" s="13" t="n"/>
      <c r="B2210" s="13" t="n"/>
      <c r="C2210" s="13" t="n"/>
      <c r="D2210" s="13" t="n"/>
      <c r="E2210" s="13" t="n"/>
      <c r="F2210" s="13" t="n"/>
      <c r="G2210" s="13" t="n"/>
      <c r="H2210" s="13" t="n"/>
      <c r="I2210" s="13" t="n"/>
      <c r="J2210" s="13" t="n"/>
      <c r="K2210" s="13" t="n"/>
      <c r="L2210" s="13" t="n"/>
      <c r="M2210" s="13" t="n"/>
      <c r="N2210" s="13" t="n"/>
      <c r="O2210" s="14" t="n"/>
      <c r="P2210" s="15" t="n"/>
      <c r="Q2210" s="16">
        <f>IF(N2210="", "", IF(ISNUMBER(N2210), N2210, IFERROR(DATEVALUE(LEFT(N2210,10))+TIMEVALUE(MID(N2210,12,8)), "texto")))</f>
        <v/>
      </c>
      <c r="R2210" s="17">
        <f>IF(ISNUMBER(Q2210), DATE(YEAR(Q2210),MONTH(Q2210),1), "")</f>
        <v/>
      </c>
      <c r="S2210" s="18">
        <f>IF(A2210="", 0, IF(AND(M2210=Ajustes!$B$8, E2210=Ajustes!$B$5, I2210=Ajustes!$B$4, OR(C2210=Ajustes!$B$6, C2210=Ajustes!$B$7), ISNUMBER(D2210), ISNUMBER(H2210)), 1, 0))</f>
        <v/>
      </c>
      <c r="T2210" s="19">
        <f>IF(S2210&lt;&gt;1, 0, IF(N(J2210)=0, 0, IF(K2210=Ajustes!$B$5, J2210, J2210*F2210)))</f>
        <v/>
      </c>
      <c r="U2210" s="20">
        <f>IF(S2210&lt;&gt;1, U2209, IF(C2210=Ajustes!$B$6, U2209+H2210, U2209-H2210))</f>
        <v/>
      </c>
      <c r="V2210" s="19">
        <f>IF(S2210&lt;&gt;1, V2209, IF(C2210=Ajustes!$B$6, V2209+D2210+N(O2210)+T2210, IF(U2210&lt;=0, 0, V2209-H2210*W2209)))</f>
        <v/>
      </c>
      <c r="W2210" s="21">
        <f>IF(U2210&gt;0, V2210/U2210, 0)</f>
        <v/>
      </c>
      <c r="X2210" s="19">
        <f>IF(AND(S2210=1, C2210=Ajustes!$B$7), D2210-N(O2210)-T2210-H2210*W2209, "")</f>
        <v/>
      </c>
      <c r="Y2210" s="18">
        <f>IF(A2210="", "", TRIM(IF(COUNTIFS($N$2:$N$3000,N2210,$C$2:$C$3000,C2210,$D$2:$D$3000,D2210,$H$2:$H$3000,H2210)&gt;1, "Orden repetida. ", "")&amp;IF(AND(S2210=1, C2210=Ajustes!$B$7, U2209+0.000001&lt;H2210), "Vendes más de lo registrado. ", "")&amp;IF(Q2210="texto", "Fecha en texto. ", "")&amp;IF(OR(NOT(ISNUMBER(D2210)), NOT(ISNUMBER(H2210))), "Número en texto. ", "")&amp;IF(AND(ISNUMBER(Q2210), ISNUMBER(Q2209), Q2210&lt;Q2209), "Fuera de orden de fecha. ", "")))</f>
        <v/>
      </c>
      <c r="Z2210" s="18">
        <f>IF(AND(S2210=1, ISNUMBER(R2210)), ROW(), 0)</f>
        <v/>
      </c>
      <c r="AA2210" s="18">
        <f>IF(ISNUMBER(R2210), R2210, 0)</f>
        <v/>
      </c>
    </row>
    <row r="2211">
      <c r="A2211" s="13" t="n"/>
      <c r="B2211" s="13" t="n"/>
      <c r="C2211" s="13" t="n"/>
      <c r="D2211" s="13" t="n"/>
      <c r="E2211" s="13" t="n"/>
      <c r="F2211" s="13" t="n"/>
      <c r="G2211" s="13" t="n"/>
      <c r="H2211" s="13" t="n"/>
      <c r="I2211" s="13" t="n"/>
      <c r="J2211" s="13" t="n"/>
      <c r="K2211" s="13" t="n"/>
      <c r="L2211" s="13" t="n"/>
      <c r="M2211" s="13" t="n"/>
      <c r="N2211" s="13" t="n"/>
      <c r="O2211" s="14" t="n"/>
      <c r="P2211" s="15" t="n"/>
      <c r="Q2211" s="16">
        <f>IF(N2211="", "", IF(ISNUMBER(N2211), N2211, IFERROR(DATEVALUE(LEFT(N2211,10))+TIMEVALUE(MID(N2211,12,8)), "texto")))</f>
        <v/>
      </c>
      <c r="R2211" s="17">
        <f>IF(ISNUMBER(Q2211), DATE(YEAR(Q2211),MONTH(Q2211),1), "")</f>
        <v/>
      </c>
      <c r="S2211" s="18">
        <f>IF(A2211="", 0, IF(AND(M2211=Ajustes!$B$8, E2211=Ajustes!$B$5, I2211=Ajustes!$B$4, OR(C2211=Ajustes!$B$6, C2211=Ajustes!$B$7), ISNUMBER(D2211), ISNUMBER(H2211)), 1, 0))</f>
        <v/>
      </c>
      <c r="T2211" s="19">
        <f>IF(S2211&lt;&gt;1, 0, IF(N(J2211)=0, 0, IF(K2211=Ajustes!$B$5, J2211, J2211*F2211)))</f>
        <v/>
      </c>
      <c r="U2211" s="20">
        <f>IF(S2211&lt;&gt;1, U2210, IF(C2211=Ajustes!$B$6, U2210+H2211, U2210-H2211))</f>
        <v/>
      </c>
      <c r="V2211" s="19">
        <f>IF(S2211&lt;&gt;1, V2210, IF(C2211=Ajustes!$B$6, V2210+D2211+N(O2211)+T2211, IF(U2211&lt;=0, 0, V2210-H2211*W2210)))</f>
        <v/>
      </c>
      <c r="W2211" s="21">
        <f>IF(U2211&gt;0, V2211/U2211, 0)</f>
        <v/>
      </c>
      <c r="X2211" s="19">
        <f>IF(AND(S2211=1, C2211=Ajustes!$B$7), D2211-N(O2211)-T2211-H2211*W2210, "")</f>
        <v/>
      </c>
      <c r="Y2211" s="18">
        <f>IF(A2211="", "", TRIM(IF(COUNTIFS($N$2:$N$3000,N2211,$C$2:$C$3000,C2211,$D$2:$D$3000,D2211,$H$2:$H$3000,H2211)&gt;1, "Orden repetida. ", "")&amp;IF(AND(S2211=1, C2211=Ajustes!$B$7, U2210+0.000001&lt;H2211), "Vendes más de lo registrado. ", "")&amp;IF(Q2211="texto", "Fecha en texto. ", "")&amp;IF(OR(NOT(ISNUMBER(D2211)), NOT(ISNUMBER(H2211))), "Número en texto. ", "")&amp;IF(AND(ISNUMBER(Q2211), ISNUMBER(Q2210), Q2211&lt;Q2210), "Fuera de orden de fecha. ", "")))</f>
        <v/>
      </c>
      <c r="Z2211" s="18">
        <f>IF(AND(S2211=1, ISNUMBER(R2211)), ROW(), 0)</f>
        <v/>
      </c>
      <c r="AA2211" s="18">
        <f>IF(ISNUMBER(R2211), R2211, 0)</f>
        <v/>
      </c>
    </row>
    <row r="2212">
      <c r="A2212" s="13" t="n"/>
      <c r="B2212" s="13" t="n"/>
      <c r="C2212" s="13" t="n"/>
      <c r="D2212" s="13" t="n"/>
      <c r="E2212" s="13" t="n"/>
      <c r="F2212" s="13" t="n"/>
      <c r="G2212" s="13" t="n"/>
      <c r="H2212" s="13" t="n"/>
      <c r="I2212" s="13" t="n"/>
      <c r="J2212" s="13" t="n"/>
      <c r="K2212" s="13" t="n"/>
      <c r="L2212" s="13" t="n"/>
      <c r="M2212" s="13" t="n"/>
      <c r="N2212" s="13" t="n"/>
      <c r="O2212" s="14" t="n"/>
      <c r="P2212" s="15" t="n"/>
      <c r="Q2212" s="16">
        <f>IF(N2212="", "", IF(ISNUMBER(N2212), N2212, IFERROR(DATEVALUE(LEFT(N2212,10))+TIMEVALUE(MID(N2212,12,8)), "texto")))</f>
        <v/>
      </c>
      <c r="R2212" s="17">
        <f>IF(ISNUMBER(Q2212), DATE(YEAR(Q2212),MONTH(Q2212),1), "")</f>
        <v/>
      </c>
      <c r="S2212" s="18">
        <f>IF(A2212="", 0, IF(AND(M2212=Ajustes!$B$8, E2212=Ajustes!$B$5, I2212=Ajustes!$B$4, OR(C2212=Ajustes!$B$6, C2212=Ajustes!$B$7), ISNUMBER(D2212), ISNUMBER(H2212)), 1, 0))</f>
        <v/>
      </c>
      <c r="T2212" s="19">
        <f>IF(S2212&lt;&gt;1, 0, IF(N(J2212)=0, 0, IF(K2212=Ajustes!$B$5, J2212, J2212*F2212)))</f>
        <v/>
      </c>
      <c r="U2212" s="20">
        <f>IF(S2212&lt;&gt;1, U2211, IF(C2212=Ajustes!$B$6, U2211+H2212, U2211-H2212))</f>
        <v/>
      </c>
      <c r="V2212" s="19">
        <f>IF(S2212&lt;&gt;1, V2211, IF(C2212=Ajustes!$B$6, V2211+D2212+N(O2212)+T2212, IF(U2212&lt;=0, 0, V2211-H2212*W2211)))</f>
        <v/>
      </c>
      <c r="W2212" s="21">
        <f>IF(U2212&gt;0, V2212/U2212, 0)</f>
        <v/>
      </c>
      <c r="X2212" s="19">
        <f>IF(AND(S2212=1, C2212=Ajustes!$B$7), D2212-N(O2212)-T2212-H2212*W2211, "")</f>
        <v/>
      </c>
      <c r="Y2212" s="18">
        <f>IF(A2212="", "", TRIM(IF(COUNTIFS($N$2:$N$3000,N2212,$C$2:$C$3000,C2212,$D$2:$D$3000,D2212,$H$2:$H$3000,H2212)&gt;1, "Orden repetida. ", "")&amp;IF(AND(S2212=1, C2212=Ajustes!$B$7, U2211+0.000001&lt;H2212), "Vendes más de lo registrado. ", "")&amp;IF(Q2212="texto", "Fecha en texto. ", "")&amp;IF(OR(NOT(ISNUMBER(D2212)), NOT(ISNUMBER(H2212))), "Número en texto. ", "")&amp;IF(AND(ISNUMBER(Q2212), ISNUMBER(Q2211), Q2212&lt;Q2211), "Fuera de orden de fecha. ", "")))</f>
        <v/>
      </c>
      <c r="Z2212" s="18">
        <f>IF(AND(S2212=1, ISNUMBER(R2212)), ROW(), 0)</f>
        <v/>
      </c>
      <c r="AA2212" s="18">
        <f>IF(ISNUMBER(R2212), R2212, 0)</f>
        <v/>
      </c>
    </row>
    <row r="2213">
      <c r="A2213" s="13" t="n"/>
      <c r="B2213" s="13" t="n"/>
      <c r="C2213" s="13" t="n"/>
      <c r="D2213" s="13" t="n"/>
      <c r="E2213" s="13" t="n"/>
      <c r="F2213" s="13" t="n"/>
      <c r="G2213" s="13" t="n"/>
      <c r="H2213" s="13" t="n"/>
      <c r="I2213" s="13" t="n"/>
      <c r="J2213" s="13" t="n"/>
      <c r="K2213" s="13" t="n"/>
      <c r="L2213" s="13" t="n"/>
      <c r="M2213" s="13" t="n"/>
      <c r="N2213" s="13" t="n"/>
      <c r="O2213" s="14" t="n"/>
      <c r="P2213" s="15" t="n"/>
      <c r="Q2213" s="16">
        <f>IF(N2213="", "", IF(ISNUMBER(N2213), N2213, IFERROR(DATEVALUE(LEFT(N2213,10))+TIMEVALUE(MID(N2213,12,8)), "texto")))</f>
        <v/>
      </c>
      <c r="R2213" s="17">
        <f>IF(ISNUMBER(Q2213), DATE(YEAR(Q2213),MONTH(Q2213),1), "")</f>
        <v/>
      </c>
      <c r="S2213" s="18">
        <f>IF(A2213="", 0, IF(AND(M2213=Ajustes!$B$8, E2213=Ajustes!$B$5, I2213=Ajustes!$B$4, OR(C2213=Ajustes!$B$6, C2213=Ajustes!$B$7), ISNUMBER(D2213), ISNUMBER(H2213)), 1, 0))</f>
        <v/>
      </c>
      <c r="T2213" s="19">
        <f>IF(S2213&lt;&gt;1, 0, IF(N(J2213)=0, 0, IF(K2213=Ajustes!$B$5, J2213, J2213*F2213)))</f>
        <v/>
      </c>
      <c r="U2213" s="20">
        <f>IF(S2213&lt;&gt;1, U2212, IF(C2213=Ajustes!$B$6, U2212+H2213, U2212-H2213))</f>
        <v/>
      </c>
      <c r="V2213" s="19">
        <f>IF(S2213&lt;&gt;1, V2212, IF(C2213=Ajustes!$B$6, V2212+D2213+N(O2213)+T2213, IF(U2213&lt;=0, 0, V2212-H2213*W2212)))</f>
        <v/>
      </c>
      <c r="W2213" s="21">
        <f>IF(U2213&gt;0, V2213/U2213, 0)</f>
        <v/>
      </c>
      <c r="X2213" s="19">
        <f>IF(AND(S2213=1, C2213=Ajustes!$B$7), D2213-N(O2213)-T2213-H2213*W2212, "")</f>
        <v/>
      </c>
      <c r="Y2213" s="18">
        <f>IF(A2213="", "", TRIM(IF(COUNTIFS($N$2:$N$3000,N2213,$C$2:$C$3000,C2213,$D$2:$D$3000,D2213,$H$2:$H$3000,H2213)&gt;1, "Orden repetida. ", "")&amp;IF(AND(S2213=1, C2213=Ajustes!$B$7, U2212+0.000001&lt;H2213), "Vendes más de lo registrado. ", "")&amp;IF(Q2213="texto", "Fecha en texto. ", "")&amp;IF(OR(NOT(ISNUMBER(D2213)), NOT(ISNUMBER(H2213))), "Número en texto. ", "")&amp;IF(AND(ISNUMBER(Q2213), ISNUMBER(Q2212), Q2213&lt;Q2212), "Fuera de orden de fecha. ", "")))</f>
        <v/>
      </c>
      <c r="Z2213" s="18">
        <f>IF(AND(S2213=1, ISNUMBER(R2213)), ROW(), 0)</f>
        <v/>
      </c>
      <c r="AA2213" s="18">
        <f>IF(ISNUMBER(R2213), R2213, 0)</f>
        <v/>
      </c>
    </row>
    <row r="2214">
      <c r="A2214" s="13" t="n"/>
      <c r="B2214" s="13" t="n"/>
      <c r="C2214" s="13" t="n"/>
      <c r="D2214" s="13" t="n"/>
      <c r="E2214" s="13" t="n"/>
      <c r="F2214" s="13" t="n"/>
      <c r="G2214" s="13" t="n"/>
      <c r="H2214" s="13" t="n"/>
      <c r="I2214" s="13" t="n"/>
      <c r="J2214" s="13" t="n"/>
      <c r="K2214" s="13" t="n"/>
      <c r="L2214" s="13" t="n"/>
      <c r="M2214" s="13" t="n"/>
      <c r="N2214" s="13" t="n"/>
      <c r="O2214" s="14" t="n"/>
      <c r="P2214" s="15" t="n"/>
      <c r="Q2214" s="16">
        <f>IF(N2214="", "", IF(ISNUMBER(N2214), N2214, IFERROR(DATEVALUE(LEFT(N2214,10))+TIMEVALUE(MID(N2214,12,8)), "texto")))</f>
        <v/>
      </c>
      <c r="R2214" s="17">
        <f>IF(ISNUMBER(Q2214), DATE(YEAR(Q2214),MONTH(Q2214),1), "")</f>
        <v/>
      </c>
      <c r="S2214" s="18">
        <f>IF(A2214="", 0, IF(AND(M2214=Ajustes!$B$8, E2214=Ajustes!$B$5, I2214=Ajustes!$B$4, OR(C2214=Ajustes!$B$6, C2214=Ajustes!$B$7), ISNUMBER(D2214), ISNUMBER(H2214)), 1, 0))</f>
        <v/>
      </c>
      <c r="T2214" s="19">
        <f>IF(S2214&lt;&gt;1, 0, IF(N(J2214)=0, 0, IF(K2214=Ajustes!$B$5, J2214, J2214*F2214)))</f>
        <v/>
      </c>
      <c r="U2214" s="20">
        <f>IF(S2214&lt;&gt;1, U2213, IF(C2214=Ajustes!$B$6, U2213+H2214, U2213-H2214))</f>
        <v/>
      </c>
      <c r="V2214" s="19">
        <f>IF(S2214&lt;&gt;1, V2213, IF(C2214=Ajustes!$B$6, V2213+D2214+N(O2214)+T2214, IF(U2214&lt;=0, 0, V2213-H2214*W2213)))</f>
        <v/>
      </c>
      <c r="W2214" s="21">
        <f>IF(U2214&gt;0, V2214/U2214, 0)</f>
        <v/>
      </c>
      <c r="X2214" s="19">
        <f>IF(AND(S2214=1, C2214=Ajustes!$B$7), D2214-N(O2214)-T2214-H2214*W2213, "")</f>
        <v/>
      </c>
      <c r="Y2214" s="18">
        <f>IF(A2214="", "", TRIM(IF(COUNTIFS($N$2:$N$3000,N2214,$C$2:$C$3000,C2214,$D$2:$D$3000,D2214,$H$2:$H$3000,H2214)&gt;1, "Orden repetida. ", "")&amp;IF(AND(S2214=1, C2214=Ajustes!$B$7, U2213+0.000001&lt;H2214), "Vendes más de lo registrado. ", "")&amp;IF(Q2214="texto", "Fecha en texto. ", "")&amp;IF(OR(NOT(ISNUMBER(D2214)), NOT(ISNUMBER(H2214))), "Número en texto. ", "")&amp;IF(AND(ISNUMBER(Q2214), ISNUMBER(Q2213), Q2214&lt;Q2213), "Fuera de orden de fecha. ", "")))</f>
        <v/>
      </c>
      <c r="Z2214" s="18">
        <f>IF(AND(S2214=1, ISNUMBER(R2214)), ROW(), 0)</f>
        <v/>
      </c>
      <c r="AA2214" s="18">
        <f>IF(ISNUMBER(R2214), R2214, 0)</f>
        <v/>
      </c>
    </row>
    <row r="2215">
      <c r="A2215" s="13" t="n"/>
      <c r="B2215" s="13" t="n"/>
      <c r="C2215" s="13" t="n"/>
      <c r="D2215" s="13" t="n"/>
      <c r="E2215" s="13" t="n"/>
      <c r="F2215" s="13" t="n"/>
      <c r="G2215" s="13" t="n"/>
      <c r="H2215" s="13" t="n"/>
      <c r="I2215" s="13" t="n"/>
      <c r="J2215" s="13" t="n"/>
      <c r="K2215" s="13" t="n"/>
      <c r="L2215" s="13" t="n"/>
      <c r="M2215" s="13" t="n"/>
      <c r="N2215" s="13" t="n"/>
      <c r="O2215" s="14" t="n"/>
      <c r="P2215" s="15" t="n"/>
      <c r="Q2215" s="16">
        <f>IF(N2215="", "", IF(ISNUMBER(N2215), N2215, IFERROR(DATEVALUE(LEFT(N2215,10))+TIMEVALUE(MID(N2215,12,8)), "texto")))</f>
        <v/>
      </c>
      <c r="R2215" s="17">
        <f>IF(ISNUMBER(Q2215), DATE(YEAR(Q2215),MONTH(Q2215),1), "")</f>
        <v/>
      </c>
      <c r="S2215" s="18">
        <f>IF(A2215="", 0, IF(AND(M2215=Ajustes!$B$8, E2215=Ajustes!$B$5, I2215=Ajustes!$B$4, OR(C2215=Ajustes!$B$6, C2215=Ajustes!$B$7), ISNUMBER(D2215), ISNUMBER(H2215)), 1, 0))</f>
        <v/>
      </c>
      <c r="T2215" s="19">
        <f>IF(S2215&lt;&gt;1, 0, IF(N(J2215)=0, 0, IF(K2215=Ajustes!$B$5, J2215, J2215*F2215)))</f>
        <v/>
      </c>
      <c r="U2215" s="20">
        <f>IF(S2215&lt;&gt;1, U2214, IF(C2215=Ajustes!$B$6, U2214+H2215, U2214-H2215))</f>
        <v/>
      </c>
      <c r="V2215" s="19">
        <f>IF(S2215&lt;&gt;1, V2214, IF(C2215=Ajustes!$B$6, V2214+D2215+N(O2215)+T2215, IF(U2215&lt;=0, 0, V2214-H2215*W2214)))</f>
        <v/>
      </c>
      <c r="W2215" s="21">
        <f>IF(U2215&gt;0, V2215/U2215, 0)</f>
        <v/>
      </c>
      <c r="X2215" s="19">
        <f>IF(AND(S2215=1, C2215=Ajustes!$B$7), D2215-N(O2215)-T2215-H2215*W2214, "")</f>
        <v/>
      </c>
      <c r="Y2215" s="18">
        <f>IF(A2215="", "", TRIM(IF(COUNTIFS($N$2:$N$3000,N2215,$C$2:$C$3000,C2215,$D$2:$D$3000,D2215,$H$2:$H$3000,H2215)&gt;1, "Orden repetida. ", "")&amp;IF(AND(S2215=1, C2215=Ajustes!$B$7, U2214+0.000001&lt;H2215), "Vendes más de lo registrado. ", "")&amp;IF(Q2215="texto", "Fecha en texto. ", "")&amp;IF(OR(NOT(ISNUMBER(D2215)), NOT(ISNUMBER(H2215))), "Número en texto. ", "")&amp;IF(AND(ISNUMBER(Q2215), ISNUMBER(Q2214), Q2215&lt;Q2214), "Fuera de orden de fecha. ", "")))</f>
        <v/>
      </c>
      <c r="Z2215" s="18">
        <f>IF(AND(S2215=1, ISNUMBER(R2215)), ROW(), 0)</f>
        <v/>
      </c>
      <c r="AA2215" s="18">
        <f>IF(ISNUMBER(R2215), R2215, 0)</f>
        <v/>
      </c>
    </row>
    <row r="2216">
      <c r="A2216" s="13" t="n"/>
      <c r="B2216" s="13" t="n"/>
      <c r="C2216" s="13" t="n"/>
      <c r="D2216" s="13" t="n"/>
      <c r="E2216" s="13" t="n"/>
      <c r="F2216" s="13" t="n"/>
      <c r="G2216" s="13" t="n"/>
      <c r="H2216" s="13" t="n"/>
      <c r="I2216" s="13" t="n"/>
      <c r="J2216" s="13" t="n"/>
      <c r="K2216" s="13" t="n"/>
      <c r="L2216" s="13" t="n"/>
      <c r="M2216" s="13" t="n"/>
      <c r="N2216" s="13" t="n"/>
      <c r="O2216" s="14" t="n"/>
      <c r="P2216" s="15" t="n"/>
      <c r="Q2216" s="16">
        <f>IF(N2216="", "", IF(ISNUMBER(N2216), N2216, IFERROR(DATEVALUE(LEFT(N2216,10))+TIMEVALUE(MID(N2216,12,8)), "texto")))</f>
        <v/>
      </c>
      <c r="R2216" s="17">
        <f>IF(ISNUMBER(Q2216), DATE(YEAR(Q2216),MONTH(Q2216),1), "")</f>
        <v/>
      </c>
      <c r="S2216" s="18">
        <f>IF(A2216="", 0, IF(AND(M2216=Ajustes!$B$8, E2216=Ajustes!$B$5, I2216=Ajustes!$B$4, OR(C2216=Ajustes!$B$6, C2216=Ajustes!$B$7), ISNUMBER(D2216), ISNUMBER(H2216)), 1, 0))</f>
        <v/>
      </c>
      <c r="T2216" s="19">
        <f>IF(S2216&lt;&gt;1, 0, IF(N(J2216)=0, 0, IF(K2216=Ajustes!$B$5, J2216, J2216*F2216)))</f>
        <v/>
      </c>
      <c r="U2216" s="20">
        <f>IF(S2216&lt;&gt;1, U2215, IF(C2216=Ajustes!$B$6, U2215+H2216, U2215-H2216))</f>
        <v/>
      </c>
      <c r="V2216" s="19">
        <f>IF(S2216&lt;&gt;1, V2215, IF(C2216=Ajustes!$B$6, V2215+D2216+N(O2216)+T2216, IF(U2216&lt;=0, 0, V2215-H2216*W2215)))</f>
        <v/>
      </c>
      <c r="W2216" s="21">
        <f>IF(U2216&gt;0, V2216/U2216, 0)</f>
        <v/>
      </c>
      <c r="X2216" s="19">
        <f>IF(AND(S2216=1, C2216=Ajustes!$B$7), D2216-N(O2216)-T2216-H2216*W2215, "")</f>
        <v/>
      </c>
      <c r="Y2216" s="18">
        <f>IF(A2216="", "", TRIM(IF(COUNTIFS($N$2:$N$3000,N2216,$C$2:$C$3000,C2216,$D$2:$D$3000,D2216,$H$2:$H$3000,H2216)&gt;1, "Orden repetida. ", "")&amp;IF(AND(S2216=1, C2216=Ajustes!$B$7, U2215+0.000001&lt;H2216), "Vendes más de lo registrado. ", "")&amp;IF(Q2216="texto", "Fecha en texto. ", "")&amp;IF(OR(NOT(ISNUMBER(D2216)), NOT(ISNUMBER(H2216))), "Número en texto. ", "")&amp;IF(AND(ISNUMBER(Q2216), ISNUMBER(Q2215), Q2216&lt;Q2215), "Fuera de orden de fecha. ", "")))</f>
        <v/>
      </c>
      <c r="Z2216" s="18">
        <f>IF(AND(S2216=1, ISNUMBER(R2216)), ROW(), 0)</f>
        <v/>
      </c>
      <c r="AA2216" s="18">
        <f>IF(ISNUMBER(R2216), R2216, 0)</f>
        <v/>
      </c>
    </row>
    <row r="2217">
      <c r="A2217" s="13" t="n"/>
      <c r="B2217" s="13" t="n"/>
      <c r="C2217" s="13" t="n"/>
      <c r="D2217" s="13" t="n"/>
      <c r="E2217" s="13" t="n"/>
      <c r="F2217" s="13" t="n"/>
      <c r="G2217" s="13" t="n"/>
      <c r="H2217" s="13" t="n"/>
      <c r="I2217" s="13" t="n"/>
      <c r="J2217" s="13" t="n"/>
      <c r="K2217" s="13" t="n"/>
      <c r="L2217" s="13" t="n"/>
      <c r="M2217" s="13" t="n"/>
      <c r="N2217" s="13" t="n"/>
      <c r="O2217" s="14" t="n"/>
      <c r="P2217" s="15" t="n"/>
      <c r="Q2217" s="16">
        <f>IF(N2217="", "", IF(ISNUMBER(N2217), N2217, IFERROR(DATEVALUE(LEFT(N2217,10))+TIMEVALUE(MID(N2217,12,8)), "texto")))</f>
        <v/>
      </c>
      <c r="R2217" s="17">
        <f>IF(ISNUMBER(Q2217), DATE(YEAR(Q2217),MONTH(Q2217),1), "")</f>
        <v/>
      </c>
      <c r="S2217" s="18">
        <f>IF(A2217="", 0, IF(AND(M2217=Ajustes!$B$8, E2217=Ajustes!$B$5, I2217=Ajustes!$B$4, OR(C2217=Ajustes!$B$6, C2217=Ajustes!$B$7), ISNUMBER(D2217), ISNUMBER(H2217)), 1, 0))</f>
        <v/>
      </c>
      <c r="T2217" s="19">
        <f>IF(S2217&lt;&gt;1, 0, IF(N(J2217)=0, 0, IF(K2217=Ajustes!$B$5, J2217, J2217*F2217)))</f>
        <v/>
      </c>
      <c r="U2217" s="20">
        <f>IF(S2217&lt;&gt;1, U2216, IF(C2217=Ajustes!$B$6, U2216+H2217, U2216-H2217))</f>
        <v/>
      </c>
      <c r="V2217" s="19">
        <f>IF(S2217&lt;&gt;1, V2216, IF(C2217=Ajustes!$B$6, V2216+D2217+N(O2217)+T2217, IF(U2217&lt;=0, 0, V2216-H2217*W2216)))</f>
        <v/>
      </c>
      <c r="W2217" s="21">
        <f>IF(U2217&gt;0, V2217/U2217, 0)</f>
        <v/>
      </c>
      <c r="X2217" s="19">
        <f>IF(AND(S2217=1, C2217=Ajustes!$B$7), D2217-N(O2217)-T2217-H2217*W2216, "")</f>
        <v/>
      </c>
      <c r="Y2217" s="18">
        <f>IF(A2217="", "", TRIM(IF(COUNTIFS($N$2:$N$3000,N2217,$C$2:$C$3000,C2217,$D$2:$D$3000,D2217,$H$2:$H$3000,H2217)&gt;1, "Orden repetida. ", "")&amp;IF(AND(S2217=1, C2217=Ajustes!$B$7, U2216+0.000001&lt;H2217), "Vendes más de lo registrado. ", "")&amp;IF(Q2217="texto", "Fecha en texto. ", "")&amp;IF(OR(NOT(ISNUMBER(D2217)), NOT(ISNUMBER(H2217))), "Número en texto. ", "")&amp;IF(AND(ISNUMBER(Q2217), ISNUMBER(Q2216), Q2217&lt;Q2216), "Fuera de orden de fecha. ", "")))</f>
        <v/>
      </c>
      <c r="Z2217" s="18">
        <f>IF(AND(S2217=1, ISNUMBER(R2217)), ROW(), 0)</f>
        <v/>
      </c>
      <c r="AA2217" s="18">
        <f>IF(ISNUMBER(R2217), R2217, 0)</f>
        <v/>
      </c>
    </row>
    <row r="2218">
      <c r="A2218" s="13" t="n"/>
      <c r="B2218" s="13" t="n"/>
      <c r="C2218" s="13" t="n"/>
      <c r="D2218" s="13" t="n"/>
      <c r="E2218" s="13" t="n"/>
      <c r="F2218" s="13" t="n"/>
      <c r="G2218" s="13" t="n"/>
      <c r="H2218" s="13" t="n"/>
      <c r="I2218" s="13" t="n"/>
      <c r="J2218" s="13" t="n"/>
      <c r="K2218" s="13" t="n"/>
      <c r="L2218" s="13" t="n"/>
      <c r="M2218" s="13" t="n"/>
      <c r="N2218" s="13" t="n"/>
      <c r="O2218" s="14" t="n"/>
      <c r="P2218" s="15" t="n"/>
      <c r="Q2218" s="16">
        <f>IF(N2218="", "", IF(ISNUMBER(N2218), N2218, IFERROR(DATEVALUE(LEFT(N2218,10))+TIMEVALUE(MID(N2218,12,8)), "texto")))</f>
        <v/>
      </c>
      <c r="R2218" s="17">
        <f>IF(ISNUMBER(Q2218), DATE(YEAR(Q2218),MONTH(Q2218),1), "")</f>
        <v/>
      </c>
      <c r="S2218" s="18">
        <f>IF(A2218="", 0, IF(AND(M2218=Ajustes!$B$8, E2218=Ajustes!$B$5, I2218=Ajustes!$B$4, OR(C2218=Ajustes!$B$6, C2218=Ajustes!$B$7), ISNUMBER(D2218), ISNUMBER(H2218)), 1, 0))</f>
        <v/>
      </c>
      <c r="T2218" s="19">
        <f>IF(S2218&lt;&gt;1, 0, IF(N(J2218)=0, 0, IF(K2218=Ajustes!$B$5, J2218, J2218*F2218)))</f>
        <v/>
      </c>
      <c r="U2218" s="20">
        <f>IF(S2218&lt;&gt;1, U2217, IF(C2218=Ajustes!$B$6, U2217+H2218, U2217-H2218))</f>
        <v/>
      </c>
      <c r="V2218" s="19">
        <f>IF(S2218&lt;&gt;1, V2217, IF(C2218=Ajustes!$B$6, V2217+D2218+N(O2218)+T2218, IF(U2218&lt;=0, 0, V2217-H2218*W2217)))</f>
        <v/>
      </c>
      <c r="W2218" s="21">
        <f>IF(U2218&gt;0, V2218/U2218, 0)</f>
        <v/>
      </c>
      <c r="X2218" s="19">
        <f>IF(AND(S2218=1, C2218=Ajustes!$B$7), D2218-N(O2218)-T2218-H2218*W2217, "")</f>
        <v/>
      </c>
      <c r="Y2218" s="18">
        <f>IF(A2218="", "", TRIM(IF(COUNTIFS($N$2:$N$3000,N2218,$C$2:$C$3000,C2218,$D$2:$D$3000,D2218,$H$2:$H$3000,H2218)&gt;1, "Orden repetida. ", "")&amp;IF(AND(S2218=1, C2218=Ajustes!$B$7, U2217+0.000001&lt;H2218), "Vendes más de lo registrado. ", "")&amp;IF(Q2218="texto", "Fecha en texto. ", "")&amp;IF(OR(NOT(ISNUMBER(D2218)), NOT(ISNUMBER(H2218))), "Número en texto. ", "")&amp;IF(AND(ISNUMBER(Q2218), ISNUMBER(Q2217), Q2218&lt;Q2217), "Fuera de orden de fecha. ", "")))</f>
        <v/>
      </c>
      <c r="Z2218" s="18">
        <f>IF(AND(S2218=1, ISNUMBER(R2218)), ROW(), 0)</f>
        <v/>
      </c>
      <c r="AA2218" s="18">
        <f>IF(ISNUMBER(R2218), R2218, 0)</f>
        <v/>
      </c>
    </row>
    <row r="2219">
      <c r="A2219" s="13" t="n"/>
      <c r="B2219" s="13" t="n"/>
      <c r="C2219" s="13" t="n"/>
      <c r="D2219" s="13" t="n"/>
      <c r="E2219" s="13" t="n"/>
      <c r="F2219" s="13" t="n"/>
      <c r="G2219" s="13" t="n"/>
      <c r="H2219" s="13" t="n"/>
      <c r="I2219" s="13" t="n"/>
      <c r="J2219" s="13" t="n"/>
      <c r="K2219" s="13" t="n"/>
      <c r="L2219" s="13" t="n"/>
      <c r="M2219" s="13" t="n"/>
      <c r="N2219" s="13" t="n"/>
      <c r="O2219" s="14" t="n"/>
      <c r="P2219" s="15" t="n"/>
      <c r="Q2219" s="16">
        <f>IF(N2219="", "", IF(ISNUMBER(N2219), N2219, IFERROR(DATEVALUE(LEFT(N2219,10))+TIMEVALUE(MID(N2219,12,8)), "texto")))</f>
        <v/>
      </c>
      <c r="R2219" s="17">
        <f>IF(ISNUMBER(Q2219), DATE(YEAR(Q2219),MONTH(Q2219),1), "")</f>
        <v/>
      </c>
      <c r="S2219" s="18">
        <f>IF(A2219="", 0, IF(AND(M2219=Ajustes!$B$8, E2219=Ajustes!$B$5, I2219=Ajustes!$B$4, OR(C2219=Ajustes!$B$6, C2219=Ajustes!$B$7), ISNUMBER(D2219), ISNUMBER(H2219)), 1, 0))</f>
        <v/>
      </c>
      <c r="T2219" s="19">
        <f>IF(S2219&lt;&gt;1, 0, IF(N(J2219)=0, 0, IF(K2219=Ajustes!$B$5, J2219, J2219*F2219)))</f>
        <v/>
      </c>
      <c r="U2219" s="20">
        <f>IF(S2219&lt;&gt;1, U2218, IF(C2219=Ajustes!$B$6, U2218+H2219, U2218-H2219))</f>
        <v/>
      </c>
      <c r="V2219" s="19">
        <f>IF(S2219&lt;&gt;1, V2218, IF(C2219=Ajustes!$B$6, V2218+D2219+N(O2219)+T2219, IF(U2219&lt;=0, 0, V2218-H2219*W2218)))</f>
        <v/>
      </c>
      <c r="W2219" s="21">
        <f>IF(U2219&gt;0, V2219/U2219, 0)</f>
        <v/>
      </c>
      <c r="X2219" s="19">
        <f>IF(AND(S2219=1, C2219=Ajustes!$B$7), D2219-N(O2219)-T2219-H2219*W2218, "")</f>
        <v/>
      </c>
      <c r="Y2219" s="18">
        <f>IF(A2219="", "", TRIM(IF(COUNTIFS($N$2:$N$3000,N2219,$C$2:$C$3000,C2219,$D$2:$D$3000,D2219,$H$2:$H$3000,H2219)&gt;1, "Orden repetida. ", "")&amp;IF(AND(S2219=1, C2219=Ajustes!$B$7, U2218+0.000001&lt;H2219), "Vendes más de lo registrado. ", "")&amp;IF(Q2219="texto", "Fecha en texto. ", "")&amp;IF(OR(NOT(ISNUMBER(D2219)), NOT(ISNUMBER(H2219))), "Número en texto. ", "")&amp;IF(AND(ISNUMBER(Q2219), ISNUMBER(Q2218), Q2219&lt;Q2218), "Fuera de orden de fecha. ", "")))</f>
        <v/>
      </c>
      <c r="Z2219" s="18">
        <f>IF(AND(S2219=1, ISNUMBER(R2219)), ROW(), 0)</f>
        <v/>
      </c>
      <c r="AA2219" s="18">
        <f>IF(ISNUMBER(R2219), R2219, 0)</f>
        <v/>
      </c>
    </row>
    <row r="2220">
      <c r="A2220" s="13" t="n"/>
      <c r="B2220" s="13" t="n"/>
      <c r="C2220" s="13" t="n"/>
      <c r="D2220" s="13" t="n"/>
      <c r="E2220" s="13" t="n"/>
      <c r="F2220" s="13" t="n"/>
      <c r="G2220" s="13" t="n"/>
      <c r="H2220" s="13" t="n"/>
      <c r="I2220" s="13" t="n"/>
      <c r="J2220" s="13" t="n"/>
      <c r="K2220" s="13" t="n"/>
      <c r="L2220" s="13" t="n"/>
      <c r="M2220" s="13" t="n"/>
      <c r="N2220" s="13" t="n"/>
      <c r="O2220" s="14" t="n"/>
      <c r="P2220" s="15" t="n"/>
      <c r="Q2220" s="16">
        <f>IF(N2220="", "", IF(ISNUMBER(N2220), N2220, IFERROR(DATEVALUE(LEFT(N2220,10))+TIMEVALUE(MID(N2220,12,8)), "texto")))</f>
        <v/>
      </c>
      <c r="R2220" s="17">
        <f>IF(ISNUMBER(Q2220), DATE(YEAR(Q2220),MONTH(Q2220),1), "")</f>
        <v/>
      </c>
      <c r="S2220" s="18">
        <f>IF(A2220="", 0, IF(AND(M2220=Ajustes!$B$8, E2220=Ajustes!$B$5, I2220=Ajustes!$B$4, OR(C2220=Ajustes!$B$6, C2220=Ajustes!$B$7), ISNUMBER(D2220), ISNUMBER(H2220)), 1, 0))</f>
        <v/>
      </c>
      <c r="T2220" s="19">
        <f>IF(S2220&lt;&gt;1, 0, IF(N(J2220)=0, 0, IF(K2220=Ajustes!$B$5, J2220, J2220*F2220)))</f>
        <v/>
      </c>
      <c r="U2220" s="20">
        <f>IF(S2220&lt;&gt;1, U2219, IF(C2220=Ajustes!$B$6, U2219+H2220, U2219-H2220))</f>
        <v/>
      </c>
      <c r="V2220" s="19">
        <f>IF(S2220&lt;&gt;1, V2219, IF(C2220=Ajustes!$B$6, V2219+D2220+N(O2220)+T2220, IF(U2220&lt;=0, 0, V2219-H2220*W2219)))</f>
        <v/>
      </c>
      <c r="W2220" s="21">
        <f>IF(U2220&gt;0, V2220/U2220, 0)</f>
        <v/>
      </c>
      <c r="X2220" s="19">
        <f>IF(AND(S2220=1, C2220=Ajustes!$B$7), D2220-N(O2220)-T2220-H2220*W2219, "")</f>
        <v/>
      </c>
      <c r="Y2220" s="18">
        <f>IF(A2220="", "", TRIM(IF(COUNTIFS($N$2:$N$3000,N2220,$C$2:$C$3000,C2220,$D$2:$D$3000,D2220,$H$2:$H$3000,H2220)&gt;1, "Orden repetida. ", "")&amp;IF(AND(S2220=1, C2220=Ajustes!$B$7, U2219+0.000001&lt;H2220), "Vendes más de lo registrado. ", "")&amp;IF(Q2220="texto", "Fecha en texto. ", "")&amp;IF(OR(NOT(ISNUMBER(D2220)), NOT(ISNUMBER(H2220))), "Número en texto. ", "")&amp;IF(AND(ISNUMBER(Q2220), ISNUMBER(Q2219), Q2220&lt;Q2219), "Fuera de orden de fecha. ", "")))</f>
        <v/>
      </c>
      <c r="Z2220" s="18">
        <f>IF(AND(S2220=1, ISNUMBER(R2220)), ROW(), 0)</f>
        <v/>
      </c>
      <c r="AA2220" s="18">
        <f>IF(ISNUMBER(R2220), R2220, 0)</f>
        <v/>
      </c>
    </row>
    <row r="2221">
      <c r="A2221" s="13" t="n"/>
      <c r="B2221" s="13" t="n"/>
      <c r="C2221" s="13" t="n"/>
      <c r="D2221" s="13" t="n"/>
      <c r="E2221" s="13" t="n"/>
      <c r="F2221" s="13" t="n"/>
      <c r="G2221" s="13" t="n"/>
      <c r="H2221" s="13" t="n"/>
      <c r="I2221" s="13" t="n"/>
      <c r="J2221" s="13" t="n"/>
      <c r="K2221" s="13" t="n"/>
      <c r="L2221" s="13" t="n"/>
      <c r="M2221" s="13" t="n"/>
      <c r="N2221" s="13" t="n"/>
      <c r="O2221" s="14" t="n"/>
      <c r="P2221" s="15" t="n"/>
      <c r="Q2221" s="16">
        <f>IF(N2221="", "", IF(ISNUMBER(N2221), N2221, IFERROR(DATEVALUE(LEFT(N2221,10))+TIMEVALUE(MID(N2221,12,8)), "texto")))</f>
        <v/>
      </c>
      <c r="R2221" s="17">
        <f>IF(ISNUMBER(Q2221), DATE(YEAR(Q2221),MONTH(Q2221),1), "")</f>
        <v/>
      </c>
      <c r="S2221" s="18">
        <f>IF(A2221="", 0, IF(AND(M2221=Ajustes!$B$8, E2221=Ajustes!$B$5, I2221=Ajustes!$B$4, OR(C2221=Ajustes!$B$6, C2221=Ajustes!$B$7), ISNUMBER(D2221), ISNUMBER(H2221)), 1, 0))</f>
        <v/>
      </c>
      <c r="T2221" s="19">
        <f>IF(S2221&lt;&gt;1, 0, IF(N(J2221)=0, 0, IF(K2221=Ajustes!$B$5, J2221, J2221*F2221)))</f>
        <v/>
      </c>
      <c r="U2221" s="20">
        <f>IF(S2221&lt;&gt;1, U2220, IF(C2221=Ajustes!$B$6, U2220+H2221, U2220-H2221))</f>
        <v/>
      </c>
      <c r="V2221" s="19">
        <f>IF(S2221&lt;&gt;1, V2220, IF(C2221=Ajustes!$B$6, V2220+D2221+N(O2221)+T2221, IF(U2221&lt;=0, 0, V2220-H2221*W2220)))</f>
        <v/>
      </c>
      <c r="W2221" s="21">
        <f>IF(U2221&gt;0, V2221/U2221, 0)</f>
        <v/>
      </c>
      <c r="X2221" s="19">
        <f>IF(AND(S2221=1, C2221=Ajustes!$B$7), D2221-N(O2221)-T2221-H2221*W2220, "")</f>
        <v/>
      </c>
      <c r="Y2221" s="18">
        <f>IF(A2221="", "", TRIM(IF(COUNTIFS($N$2:$N$3000,N2221,$C$2:$C$3000,C2221,$D$2:$D$3000,D2221,$H$2:$H$3000,H2221)&gt;1, "Orden repetida. ", "")&amp;IF(AND(S2221=1, C2221=Ajustes!$B$7, U2220+0.000001&lt;H2221), "Vendes más de lo registrado. ", "")&amp;IF(Q2221="texto", "Fecha en texto. ", "")&amp;IF(OR(NOT(ISNUMBER(D2221)), NOT(ISNUMBER(H2221))), "Número en texto. ", "")&amp;IF(AND(ISNUMBER(Q2221), ISNUMBER(Q2220), Q2221&lt;Q2220), "Fuera de orden de fecha. ", "")))</f>
        <v/>
      </c>
      <c r="Z2221" s="18">
        <f>IF(AND(S2221=1, ISNUMBER(R2221)), ROW(), 0)</f>
        <v/>
      </c>
      <c r="AA2221" s="18">
        <f>IF(ISNUMBER(R2221), R2221, 0)</f>
        <v/>
      </c>
    </row>
    <row r="2222">
      <c r="A2222" s="13" t="n"/>
      <c r="B2222" s="13" t="n"/>
      <c r="C2222" s="13" t="n"/>
      <c r="D2222" s="13" t="n"/>
      <c r="E2222" s="13" t="n"/>
      <c r="F2222" s="13" t="n"/>
      <c r="G2222" s="13" t="n"/>
      <c r="H2222" s="13" t="n"/>
      <c r="I2222" s="13" t="n"/>
      <c r="J2222" s="13" t="n"/>
      <c r="K2222" s="13" t="n"/>
      <c r="L2222" s="13" t="n"/>
      <c r="M2222" s="13" t="n"/>
      <c r="N2222" s="13" t="n"/>
      <c r="O2222" s="14" t="n"/>
      <c r="P2222" s="15" t="n"/>
      <c r="Q2222" s="16">
        <f>IF(N2222="", "", IF(ISNUMBER(N2222), N2222, IFERROR(DATEVALUE(LEFT(N2222,10))+TIMEVALUE(MID(N2222,12,8)), "texto")))</f>
        <v/>
      </c>
      <c r="R2222" s="17">
        <f>IF(ISNUMBER(Q2222), DATE(YEAR(Q2222),MONTH(Q2222),1), "")</f>
        <v/>
      </c>
      <c r="S2222" s="18">
        <f>IF(A2222="", 0, IF(AND(M2222=Ajustes!$B$8, E2222=Ajustes!$B$5, I2222=Ajustes!$B$4, OR(C2222=Ajustes!$B$6, C2222=Ajustes!$B$7), ISNUMBER(D2222), ISNUMBER(H2222)), 1, 0))</f>
        <v/>
      </c>
      <c r="T2222" s="19">
        <f>IF(S2222&lt;&gt;1, 0, IF(N(J2222)=0, 0, IF(K2222=Ajustes!$B$5, J2222, J2222*F2222)))</f>
        <v/>
      </c>
      <c r="U2222" s="20">
        <f>IF(S2222&lt;&gt;1, U2221, IF(C2222=Ajustes!$B$6, U2221+H2222, U2221-H2222))</f>
        <v/>
      </c>
      <c r="V2222" s="19">
        <f>IF(S2222&lt;&gt;1, V2221, IF(C2222=Ajustes!$B$6, V2221+D2222+N(O2222)+T2222, IF(U2222&lt;=0, 0, V2221-H2222*W2221)))</f>
        <v/>
      </c>
      <c r="W2222" s="21">
        <f>IF(U2222&gt;0, V2222/U2222, 0)</f>
        <v/>
      </c>
      <c r="X2222" s="19">
        <f>IF(AND(S2222=1, C2222=Ajustes!$B$7), D2222-N(O2222)-T2222-H2222*W2221, "")</f>
        <v/>
      </c>
      <c r="Y2222" s="18">
        <f>IF(A2222="", "", TRIM(IF(COUNTIFS($N$2:$N$3000,N2222,$C$2:$C$3000,C2222,$D$2:$D$3000,D2222,$H$2:$H$3000,H2222)&gt;1, "Orden repetida. ", "")&amp;IF(AND(S2222=1, C2222=Ajustes!$B$7, U2221+0.000001&lt;H2222), "Vendes más de lo registrado. ", "")&amp;IF(Q2222="texto", "Fecha en texto. ", "")&amp;IF(OR(NOT(ISNUMBER(D2222)), NOT(ISNUMBER(H2222))), "Número en texto. ", "")&amp;IF(AND(ISNUMBER(Q2222), ISNUMBER(Q2221), Q2222&lt;Q2221), "Fuera de orden de fecha. ", "")))</f>
        <v/>
      </c>
      <c r="Z2222" s="18">
        <f>IF(AND(S2222=1, ISNUMBER(R2222)), ROW(), 0)</f>
        <v/>
      </c>
      <c r="AA2222" s="18">
        <f>IF(ISNUMBER(R2222), R2222, 0)</f>
        <v/>
      </c>
    </row>
    <row r="2223">
      <c r="A2223" s="13" t="n"/>
      <c r="B2223" s="13" t="n"/>
      <c r="C2223" s="13" t="n"/>
      <c r="D2223" s="13" t="n"/>
      <c r="E2223" s="13" t="n"/>
      <c r="F2223" s="13" t="n"/>
      <c r="G2223" s="13" t="n"/>
      <c r="H2223" s="13" t="n"/>
      <c r="I2223" s="13" t="n"/>
      <c r="J2223" s="13" t="n"/>
      <c r="K2223" s="13" t="n"/>
      <c r="L2223" s="13" t="n"/>
      <c r="M2223" s="13" t="n"/>
      <c r="N2223" s="13" t="n"/>
      <c r="O2223" s="14" t="n"/>
      <c r="P2223" s="15" t="n"/>
      <c r="Q2223" s="16">
        <f>IF(N2223="", "", IF(ISNUMBER(N2223), N2223, IFERROR(DATEVALUE(LEFT(N2223,10))+TIMEVALUE(MID(N2223,12,8)), "texto")))</f>
        <v/>
      </c>
      <c r="R2223" s="17">
        <f>IF(ISNUMBER(Q2223), DATE(YEAR(Q2223),MONTH(Q2223),1), "")</f>
        <v/>
      </c>
      <c r="S2223" s="18">
        <f>IF(A2223="", 0, IF(AND(M2223=Ajustes!$B$8, E2223=Ajustes!$B$5, I2223=Ajustes!$B$4, OR(C2223=Ajustes!$B$6, C2223=Ajustes!$B$7), ISNUMBER(D2223), ISNUMBER(H2223)), 1, 0))</f>
        <v/>
      </c>
      <c r="T2223" s="19">
        <f>IF(S2223&lt;&gt;1, 0, IF(N(J2223)=0, 0, IF(K2223=Ajustes!$B$5, J2223, J2223*F2223)))</f>
        <v/>
      </c>
      <c r="U2223" s="20">
        <f>IF(S2223&lt;&gt;1, U2222, IF(C2223=Ajustes!$B$6, U2222+H2223, U2222-H2223))</f>
        <v/>
      </c>
      <c r="V2223" s="19">
        <f>IF(S2223&lt;&gt;1, V2222, IF(C2223=Ajustes!$B$6, V2222+D2223+N(O2223)+T2223, IF(U2223&lt;=0, 0, V2222-H2223*W2222)))</f>
        <v/>
      </c>
      <c r="W2223" s="21">
        <f>IF(U2223&gt;0, V2223/U2223, 0)</f>
        <v/>
      </c>
      <c r="X2223" s="19">
        <f>IF(AND(S2223=1, C2223=Ajustes!$B$7), D2223-N(O2223)-T2223-H2223*W2222, "")</f>
        <v/>
      </c>
      <c r="Y2223" s="18">
        <f>IF(A2223="", "", TRIM(IF(COUNTIFS($N$2:$N$3000,N2223,$C$2:$C$3000,C2223,$D$2:$D$3000,D2223,$H$2:$H$3000,H2223)&gt;1, "Orden repetida. ", "")&amp;IF(AND(S2223=1, C2223=Ajustes!$B$7, U2222+0.000001&lt;H2223), "Vendes más de lo registrado. ", "")&amp;IF(Q2223="texto", "Fecha en texto. ", "")&amp;IF(OR(NOT(ISNUMBER(D2223)), NOT(ISNUMBER(H2223))), "Número en texto. ", "")&amp;IF(AND(ISNUMBER(Q2223), ISNUMBER(Q2222), Q2223&lt;Q2222), "Fuera de orden de fecha. ", "")))</f>
        <v/>
      </c>
      <c r="Z2223" s="18">
        <f>IF(AND(S2223=1, ISNUMBER(R2223)), ROW(), 0)</f>
        <v/>
      </c>
      <c r="AA2223" s="18">
        <f>IF(ISNUMBER(R2223), R2223, 0)</f>
        <v/>
      </c>
    </row>
    <row r="2224">
      <c r="A2224" s="13" t="n"/>
      <c r="B2224" s="13" t="n"/>
      <c r="C2224" s="13" t="n"/>
      <c r="D2224" s="13" t="n"/>
      <c r="E2224" s="13" t="n"/>
      <c r="F2224" s="13" t="n"/>
      <c r="G2224" s="13" t="n"/>
      <c r="H2224" s="13" t="n"/>
      <c r="I2224" s="13" t="n"/>
      <c r="J2224" s="13" t="n"/>
      <c r="K2224" s="13" t="n"/>
      <c r="L2224" s="13" t="n"/>
      <c r="M2224" s="13" t="n"/>
      <c r="N2224" s="13" t="n"/>
      <c r="O2224" s="14" t="n"/>
      <c r="P2224" s="15" t="n"/>
      <c r="Q2224" s="16">
        <f>IF(N2224="", "", IF(ISNUMBER(N2224), N2224, IFERROR(DATEVALUE(LEFT(N2224,10))+TIMEVALUE(MID(N2224,12,8)), "texto")))</f>
        <v/>
      </c>
      <c r="R2224" s="17">
        <f>IF(ISNUMBER(Q2224), DATE(YEAR(Q2224),MONTH(Q2224),1), "")</f>
        <v/>
      </c>
      <c r="S2224" s="18">
        <f>IF(A2224="", 0, IF(AND(M2224=Ajustes!$B$8, E2224=Ajustes!$B$5, I2224=Ajustes!$B$4, OR(C2224=Ajustes!$B$6, C2224=Ajustes!$B$7), ISNUMBER(D2224), ISNUMBER(H2224)), 1, 0))</f>
        <v/>
      </c>
      <c r="T2224" s="19">
        <f>IF(S2224&lt;&gt;1, 0, IF(N(J2224)=0, 0, IF(K2224=Ajustes!$B$5, J2224, J2224*F2224)))</f>
        <v/>
      </c>
      <c r="U2224" s="20">
        <f>IF(S2224&lt;&gt;1, U2223, IF(C2224=Ajustes!$B$6, U2223+H2224, U2223-H2224))</f>
        <v/>
      </c>
      <c r="V2224" s="19">
        <f>IF(S2224&lt;&gt;1, V2223, IF(C2224=Ajustes!$B$6, V2223+D2224+N(O2224)+T2224, IF(U2224&lt;=0, 0, V2223-H2224*W2223)))</f>
        <v/>
      </c>
      <c r="W2224" s="21">
        <f>IF(U2224&gt;0, V2224/U2224, 0)</f>
        <v/>
      </c>
      <c r="X2224" s="19">
        <f>IF(AND(S2224=1, C2224=Ajustes!$B$7), D2224-N(O2224)-T2224-H2224*W2223, "")</f>
        <v/>
      </c>
      <c r="Y2224" s="18">
        <f>IF(A2224="", "", TRIM(IF(COUNTIFS($N$2:$N$3000,N2224,$C$2:$C$3000,C2224,$D$2:$D$3000,D2224,$H$2:$H$3000,H2224)&gt;1, "Orden repetida. ", "")&amp;IF(AND(S2224=1, C2224=Ajustes!$B$7, U2223+0.000001&lt;H2224), "Vendes más de lo registrado. ", "")&amp;IF(Q2224="texto", "Fecha en texto. ", "")&amp;IF(OR(NOT(ISNUMBER(D2224)), NOT(ISNUMBER(H2224))), "Número en texto. ", "")&amp;IF(AND(ISNUMBER(Q2224), ISNUMBER(Q2223), Q2224&lt;Q2223), "Fuera de orden de fecha. ", "")))</f>
        <v/>
      </c>
      <c r="Z2224" s="18">
        <f>IF(AND(S2224=1, ISNUMBER(R2224)), ROW(), 0)</f>
        <v/>
      </c>
      <c r="AA2224" s="18">
        <f>IF(ISNUMBER(R2224), R2224, 0)</f>
        <v/>
      </c>
    </row>
    <row r="2225">
      <c r="A2225" s="13" t="n"/>
      <c r="B2225" s="13" t="n"/>
      <c r="C2225" s="13" t="n"/>
      <c r="D2225" s="13" t="n"/>
      <c r="E2225" s="13" t="n"/>
      <c r="F2225" s="13" t="n"/>
      <c r="G2225" s="13" t="n"/>
      <c r="H2225" s="13" t="n"/>
      <c r="I2225" s="13" t="n"/>
      <c r="J2225" s="13" t="n"/>
      <c r="K2225" s="13" t="n"/>
      <c r="L2225" s="13" t="n"/>
      <c r="M2225" s="13" t="n"/>
      <c r="N2225" s="13" t="n"/>
      <c r="O2225" s="14" t="n"/>
      <c r="P2225" s="15" t="n"/>
      <c r="Q2225" s="16">
        <f>IF(N2225="", "", IF(ISNUMBER(N2225), N2225, IFERROR(DATEVALUE(LEFT(N2225,10))+TIMEVALUE(MID(N2225,12,8)), "texto")))</f>
        <v/>
      </c>
      <c r="R2225" s="17">
        <f>IF(ISNUMBER(Q2225), DATE(YEAR(Q2225),MONTH(Q2225),1), "")</f>
        <v/>
      </c>
      <c r="S2225" s="18">
        <f>IF(A2225="", 0, IF(AND(M2225=Ajustes!$B$8, E2225=Ajustes!$B$5, I2225=Ajustes!$B$4, OR(C2225=Ajustes!$B$6, C2225=Ajustes!$B$7), ISNUMBER(D2225), ISNUMBER(H2225)), 1, 0))</f>
        <v/>
      </c>
      <c r="T2225" s="19">
        <f>IF(S2225&lt;&gt;1, 0, IF(N(J2225)=0, 0, IF(K2225=Ajustes!$B$5, J2225, J2225*F2225)))</f>
        <v/>
      </c>
      <c r="U2225" s="20">
        <f>IF(S2225&lt;&gt;1, U2224, IF(C2225=Ajustes!$B$6, U2224+H2225, U2224-H2225))</f>
        <v/>
      </c>
      <c r="V2225" s="19">
        <f>IF(S2225&lt;&gt;1, V2224, IF(C2225=Ajustes!$B$6, V2224+D2225+N(O2225)+T2225, IF(U2225&lt;=0, 0, V2224-H2225*W2224)))</f>
        <v/>
      </c>
      <c r="W2225" s="21">
        <f>IF(U2225&gt;0, V2225/U2225, 0)</f>
        <v/>
      </c>
      <c r="X2225" s="19">
        <f>IF(AND(S2225=1, C2225=Ajustes!$B$7), D2225-N(O2225)-T2225-H2225*W2224, "")</f>
        <v/>
      </c>
      <c r="Y2225" s="18">
        <f>IF(A2225="", "", TRIM(IF(COUNTIFS($N$2:$N$3000,N2225,$C$2:$C$3000,C2225,$D$2:$D$3000,D2225,$H$2:$H$3000,H2225)&gt;1, "Orden repetida. ", "")&amp;IF(AND(S2225=1, C2225=Ajustes!$B$7, U2224+0.000001&lt;H2225), "Vendes más de lo registrado. ", "")&amp;IF(Q2225="texto", "Fecha en texto. ", "")&amp;IF(OR(NOT(ISNUMBER(D2225)), NOT(ISNUMBER(H2225))), "Número en texto. ", "")&amp;IF(AND(ISNUMBER(Q2225), ISNUMBER(Q2224), Q2225&lt;Q2224), "Fuera de orden de fecha. ", "")))</f>
        <v/>
      </c>
      <c r="Z2225" s="18">
        <f>IF(AND(S2225=1, ISNUMBER(R2225)), ROW(), 0)</f>
        <v/>
      </c>
      <c r="AA2225" s="18">
        <f>IF(ISNUMBER(R2225), R2225, 0)</f>
        <v/>
      </c>
    </row>
    <row r="2226">
      <c r="A2226" s="13" t="n"/>
      <c r="B2226" s="13" t="n"/>
      <c r="C2226" s="13" t="n"/>
      <c r="D2226" s="13" t="n"/>
      <c r="E2226" s="13" t="n"/>
      <c r="F2226" s="13" t="n"/>
      <c r="G2226" s="13" t="n"/>
      <c r="H2226" s="13" t="n"/>
      <c r="I2226" s="13" t="n"/>
      <c r="J2226" s="13" t="n"/>
      <c r="K2226" s="13" t="n"/>
      <c r="L2226" s="13" t="n"/>
      <c r="M2226" s="13" t="n"/>
      <c r="N2226" s="13" t="n"/>
      <c r="O2226" s="14" t="n"/>
      <c r="P2226" s="15" t="n"/>
      <c r="Q2226" s="16">
        <f>IF(N2226="", "", IF(ISNUMBER(N2226), N2226, IFERROR(DATEVALUE(LEFT(N2226,10))+TIMEVALUE(MID(N2226,12,8)), "texto")))</f>
        <v/>
      </c>
      <c r="R2226" s="17">
        <f>IF(ISNUMBER(Q2226), DATE(YEAR(Q2226),MONTH(Q2226),1), "")</f>
        <v/>
      </c>
      <c r="S2226" s="18">
        <f>IF(A2226="", 0, IF(AND(M2226=Ajustes!$B$8, E2226=Ajustes!$B$5, I2226=Ajustes!$B$4, OR(C2226=Ajustes!$B$6, C2226=Ajustes!$B$7), ISNUMBER(D2226), ISNUMBER(H2226)), 1, 0))</f>
        <v/>
      </c>
      <c r="T2226" s="19">
        <f>IF(S2226&lt;&gt;1, 0, IF(N(J2226)=0, 0, IF(K2226=Ajustes!$B$5, J2226, J2226*F2226)))</f>
        <v/>
      </c>
      <c r="U2226" s="20">
        <f>IF(S2226&lt;&gt;1, U2225, IF(C2226=Ajustes!$B$6, U2225+H2226, U2225-H2226))</f>
        <v/>
      </c>
      <c r="V2226" s="19">
        <f>IF(S2226&lt;&gt;1, V2225, IF(C2226=Ajustes!$B$6, V2225+D2226+N(O2226)+T2226, IF(U2226&lt;=0, 0, V2225-H2226*W2225)))</f>
        <v/>
      </c>
      <c r="W2226" s="21">
        <f>IF(U2226&gt;0, V2226/U2226, 0)</f>
        <v/>
      </c>
      <c r="X2226" s="19">
        <f>IF(AND(S2226=1, C2226=Ajustes!$B$7), D2226-N(O2226)-T2226-H2226*W2225, "")</f>
        <v/>
      </c>
      <c r="Y2226" s="18">
        <f>IF(A2226="", "", TRIM(IF(COUNTIFS($N$2:$N$3000,N2226,$C$2:$C$3000,C2226,$D$2:$D$3000,D2226,$H$2:$H$3000,H2226)&gt;1, "Orden repetida. ", "")&amp;IF(AND(S2226=1, C2226=Ajustes!$B$7, U2225+0.000001&lt;H2226), "Vendes más de lo registrado. ", "")&amp;IF(Q2226="texto", "Fecha en texto. ", "")&amp;IF(OR(NOT(ISNUMBER(D2226)), NOT(ISNUMBER(H2226))), "Número en texto. ", "")&amp;IF(AND(ISNUMBER(Q2226), ISNUMBER(Q2225), Q2226&lt;Q2225), "Fuera de orden de fecha. ", "")))</f>
        <v/>
      </c>
      <c r="Z2226" s="18">
        <f>IF(AND(S2226=1, ISNUMBER(R2226)), ROW(), 0)</f>
        <v/>
      </c>
      <c r="AA2226" s="18">
        <f>IF(ISNUMBER(R2226), R2226, 0)</f>
        <v/>
      </c>
    </row>
    <row r="2227">
      <c r="A2227" s="13" t="n"/>
      <c r="B2227" s="13" t="n"/>
      <c r="C2227" s="13" t="n"/>
      <c r="D2227" s="13" t="n"/>
      <c r="E2227" s="13" t="n"/>
      <c r="F2227" s="13" t="n"/>
      <c r="G2227" s="13" t="n"/>
      <c r="H2227" s="13" t="n"/>
      <c r="I2227" s="13" t="n"/>
      <c r="J2227" s="13" t="n"/>
      <c r="K2227" s="13" t="n"/>
      <c r="L2227" s="13" t="n"/>
      <c r="M2227" s="13" t="n"/>
      <c r="N2227" s="13" t="n"/>
      <c r="O2227" s="14" t="n"/>
      <c r="P2227" s="15" t="n"/>
      <c r="Q2227" s="16">
        <f>IF(N2227="", "", IF(ISNUMBER(N2227), N2227, IFERROR(DATEVALUE(LEFT(N2227,10))+TIMEVALUE(MID(N2227,12,8)), "texto")))</f>
        <v/>
      </c>
      <c r="R2227" s="17">
        <f>IF(ISNUMBER(Q2227), DATE(YEAR(Q2227),MONTH(Q2227),1), "")</f>
        <v/>
      </c>
      <c r="S2227" s="18">
        <f>IF(A2227="", 0, IF(AND(M2227=Ajustes!$B$8, E2227=Ajustes!$B$5, I2227=Ajustes!$B$4, OR(C2227=Ajustes!$B$6, C2227=Ajustes!$B$7), ISNUMBER(D2227), ISNUMBER(H2227)), 1, 0))</f>
        <v/>
      </c>
      <c r="T2227" s="19">
        <f>IF(S2227&lt;&gt;1, 0, IF(N(J2227)=0, 0, IF(K2227=Ajustes!$B$5, J2227, J2227*F2227)))</f>
        <v/>
      </c>
      <c r="U2227" s="20">
        <f>IF(S2227&lt;&gt;1, U2226, IF(C2227=Ajustes!$B$6, U2226+H2227, U2226-H2227))</f>
        <v/>
      </c>
      <c r="V2227" s="19">
        <f>IF(S2227&lt;&gt;1, V2226, IF(C2227=Ajustes!$B$6, V2226+D2227+N(O2227)+T2227, IF(U2227&lt;=0, 0, V2226-H2227*W2226)))</f>
        <v/>
      </c>
      <c r="W2227" s="21">
        <f>IF(U2227&gt;0, V2227/U2227, 0)</f>
        <v/>
      </c>
      <c r="X2227" s="19">
        <f>IF(AND(S2227=1, C2227=Ajustes!$B$7), D2227-N(O2227)-T2227-H2227*W2226, "")</f>
        <v/>
      </c>
      <c r="Y2227" s="18">
        <f>IF(A2227="", "", TRIM(IF(COUNTIFS($N$2:$N$3000,N2227,$C$2:$C$3000,C2227,$D$2:$D$3000,D2227,$H$2:$H$3000,H2227)&gt;1, "Orden repetida. ", "")&amp;IF(AND(S2227=1, C2227=Ajustes!$B$7, U2226+0.000001&lt;H2227), "Vendes más de lo registrado. ", "")&amp;IF(Q2227="texto", "Fecha en texto. ", "")&amp;IF(OR(NOT(ISNUMBER(D2227)), NOT(ISNUMBER(H2227))), "Número en texto. ", "")&amp;IF(AND(ISNUMBER(Q2227), ISNUMBER(Q2226), Q2227&lt;Q2226), "Fuera de orden de fecha. ", "")))</f>
        <v/>
      </c>
      <c r="Z2227" s="18">
        <f>IF(AND(S2227=1, ISNUMBER(R2227)), ROW(), 0)</f>
        <v/>
      </c>
      <c r="AA2227" s="18">
        <f>IF(ISNUMBER(R2227), R2227, 0)</f>
        <v/>
      </c>
    </row>
    <row r="2228">
      <c r="A2228" s="13" t="n"/>
      <c r="B2228" s="13" t="n"/>
      <c r="C2228" s="13" t="n"/>
      <c r="D2228" s="13" t="n"/>
      <c r="E2228" s="13" t="n"/>
      <c r="F2228" s="13" t="n"/>
      <c r="G2228" s="13" t="n"/>
      <c r="H2228" s="13" t="n"/>
      <c r="I2228" s="13" t="n"/>
      <c r="J2228" s="13" t="n"/>
      <c r="K2228" s="13" t="n"/>
      <c r="L2228" s="13" t="n"/>
      <c r="M2228" s="13" t="n"/>
      <c r="N2228" s="13" t="n"/>
      <c r="O2228" s="14" t="n"/>
      <c r="P2228" s="15" t="n"/>
      <c r="Q2228" s="16">
        <f>IF(N2228="", "", IF(ISNUMBER(N2228), N2228, IFERROR(DATEVALUE(LEFT(N2228,10))+TIMEVALUE(MID(N2228,12,8)), "texto")))</f>
        <v/>
      </c>
      <c r="R2228" s="17">
        <f>IF(ISNUMBER(Q2228), DATE(YEAR(Q2228),MONTH(Q2228),1), "")</f>
        <v/>
      </c>
      <c r="S2228" s="18">
        <f>IF(A2228="", 0, IF(AND(M2228=Ajustes!$B$8, E2228=Ajustes!$B$5, I2228=Ajustes!$B$4, OR(C2228=Ajustes!$B$6, C2228=Ajustes!$B$7), ISNUMBER(D2228), ISNUMBER(H2228)), 1, 0))</f>
        <v/>
      </c>
      <c r="T2228" s="19">
        <f>IF(S2228&lt;&gt;1, 0, IF(N(J2228)=0, 0, IF(K2228=Ajustes!$B$5, J2228, J2228*F2228)))</f>
        <v/>
      </c>
      <c r="U2228" s="20">
        <f>IF(S2228&lt;&gt;1, U2227, IF(C2228=Ajustes!$B$6, U2227+H2228, U2227-H2228))</f>
        <v/>
      </c>
      <c r="V2228" s="19">
        <f>IF(S2228&lt;&gt;1, V2227, IF(C2228=Ajustes!$B$6, V2227+D2228+N(O2228)+T2228, IF(U2228&lt;=0, 0, V2227-H2228*W2227)))</f>
        <v/>
      </c>
      <c r="W2228" s="21">
        <f>IF(U2228&gt;0, V2228/U2228, 0)</f>
        <v/>
      </c>
      <c r="X2228" s="19">
        <f>IF(AND(S2228=1, C2228=Ajustes!$B$7), D2228-N(O2228)-T2228-H2228*W2227, "")</f>
        <v/>
      </c>
      <c r="Y2228" s="18">
        <f>IF(A2228="", "", TRIM(IF(COUNTIFS($N$2:$N$3000,N2228,$C$2:$C$3000,C2228,$D$2:$D$3000,D2228,$H$2:$H$3000,H2228)&gt;1, "Orden repetida. ", "")&amp;IF(AND(S2228=1, C2228=Ajustes!$B$7, U2227+0.000001&lt;H2228), "Vendes más de lo registrado. ", "")&amp;IF(Q2228="texto", "Fecha en texto. ", "")&amp;IF(OR(NOT(ISNUMBER(D2228)), NOT(ISNUMBER(H2228))), "Número en texto. ", "")&amp;IF(AND(ISNUMBER(Q2228), ISNUMBER(Q2227), Q2228&lt;Q2227), "Fuera de orden de fecha. ", "")))</f>
        <v/>
      </c>
      <c r="Z2228" s="18">
        <f>IF(AND(S2228=1, ISNUMBER(R2228)), ROW(), 0)</f>
        <v/>
      </c>
      <c r="AA2228" s="18">
        <f>IF(ISNUMBER(R2228), R2228, 0)</f>
        <v/>
      </c>
    </row>
    <row r="2229">
      <c r="A2229" s="13" t="n"/>
      <c r="B2229" s="13" t="n"/>
      <c r="C2229" s="13" t="n"/>
      <c r="D2229" s="13" t="n"/>
      <c r="E2229" s="13" t="n"/>
      <c r="F2229" s="13" t="n"/>
      <c r="G2229" s="13" t="n"/>
      <c r="H2229" s="13" t="n"/>
      <c r="I2229" s="13" t="n"/>
      <c r="J2229" s="13" t="n"/>
      <c r="K2229" s="13" t="n"/>
      <c r="L2229" s="13" t="n"/>
      <c r="M2229" s="13" t="n"/>
      <c r="N2229" s="13" t="n"/>
      <c r="O2229" s="14" t="n"/>
      <c r="P2229" s="15" t="n"/>
      <c r="Q2229" s="16">
        <f>IF(N2229="", "", IF(ISNUMBER(N2229), N2229, IFERROR(DATEVALUE(LEFT(N2229,10))+TIMEVALUE(MID(N2229,12,8)), "texto")))</f>
        <v/>
      </c>
      <c r="R2229" s="17">
        <f>IF(ISNUMBER(Q2229), DATE(YEAR(Q2229),MONTH(Q2229),1), "")</f>
        <v/>
      </c>
      <c r="S2229" s="18">
        <f>IF(A2229="", 0, IF(AND(M2229=Ajustes!$B$8, E2229=Ajustes!$B$5, I2229=Ajustes!$B$4, OR(C2229=Ajustes!$B$6, C2229=Ajustes!$B$7), ISNUMBER(D2229), ISNUMBER(H2229)), 1, 0))</f>
        <v/>
      </c>
      <c r="T2229" s="19">
        <f>IF(S2229&lt;&gt;1, 0, IF(N(J2229)=0, 0, IF(K2229=Ajustes!$B$5, J2229, J2229*F2229)))</f>
        <v/>
      </c>
      <c r="U2229" s="20">
        <f>IF(S2229&lt;&gt;1, U2228, IF(C2229=Ajustes!$B$6, U2228+H2229, U2228-H2229))</f>
        <v/>
      </c>
      <c r="V2229" s="19">
        <f>IF(S2229&lt;&gt;1, V2228, IF(C2229=Ajustes!$B$6, V2228+D2229+N(O2229)+T2229, IF(U2229&lt;=0, 0, V2228-H2229*W2228)))</f>
        <v/>
      </c>
      <c r="W2229" s="21">
        <f>IF(U2229&gt;0, V2229/U2229, 0)</f>
        <v/>
      </c>
      <c r="X2229" s="19">
        <f>IF(AND(S2229=1, C2229=Ajustes!$B$7), D2229-N(O2229)-T2229-H2229*W2228, "")</f>
        <v/>
      </c>
      <c r="Y2229" s="18">
        <f>IF(A2229="", "", TRIM(IF(COUNTIFS($N$2:$N$3000,N2229,$C$2:$C$3000,C2229,$D$2:$D$3000,D2229,$H$2:$H$3000,H2229)&gt;1, "Orden repetida. ", "")&amp;IF(AND(S2229=1, C2229=Ajustes!$B$7, U2228+0.000001&lt;H2229), "Vendes más de lo registrado. ", "")&amp;IF(Q2229="texto", "Fecha en texto. ", "")&amp;IF(OR(NOT(ISNUMBER(D2229)), NOT(ISNUMBER(H2229))), "Número en texto. ", "")&amp;IF(AND(ISNUMBER(Q2229), ISNUMBER(Q2228), Q2229&lt;Q2228), "Fuera de orden de fecha. ", "")))</f>
        <v/>
      </c>
      <c r="Z2229" s="18">
        <f>IF(AND(S2229=1, ISNUMBER(R2229)), ROW(), 0)</f>
        <v/>
      </c>
      <c r="AA2229" s="18">
        <f>IF(ISNUMBER(R2229), R2229, 0)</f>
        <v/>
      </c>
    </row>
    <row r="2230">
      <c r="A2230" s="13" t="n"/>
      <c r="B2230" s="13" t="n"/>
      <c r="C2230" s="13" t="n"/>
      <c r="D2230" s="13" t="n"/>
      <c r="E2230" s="13" t="n"/>
      <c r="F2230" s="13" t="n"/>
      <c r="G2230" s="13" t="n"/>
      <c r="H2230" s="13" t="n"/>
      <c r="I2230" s="13" t="n"/>
      <c r="J2230" s="13" t="n"/>
      <c r="K2230" s="13" t="n"/>
      <c r="L2230" s="13" t="n"/>
      <c r="M2230" s="13" t="n"/>
      <c r="N2230" s="13" t="n"/>
      <c r="O2230" s="14" t="n"/>
      <c r="P2230" s="15" t="n"/>
      <c r="Q2230" s="16">
        <f>IF(N2230="", "", IF(ISNUMBER(N2230), N2230, IFERROR(DATEVALUE(LEFT(N2230,10))+TIMEVALUE(MID(N2230,12,8)), "texto")))</f>
        <v/>
      </c>
      <c r="R2230" s="17">
        <f>IF(ISNUMBER(Q2230), DATE(YEAR(Q2230),MONTH(Q2230),1), "")</f>
        <v/>
      </c>
      <c r="S2230" s="18">
        <f>IF(A2230="", 0, IF(AND(M2230=Ajustes!$B$8, E2230=Ajustes!$B$5, I2230=Ajustes!$B$4, OR(C2230=Ajustes!$B$6, C2230=Ajustes!$B$7), ISNUMBER(D2230), ISNUMBER(H2230)), 1, 0))</f>
        <v/>
      </c>
      <c r="T2230" s="19">
        <f>IF(S2230&lt;&gt;1, 0, IF(N(J2230)=0, 0, IF(K2230=Ajustes!$B$5, J2230, J2230*F2230)))</f>
        <v/>
      </c>
      <c r="U2230" s="20">
        <f>IF(S2230&lt;&gt;1, U2229, IF(C2230=Ajustes!$B$6, U2229+H2230, U2229-H2230))</f>
        <v/>
      </c>
      <c r="V2230" s="19">
        <f>IF(S2230&lt;&gt;1, V2229, IF(C2230=Ajustes!$B$6, V2229+D2230+N(O2230)+T2230, IF(U2230&lt;=0, 0, V2229-H2230*W2229)))</f>
        <v/>
      </c>
      <c r="W2230" s="21">
        <f>IF(U2230&gt;0, V2230/U2230, 0)</f>
        <v/>
      </c>
      <c r="X2230" s="19">
        <f>IF(AND(S2230=1, C2230=Ajustes!$B$7), D2230-N(O2230)-T2230-H2230*W2229, "")</f>
        <v/>
      </c>
      <c r="Y2230" s="18">
        <f>IF(A2230="", "", TRIM(IF(COUNTIFS($N$2:$N$3000,N2230,$C$2:$C$3000,C2230,$D$2:$D$3000,D2230,$H$2:$H$3000,H2230)&gt;1, "Orden repetida. ", "")&amp;IF(AND(S2230=1, C2230=Ajustes!$B$7, U2229+0.000001&lt;H2230), "Vendes más de lo registrado. ", "")&amp;IF(Q2230="texto", "Fecha en texto. ", "")&amp;IF(OR(NOT(ISNUMBER(D2230)), NOT(ISNUMBER(H2230))), "Número en texto. ", "")&amp;IF(AND(ISNUMBER(Q2230), ISNUMBER(Q2229), Q2230&lt;Q2229), "Fuera de orden de fecha. ", "")))</f>
        <v/>
      </c>
      <c r="Z2230" s="18">
        <f>IF(AND(S2230=1, ISNUMBER(R2230)), ROW(), 0)</f>
        <v/>
      </c>
      <c r="AA2230" s="18">
        <f>IF(ISNUMBER(R2230), R2230, 0)</f>
        <v/>
      </c>
    </row>
    <row r="2231">
      <c r="A2231" s="13" t="n"/>
      <c r="B2231" s="13" t="n"/>
      <c r="C2231" s="13" t="n"/>
      <c r="D2231" s="13" t="n"/>
      <c r="E2231" s="13" t="n"/>
      <c r="F2231" s="13" t="n"/>
      <c r="G2231" s="13" t="n"/>
      <c r="H2231" s="13" t="n"/>
      <c r="I2231" s="13" t="n"/>
      <c r="J2231" s="13" t="n"/>
      <c r="K2231" s="13" t="n"/>
      <c r="L2231" s="13" t="n"/>
      <c r="M2231" s="13" t="n"/>
      <c r="N2231" s="13" t="n"/>
      <c r="O2231" s="14" t="n"/>
      <c r="P2231" s="15" t="n"/>
      <c r="Q2231" s="16">
        <f>IF(N2231="", "", IF(ISNUMBER(N2231), N2231, IFERROR(DATEVALUE(LEFT(N2231,10))+TIMEVALUE(MID(N2231,12,8)), "texto")))</f>
        <v/>
      </c>
      <c r="R2231" s="17">
        <f>IF(ISNUMBER(Q2231), DATE(YEAR(Q2231),MONTH(Q2231),1), "")</f>
        <v/>
      </c>
      <c r="S2231" s="18">
        <f>IF(A2231="", 0, IF(AND(M2231=Ajustes!$B$8, E2231=Ajustes!$B$5, I2231=Ajustes!$B$4, OR(C2231=Ajustes!$B$6, C2231=Ajustes!$B$7), ISNUMBER(D2231), ISNUMBER(H2231)), 1, 0))</f>
        <v/>
      </c>
      <c r="T2231" s="19">
        <f>IF(S2231&lt;&gt;1, 0, IF(N(J2231)=0, 0, IF(K2231=Ajustes!$B$5, J2231, J2231*F2231)))</f>
        <v/>
      </c>
      <c r="U2231" s="20">
        <f>IF(S2231&lt;&gt;1, U2230, IF(C2231=Ajustes!$B$6, U2230+H2231, U2230-H2231))</f>
        <v/>
      </c>
      <c r="V2231" s="19">
        <f>IF(S2231&lt;&gt;1, V2230, IF(C2231=Ajustes!$B$6, V2230+D2231+N(O2231)+T2231, IF(U2231&lt;=0, 0, V2230-H2231*W2230)))</f>
        <v/>
      </c>
      <c r="W2231" s="21">
        <f>IF(U2231&gt;0, V2231/U2231, 0)</f>
        <v/>
      </c>
      <c r="X2231" s="19">
        <f>IF(AND(S2231=1, C2231=Ajustes!$B$7), D2231-N(O2231)-T2231-H2231*W2230, "")</f>
        <v/>
      </c>
      <c r="Y2231" s="18">
        <f>IF(A2231="", "", TRIM(IF(COUNTIFS($N$2:$N$3000,N2231,$C$2:$C$3000,C2231,$D$2:$D$3000,D2231,$H$2:$H$3000,H2231)&gt;1, "Orden repetida. ", "")&amp;IF(AND(S2231=1, C2231=Ajustes!$B$7, U2230+0.000001&lt;H2231), "Vendes más de lo registrado. ", "")&amp;IF(Q2231="texto", "Fecha en texto. ", "")&amp;IF(OR(NOT(ISNUMBER(D2231)), NOT(ISNUMBER(H2231))), "Número en texto. ", "")&amp;IF(AND(ISNUMBER(Q2231), ISNUMBER(Q2230), Q2231&lt;Q2230), "Fuera de orden de fecha. ", "")))</f>
        <v/>
      </c>
      <c r="Z2231" s="18">
        <f>IF(AND(S2231=1, ISNUMBER(R2231)), ROW(), 0)</f>
        <v/>
      </c>
      <c r="AA2231" s="18">
        <f>IF(ISNUMBER(R2231), R2231, 0)</f>
        <v/>
      </c>
    </row>
    <row r="2232">
      <c r="A2232" s="13" t="n"/>
      <c r="B2232" s="13" t="n"/>
      <c r="C2232" s="13" t="n"/>
      <c r="D2232" s="13" t="n"/>
      <c r="E2232" s="13" t="n"/>
      <c r="F2232" s="13" t="n"/>
      <c r="G2232" s="13" t="n"/>
      <c r="H2232" s="13" t="n"/>
      <c r="I2232" s="13" t="n"/>
      <c r="J2232" s="13" t="n"/>
      <c r="K2232" s="13" t="n"/>
      <c r="L2232" s="13" t="n"/>
      <c r="M2232" s="13" t="n"/>
      <c r="N2232" s="13" t="n"/>
      <c r="O2232" s="14" t="n"/>
      <c r="P2232" s="15" t="n"/>
      <c r="Q2232" s="16">
        <f>IF(N2232="", "", IF(ISNUMBER(N2232), N2232, IFERROR(DATEVALUE(LEFT(N2232,10))+TIMEVALUE(MID(N2232,12,8)), "texto")))</f>
        <v/>
      </c>
      <c r="R2232" s="17">
        <f>IF(ISNUMBER(Q2232), DATE(YEAR(Q2232),MONTH(Q2232),1), "")</f>
        <v/>
      </c>
      <c r="S2232" s="18">
        <f>IF(A2232="", 0, IF(AND(M2232=Ajustes!$B$8, E2232=Ajustes!$B$5, I2232=Ajustes!$B$4, OR(C2232=Ajustes!$B$6, C2232=Ajustes!$B$7), ISNUMBER(D2232), ISNUMBER(H2232)), 1, 0))</f>
        <v/>
      </c>
      <c r="T2232" s="19">
        <f>IF(S2232&lt;&gt;1, 0, IF(N(J2232)=0, 0, IF(K2232=Ajustes!$B$5, J2232, J2232*F2232)))</f>
        <v/>
      </c>
      <c r="U2232" s="20">
        <f>IF(S2232&lt;&gt;1, U2231, IF(C2232=Ajustes!$B$6, U2231+H2232, U2231-H2232))</f>
        <v/>
      </c>
      <c r="V2232" s="19">
        <f>IF(S2232&lt;&gt;1, V2231, IF(C2232=Ajustes!$B$6, V2231+D2232+N(O2232)+T2232, IF(U2232&lt;=0, 0, V2231-H2232*W2231)))</f>
        <v/>
      </c>
      <c r="W2232" s="21">
        <f>IF(U2232&gt;0, V2232/U2232, 0)</f>
        <v/>
      </c>
      <c r="X2232" s="19">
        <f>IF(AND(S2232=1, C2232=Ajustes!$B$7), D2232-N(O2232)-T2232-H2232*W2231, "")</f>
        <v/>
      </c>
      <c r="Y2232" s="18">
        <f>IF(A2232="", "", TRIM(IF(COUNTIFS($N$2:$N$3000,N2232,$C$2:$C$3000,C2232,$D$2:$D$3000,D2232,$H$2:$H$3000,H2232)&gt;1, "Orden repetida. ", "")&amp;IF(AND(S2232=1, C2232=Ajustes!$B$7, U2231+0.000001&lt;H2232), "Vendes más de lo registrado. ", "")&amp;IF(Q2232="texto", "Fecha en texto. ", "")&amp;IF(OR(NOT(ISNUMBER(D2232)), NOT(ISNUMBER(H2232))), "Número en texto. ", "")&amp;IF(AND(ISNUMBER(Q2232), ISNUMBER(Q2231), Q2232&lt;Q2231), "Fuera de orden de fecha. ", "")))</f>
        <v/>
      </c>
      <c r="Z2232" s="18">
        <f>IF(AND(S2232=1, ISNUMBER(R2232)), ROW(), 0)</f>
        <v/>
      </c>
      <c r="AA2232" s="18">
        <f>IF(ISNUMBER(R2232), R2232, 0)</f>
        <v/>
      </c>
    </row>
    <row r="2233">
      <c r="A2233" s="13" t="n"/>
      <c r="B2233" s="13" t="n"/>
      <c r="C2233" s="13" t="n"/>
      <c r="D2233" s="13" t="n"/>
      <c r="E2233" s="13" t="n"/>
      <c r="F2233" s="13" t="n"/>
      <c r="G2233" s="13" t="n"/>
      <c r="H2233" s="13" t="n"/>
      <c r="I2233" s="13" t="n"/>
      <c r="J2233" s="13" t="n"/>
      <c r="K2233" s="13" t="n"/>
      <c r="L2233" s="13" t="n"/>
      <c r="M2233" s="13" t="n"/>
      <c r="N2233" s="13" t="n"/>
      <c r="O2233" s="14" t="n"/>
      <c r="P2233" s="15" t="n"/>
      <c r="Q2233" s="16">
        <f>IF(N2233="", "", IF(ISNUMBER(N2233), N2233, IFERROR(DATEVALUE(LEFT(N2233,10))+TIMEVALUE(MID(N2233,12,8)), "texto")))</f>
        <v/>
      </c>
      <c r="R2233" s="17">
        <f>IF(ISNUMBER(Q2233), DATE(YEAR(Q2233),MONTH(Q2233),1), "")</f>
        <v/>
      </c>
      <c r="S2233" s="18">
        <f>IF(A2233="", 0, IF(AND(M2233=Ajustes!$B$8, E2233=Ajustes!$B$5, I2233=Ajustes!$B$4, OR(C2233=Ajustes!$B$6, C2233=Ajustes!$B$7), ISNUMBER(D2233), ISNUMBER(H2233)), 1, 0))</f>
        <v/>
      </c>
      <c r="T2233" s="19">
        <f>IF(S2233&lt;&gt;1, 0, IF(N(J2233)=0, 0, IF(K2233=Ajustes!$B$5, J2233, J2233*F2233)))</f>
        <v/>
      </c>
      <c r="U2233" s="20">
        <f>IF(S2233&lt;&gt;1, U2232, IF(C2233=Ajustes!$B$6, U2232+H2233, U2232-H2233))</f>
        <v/>
      </c>
      <c r="V2233" s="19">
        <f>IF(S2233&lt;&gt;1, V2232, IF(C2233=Ajustes!$B$6, V2232+D2233+N(O2233)+T2233, IF(U2233&lt;=0, 0, V2232-H2233*W2232)))</f>
        <v/>
      </c>
      <c r="W2233" s="21">
        <f>IF(U2233&gt;0, V2233/U2233, 0)</f>
        <v/>
      </c>
      <c r="X2233" s="19">
        <f>IF(AND(S2233=1, C2233=Ajustes!$B$7), D2233-N(O2233)-T2233-H2233*W2232, "")</f>
        <v/>
      </c>
      <c r="Y2233" s="18">
        <f>IF(A2233="", "", TRIM(IF(COUNTIFS($N$2:$N$3000,N2233,$C$2:$C$3000,C2233,$D$2:$D$3000,D2233,$H$2:$H$3000,H2233)&gt;1, "Orden repetida. ", "")&amp;IF(AND(S2233=1, C2233=Ajustes!$B$7, U2232+0.000001&lt;H2233), "Vendes más de lo registrado. ", "")&amp;IF(Q2233="texto", "Fecha en texto. ", "")&amp;IF(OR(NOT(ISNUMBER(D2233)), NOT(ISNUMBER(H2233))), "Número en texto. ", "")&amp;IF(AND(ISNUMBER(Q2233), ISNUMBER(Q2232), Q2233&lt;Q2232), "Fuera de orden de fecha. ", "")))</f>
        <v/>
      </c>
      <c r="Z2233" s="18">
        <f>IF(AND(S2233=1, ISNUMBER(R2233)), ROW(), 0)</f>
        <v/>
      </c>
      <c r="AA2233" s="18">
        <f>IF(ISNUMBER(R2233), R2233, 0)</f>
        <v/>
      </c>
    </row>
    <row r="2234">
      <c r="A2234" s="13" t="n"/>
      <c r="B2234" s="13" t="n"/>
      <c r="C2234" s="13" t="n"/>
      <c r="D2234" s="13" t="n"/>
      <c r="E2234" s="13" t="n"/>
      <c r="F2234" s="13" t="n"/>
      <c r="G2234" s="13" t="n"/>
      <c r="H2234" s="13" t="n"/>
      <c r="I2234" s="13" t="n"/>
      <c r="J2234" s="13" t="n"/>
      <c r="K2234" s="13" t="n"/>
      <c r="L2234" s="13" t="n"/>
      <c r="M2234" s="13" t="n"/>
      <c r="N2234" s="13" t="n"/>
      <c r="O2234" s="14" t="n"/>
      <c r="P2234" s="15" t="n"/>
      <c r="Q2234" s="16">
        <f>IF(N2234="", "", IF(ISNUMBER(N2234), N2234, IFERROR(DATEVALUE(LEFT(N2234,10))+TIMEVALUE(MID(N2234,12,8)), "texto")))</f>
        <v/>
      </c>
      <c r="R2234" s="17">
        <f>IF(ISNUMBER(Q2234), DATE(YEAR(Q2234),MONTH(Q2234),1), "")</f>
        <v/>
      </c>
      <c r="S2234" s="18">
        <f>IF(A2234="", 0, IF(AND(M2234=Ajustes!$B$8, E2234=Ajustes!$B$5, I2234=Ajustes!$B$4, OR(C2234=Ajustes!$B$6, C2234=Ajustes!$B$7), ISNUMBER(D2234), ISNUMBER(H2234)), 1, 0))</f>
        <v/>
      </c>
      <c r="T2234" s="19">
        <f>IF(S2234&lt;&gt;1, 0, IF(N(J2234)=0, 0, IF(K2234=Ajustes!$B$5, J2234, J2234*F2234)))</f>
        <v/>
      </c>
      <c r="U2234" s="20">
        <f>IF(S2234&lt;&gt;1, U2233, IF(C2234=Ajustes!$B$6, U2233+H2234, U2233-H2234))</f>
        <v/>
      </c>
      <c r="V2234" s="19">
        <f>IF(S2234&lt;&gt;1, V2233, IF(C2234=Ajustes!$B$6, V2233+D2234+N(O2234)+T2234, IF(U2234&lt;=0, 0, V2233-H2234*W2233)))</f>
        <v/>
      </c>
      <c r="W2234" s="21">
        <f>IF(U2234&gt;0, V2234/U2234, 0)</f>
        <v/>
      </c>
      <c r="X2234" s="19">
        <f>IF(AND(S2234=1, C2234=Ajustes!$B$7), D2234-N(O2234)-T2234-H2234*W2233, "")</f>
        <v/>
      </c>
      <c r="Y2234" s="18">
        <f>IF(A2234="", "", TRIM(IF(COUNTIFS($N$2:$N$3000,N2234,$C$2:$C$3000,C2234,$D$2:$D$3000,D2234,$H$2:$H$3000,H2234)&gt;1, "Orden repetida. ", "")&amp;IF(AND(S2234=1, C2234=Ajustes!$B$7, U2233+0.000001&lt;H2234), "Vendes más de lo registrado. ", "")&amp;IF(Q2234="texto", "Fecha en texto. ", "")&amp;IF(OR(NOT(ISNUMBER(D2234)), NOT(ISNUMBER(H2234))), "Número en texto. ", "")&amp;IF(AND(ISNUMBER(Q2234), ISNUMBER(Q2233), Q2234&lt;Q2233), "Fuera de orden de fecha. ", "")))</f>
        <v/>
      </c>
      <c r="Z2234" s="18">
        <f>IF(AND(S2234=1, ISNUMBER(R2234)), ROW(), 0)</f>
        <v/>
      </c>
      <c r="AA2234" s="18">
        <f>IF(ISNUMBER(R2234), R2234, 0)</f>
        <v/>
      </c>
    </row>
    <row r="2235">
      <c r="A2235" s="13" t="n"/>
      <c r="B2235" s="13" t="n"/>
      <c r="C2235" s="13" t="n"/>
      <c r="D2235" s="13" t="n"/>
      <c r="E2235" s="13" t="n"/>
      <c r="F2235" s="13" t="n"/>
      <c r="G2235" s="13" t="n"/>
      <c r="H2235" s="13" t="n"/>
      <c r="I2235" s="13" t="n"/>
      <c r="J2235" s="13" t="n"/>
      <c r="K2235" s="13" t="n"/>
      <c r="L2235" s="13" t="n"/>
      <c r="M2235" s="13" t="n"/>
      <c r="N2235" s="13" t="n"/>
      <c r="O2235" s="14" t="n"/>
      <c r="P2235" s="15" t="n"/>
      <c r="Q2235" s="16">
        <f>IF(N2235="", "", IF(ISNUMBER(N2235), N2235, IFERROR(DATEVALUE(LEFT(N2235,10))+TIMEVALUE(MID(N2235,12,8)), "texto")))</f>
        <v/>
      </c>
      <c r="R2235" s="17">
        <f>IF(ISNUMBER(Q2235), DATE(YEAR(Q2235),MONTH(Q2235),1), "")</f>
        <v/>
      </c>
      <c r="S2235" s="18">
        <f>IF(A2235="", 0, IF(AND(M2235=Ajustes!$B$8, E2235=Ajustes!$B$5, I2235=Ajustes!$B$4, OR(C2235=Ajustes!$B$6, C2235=Ajustes!$B$7), ISNUMBER(D2235), ISNUMBER(H2235)), 1, 0))</f>
        <v/>
      </c>
      <c r="T2235" s="19">
        <f>IF(S2235&lt;&gt;1, 0, IF(N(J2235)=0, 0, IF(K2235=Ajustes!$B$5, J2235, J2235*F2235)))</f>
        <v/>
      </c>
      <c r="U2235" s="20">
        <f>IF(S2235&lt;&gt;1, U2234, IF(C2235=Ajustes!$B$6, U2234+H2235, U2234-H2235))</f>
        <v/>
      </c>
      <c r="V2235" s="19">
        <f>IF(S2235&lt;&gt;1, V2234, IF(C2235=Ajustes!$B$6, V2234+D2235+N(O2235)+T2235, IF(U2235&lt;=0, 0, V2234-H2235*W2234)))</f>
        <v/>
      </c>
      <c r="W2235" s="21">
        <f>IF(U2235&gt;0, V2235/U2235, 0)</f>
        <v/>
      </c>
      <c r="X2235" s="19">
        <f>IF(AND(S2235=1, C2235=Ajustes!$B$7), D2235-N(O2235)-T2235-H2235*W2234, "")</f>
        <v/>
      </c>
      <c r="Y2235" s="18">
        <f>IF(A2235="", "", TRIM(IF(COUNTIFS($N$2:$N$3000,N2235,$C$2:$C$3000,C2235,$D$2:$D$3000,D2235,$H$2:$H$3000,H2235)&gt;1, "Orden repetida. ", "")&amp;IF(AND(S2235=1, C2235=Ajustes!$B$7, U2234+0.000001&lt;H2235), "Vendes más de lo registrado. ", "")&amp;IF(Q2235="texto", "Fecha en texto. ", "")&amp;IF(OR(NOT(ISNUMBER(D2235)), NOT(ISNUMBER(H2235))), "Número en texto. ", "")&amp;IF(AND(ISNUMBER(Q2235), ISNUMBER(Q2234), Q2235&lt;Q2234), "Fuera de orden de fecha. ", "")))</f>
        <v/>
      </c>
      <c r="Z2235" s="18">
        <f>IF(AND(S2235=1, ISNUMBER(R2235)), ROW(), 0)</f>
        <v/>
      </c>
      <c r="AA2235" s="18">
        <f>IF(ISNUMBER(R2235), R2235, 0)</f>
        <v/>
      </c>
    </row>
    <row r="2236">
      <c r="A2236" s="13" t="n"/>
      <c r="B2236" s="13" t="n"/>
      <c r="C2236" s="13" t="n"/>
      <c r="D2236" s="13" t="n"/>
      <c r="E2236" s="13" t="n"/>
      <c r="F2236" s="13" t="n"/>
      <c r="G2236" s="13" t="n"/>
      <c r="H2236" s="13" t="n"/>
      <c r="I2236" s="13" t="n"/>
      <c r="J2236" s="13" t="n"/>
      <c r="K2236" s="13" t="n"/>
      <c r="L2236" s="13" t="n"/>
      <c r="M2236" s="13" t="n"/>
      <c r="N2236" s="13" t="n"/>
      <c r="O2236" s="14" t="n"/>
      <c r="P2236" s="15" t="n"/>
      <c r="Q2236" s="16">
        <f>IF(N2236="", "", IF(ISNUMBER(N2236), N2236, IFERROR(DATEVALUE(LEFT(N2236,10))+TIMEVALUE(MID(N2236,12,8)), "texto")))</f>
        <v/>
      </c>
      <c r="R2236" s="17">
        <f>IF(ISNUMBER(Q2236), DATE(YEAR(Q2236),MONTH(Q2236),1), "")</f>
        <v/>
      </c>
      <c r="S2236" s="18">
        <f>IF(A2236="", 0, IF(AND(M2236=Ajustes!$B$8, E2236=Ajustes!$B$5, I2236=Ajustes!$B$4, OR(C2236=Ajustes!$B$6, C2236=Ajustes!$B$7), ISNUMBER(D2236), ISNUMBER(H2236)), 1, 0))</f>
        <v/>
      </c>
      <c r="T2236" s="19">
        <f>IF(S2236&lt;&gt;1, 0, IF(N(J2236)=0, 0, IF(K2236=Ajustes!$B$5, J2236, J2236*F2236)))</f>
        <v/>
      </c>
      <c r="U2236" s="20">
        <f>IF(S2236&lt;&gt;1, U2235, IF(C2236=Ajustes!$B$6, U2235+H2236, U2235-H2236))</f>
        <v/>
      </c>
      <c r="V2236" s="19">
        <f>IF(S2236&lt;&gt;1, V2235, IF(C2236=Ajustes!$B$6, V2235+D2236+N(O2236)+T2236, IF(U2236&lt;=0, 0, V2235-H2236*W2235)))</f>
        <v/>
      </c>
      <c r="W2236" s="21">
        <f>IF(U2236&gt;0, V2236/U2236, 0)</f>
        <v/>
      </c>
      <c r="X2236" s="19">
        <f>IF(AND(S2236=1, C2236=Ajustes!$B$7), D2236-N(O2236)-T2236-H2236*W2235, "")</f>
        <v/>
      </c>
      <c r="Y2236" s="18">
        <f>IF(A2236="", "", TRIM(IF(COUNTIFS($N$2:$N$3000,N2236,$C$2:$C$3000,C2236,$D$2:$D$3000,D2236,$H$2:$H$3000,H2236)&gt;1, "Orden repetida. ", "")&amp;IF(AND(S2236=1, C2236=Ajustes!$B$7, U2235+0.000001&lt;H2236), "Vendes más de lo registrado. ", "")&amp;IF(Q2236="texto", "Fecha en texto. ", "")&amp;IF(OR(NOT(ISNUMBER(D2236)), NOT(ISNUMBER(H2236))), "Número en texto. ", "")&amp;IF(AND(ISNUMBER(Q2236), ISNUMBER(Q2235), Q2236&lt;Q2235), "Fuera de orden de fecha. ", "")))</f>
        <v/>
      </c>
      <c r="Z2236" s="18">
        <f>IF(AND(S2236=1, ISNUMBER(R2236)), ROW(), 0)</f>
        <v/>
      </c>
      <c r="AA2236" s="18">
        <f>IF(ISNUMBER(R2236), R2236, 0)</f>
        <v/>
      </c>
    </row>
    <row r="2237">
      <c r="A2237" s="13" t="n"/>
      <c r="B2237" s="13" t="n"/>
      <c r="C2237" s="13" t="n"/>
      <c r="D2237" s="13" t="n"/>
      <c r="E2237" s="13" t="n"/>
      <c r="F2237" s="13" t="n"/>
      <c r="G2237" s="13" t="n"/>
      <c r="H2237" s="13" t="n"/>
      <c r="I2237" s="13" t="n"/>
      <c r="J2237" s="13" t="n"/>
      <c r="K2237" s="13" t="n"/>
      <c r="L2237" s="13" t="n"/>
      <c r="M2237" s="13" t="n"/>
      <c r="N2237" s="13" t="n"/>
      <c r="O2237" s="14" t="n"/>
      <c r="P2237" s="15" t="n"/>
      <c r="Q2237" s="16">
        <f>IF(N2237="", "", IF(ISNUMBER(N2237), N2237, IFERROR(DATEVALUE(LEFT(N2237,10))+TIMEVALUE(MID(N2237,12,8)), "texto")))</f>
        <v/>
      </c>
      <c r="R2237" s="17">
        <f>IF(ISNUMBER(Q2237), DATE(YEAR(Q2237),MONTH(Q2237),1), "")</f>
        <v/>
      </c>
      <c r="S2237" s="18">
        <f>IF(A2237="", 0, IF(AND(M2237=Ajustes!$B$8, E2237=Ajustes!$B$5, I2237=Ajustes!$B$4, OR(C2237=Ajustes!$B$6, C2237=Ajustes!$B$7), ISNUMBER(D2237), ISNUMBER(H2237)), 1, 0))</f>
        <v/>
      </c>
      <c r="T2237" s="19">
        <f>IF(S2237&lt;&gt;1, 0, IF(N(J2237)=0, 0, IF(K2237=Ajustes!$B$5, J2237, J2237*F2237)))</f>
        <v/>
      </c>
      <c r="U2237" s="20">
        <f>IF(S2237&lt;&gt;1, U2236, IF(C2237=Ajustes!$B$6, U2236+H2237, U2236-H2237))</f>
        <v/>
      </c>
      <c r="V2237" s="19">
        <f>IF(S2237&lt;&gt;1, V2236, IF(C2237=Ajustes!$B$6, V2236+D2237+N(O2237)+T2237, IF(U2237&lt;=0, 0, V2236-H2237*W2236)))</f>
        <v/>
      </c>
      <c r="W2237" s="21">
        <f>IF(U2237&gt;0, V2237/U2237, 0)</f>
        <v/>
      </c>
      <c r="X2237" s="19">
        <f>IF(AND(S2237=1, C2237=Ajustes!$B$7), D2237-N(O2237)-T2237-H2237*W2236, "")</f>
        <v/>
      </c>
      <c r="Y2237" s="18">
        <f>IF(A2237="", "", TRIM(IF(COUNTIFS($N$2:$N$3000,N2237,$C$2:$C$3000,C2237,$D$2:$D$3000,D2237,$H$2:$H$3000,H2237)&gt;1, "Orden repetida. ", "")&amp;IF(AND(S2237=1, C2237=Ajustes!$B$7, U2236+0.000001&lt;H2237), "Vendes más de lo registrado. ", "")&amp;IF(Q2237="texto", "Fecha en texto. ", "")&amp;IF(OR(NOT(ISNUMBER(D2237)), NOT(ISNUMBER(H2237))), "Número en texto. ", "")&amp;IF(AND(ISNUMBER(Q2237), ISNUMBER(Q2236), Q2237&lt;Q2236), "Fuera de orden de fecha. ", "")))</f>
        <v/>
      </c>
      <c r="Z2237" s="18">
        <f>IF(AND(S2237=1, ISNUMBER(R2237)), ROW(), 0)</f>
        <v/>
      </c>
      <c r="AA2237" s="18">
        <f>IF(ISNUMBER(R2237), R2237, 0)</f>
        <v/>
      </c>
    </row>
    <row r="2238">
      <c r="A2238" s="13" t="n"/>
      <c r="B2238" s="13" t="n"/>
      <c r="C2238" s="13" t="n"/>
      <c r="D2238" s="13" t="n"/>
      <c r="E2238" s="13" t="n"/>
      <c r="F2238" s="13" t="n"/>
      <c r="G2238" s="13" t="n"/>
      <c r="H2238" s="13" t="n"/>
      <c r="I2238" s="13" t="n"/>
      <c r="J2238" s="13" t="n"/>
      <c r="K2238" s="13" t="n"/>
      <c r="L2238" s="13" t="n"/>
      <c r="M2238" s="13" t="n"/>
      <c r="N2238" s="13" t="n"/>
      <c r="O2238" s="14" t="n"/>
      <c r="P2238" s="15" t="n"/>
      <c r="Q2238" s="16">
        <f>IF(N2238="", "", IF(ISNUMBER(N2238), N2238, IFERROR(DATEVALUE(LEFT(N2238,10))+TIMEVALUE(MID(N2238,12,8)), "texto")))</f>
        <v/>
      </c>
      <c r="R2238" s="17">
        <f>IF(ISNUMBER(Q2238), DATE(YEAR(Q2238),MONTH(Q2238),1), "")</f>
        <v/>
      </c>
      <c r="S2238" s="18">
        <f>IF(A2238="", 0, IF(AND(M2238=Ajustes!$B$8, E2238=Ajustes!$B$5, I2238=Ajustes!$B$4, OR(C2238=Ajustes!$B$6, C2238=Ajustes!$B$7), ISNUMBER(D2238), ISNUMBER(H2238)), 1, 0))</f>
        <v/>
      </c>
      <c r="T2238" s="19">
        <f>IF(S2238&lt;&gt;1, 0, IF(N(J2238)=0, 0, IF(K2238=Ajustes!$B$5, J2238, J2238*F2238)))</f>
        <v/>
      </c>
      <c r="U2238" s="20">
        <f>IF(S2238&lt;&gt;1, U2237, IF(C2238=Ajustes!$B$6, U2237+H2238, U2237-H2238))</f>
        <v/>
      </c>
      <c r="V2238" s="19">
        <f>IF(S2238&lt;&gt;1, V2237, IF(C2238=Ajustes!$B$6, V2237+D2238+N(O2238)+T2238, IF(U2238&lt;=0, 0, V2237-H2238*W2237)))</f>
        <v/>
      </c>
      <c r="W2238" s="21">
        <f>IF(U2238&gt;0, V2238/U2238, 0)</f>
        <v/>
      </c>
      <c r="X2238" s="19">
        <f>IF(AND(S2238=1, C2238=Ajustes!$B$7), D2238-N(O2238)-T2238-H2238*W2237, "")</f>
        <v/>
      </c>
      <c r="Y2238" s="18">
        <f>IF(A2238="", "", TRIM(IF(COUNTIFS($N$2:$N$3000,N2238,$C$2:$C$3000,C2238,$D$2:$D$3000,D2238,$H$2:$H$3000,H2238)&gt;1, "Orden repetida. ", "")&amp;IF(AND(S2238=1, C2238=Ajustes!$B$7, U2237+0.000001&lt;H2238), "Vendes más de lo registrado. ", "")&amp;IF(Q2238="texto", "Fecha en texto. ", "")&amp;IF(OR(NOT(ISNUMBER(D2238)), NOT(ISNUMBER(H2238))), "Número en texto. ", "")&amp;IF(AND(ISNUMBER(Q2238), ISNUMBER(Q2237), Q2238&lt;Q2237), "Fuera de orden de fecha. ", "")))</f>
        <v/>
      </c>
      <c r="Z2238" s="18">
        <f>IF(AND(S2238=1, ISNUMBER(R2238)), ROW(), 0)</f>
        <v/>
      </c>
      <c r="AA2238" s="18">
        <f>IF(ISNUMBER(R2238), R2238, 0)</f>
        <v/>
      </c>
    </row>
    <row r="2239">
      <c r="A2239" s="13" t="n"/>
      <c r="B2239" s="13" t="n"/>
      <c r="C2239" s="13" t="n"/>
      <c r="D2239" s="13" t="n"/>
      <c r="E2239" s="13" t="n"/>
      <c r="F2239" s="13" t="n"/>
      <c r="G2239" s="13" t="n"/>
      <c r="H2239" s="13" t="n"/>
      <c r="I2239" s="13" t="n"/>
      <c r="J2239" s="13" t="n"/>
      <c r="K2239" s="13" t="n"/>
      <c r="L2239" s="13" t="n"/>
      <c r="M2239" s="13" t="n"/>
      <c r="N2239" s="13" t="n"/>
      <c r="O2239" s="14" t="n"/>
      <c r="P2239" s="15" t="n"/>
      <c r="Q2239" s="16">
        <f>IF(N2239="", "", IF(ISNUMBER(N2239), N2239, IFERROR(DATEVALUE(LEFT(N2239,10))+TIMEVALUE(MID(N2239,12,8)), "texto")))</f>
        <v/>
      </c>
      <c r="R2239" s="17">
        <f>IF(ISNUMBER(Q2239), DATE(YEAR(Q2239),MONTH(Q2239),1), "")</f>
        <v/>
      </c>
      <c r="S2239" s="18">
        <f>IF(A2239="", 0, IF(AND(M2239=Ajustes!$B$8, E2239=Ajustes!$B$5, I2239=Ajustes!$B$4, OR(C2239=Ajustes!$B$6, C2239=Ajustes!$B$7), ISNUMBER(D2239), ISNUMBER(H2239)), 1, 0))</f>
        <v/>
      </c>
      <c r="T2239" s="19">
        <f>IF(S2239&lt;&gt;1, 0, IF(N(J2239)=0, 0, IF(K2239=Ajustes!$B$5, J2239, J2239*F2239)))</f>
        <v/>
      </c>
      <c r="U2239" s="20">
        <f>IF(S2239&lt;&gt;1, U2238, IF(C2239=Ajustes!$B$6, U2238+H2239, U2238-H2239))</f>
        <v/>
      </c>
      <c r="V2239" s="19">
        <f>IF(S2239&lt;&gt;1, V2238, IF(C2239=Ajustes!$B$6, V2238+D2239+N(O2239)+T2239, IF(U2239&lt;=0, 0, V2238-H2239*W2238)))</f>
        <v/>
      </c>
      <c r="W2239" s="21">
        <f>IF(U2239&gt;0, V2239/U2239, 0)</f>
        <v/>
      </c>
      <c r="X2239" s="19">
        <f>IF(AND(S2239=1, C2239=Ajustes!$B$7), D2239-N(O2239)-T2239-H2239*W2238, "")</f>
        <v/>
      </c>
      <c r="Y2239" s="18">
        <f>IF(A2239="", "", TRIM(IF(COUNTIFS($N$2:$N$3000,N2239,$C$2:$C$3000,C2239,$D$2:$D$3000,D2239,$H$2:$H$3000,H2239)&gt;1, "Orden repetida. ", "")&amp;IF(AND(S2239=1, C2239=Ajustes!$B$7, U2238+0.000001&lt;H2239), "Vendes más de lo registrado. ", "")&amp;IF(Q2239="texto", "Fecha en texto. ", "")&amp;IF(OR(NOT(ISNUMBER(D2239)), NOT(ISNUMBER(H2239))), "Número en texto. ", "")&amp;IF(AND(ISNUMBER(Q2239), ISNUMBER(Q2238), Q2239&lt;Q2238), "Fuera de orden de fecha. ", "")))</f>
        <v/>
      </c>
      <c r="Z2239" s="18">
        <f>IF(AND(S2239=1, ISNUMBER(R2239)), ROW(), 0)</f>
        <v/>
      </c>
      <c r="AA2239" s="18">
        <f>IF(ISNUMBER(R2239), R2239, 0)</f>
        <v/>
      </c>
    </row>
    <row r="2240">
      <c r="A2240" s="13" t="n"/>
      <c r="B2240" s="13" t="n"/>
      <c r="C2240" s="13" t="n"/>
      <c r="D2240" s="13" t="n"/>
      <c r="E2240" s="13" t="n"/>
      <c r="F2240" s="13" t="n"/>
      <c r="G2240" s="13" t="n"/>
      <c r="H2240" s="13" t="n"/>
      <c r="I2240" s="13" t="n"/>
      <c r="J2240" s="13" t="n"/>
      <c r="K2240" s="13" t="n"/>
      <c r="L2240" s="13" t="n"/>
      <c r="M2240" s="13" t="n"/>
      <c r="N2240" s="13" t="n"/>
      <c r="O2240" s="14" t="n"/>
      <c r="P2240" s="15" t="n"/>
      <c r="Q2240" s="16">
        <f>IF(N2240="", "", IF(ISNUMBER(N2240), N2240, IFERROR(DATEVALUE(LEFT(N2240,10))+TIMEVALUE(MID(N2240,12,8)), "texto")))</f>
        <v/>
      </c>
      <c r="R2240" s="17">
        <f>IF(ISNUMBER(Q2240), DATE(YEAR(Q2240),MONTH(Q2240),1), "")</f>
        <v/>
      </c>
      <c r="S2240" s="18">
        <f>IF(A2240="", 0, IF(AND(M2240=Ajustes!$B$8, E2240=Ajustes!$B$5, I2240=Ajustes!$B$4, OR(C2240=Ajustes!$B$6, C2240=Ajustes!$B$7), ISNUMBER(D2240), ISNUMBER(H2240)), 1, 0))</f>
        <v/>
      </c>
      <c r="T2240" s="19">
        <f>IF(S2240&lt;&gt;1, 0, IF(N(J2240)=0, 0, IF(K2240=Ajustes!$B$5, J2240, J2240*F2240)))</f>
        <v/>
      </c>
      <c r="U2240" s="20">
        <f>IF(S2240&lt;&gt;1, U2239, IF(C2240=Ajustes!$B$6, U2239+H2240, U2239-H2240))</f>
        <v/>
      </c>
      <c r="V2240" s="19">
        <f>IF(S2240&lt;&gt;1, V2239, IF(C2240=Ajustes!$B$6, V2239+D2240+N(O2240)+T2240, IF(U2240&lt;=0, 0, V2239-H2240*W2239)))</f>
        <v/>
      </c>
      <c r="W2240" s="21">
        <f>IF(U2240&gt;0, V2240/U2240, 0)</f>
        <v/>
      </c>
      <c r="X2240" s="19">
        <f>IF(AND(S2240=1, C2240=Ajustes!$B$7), D2240-N(O2240)-T2240-H2240*W2239, "")</f>
        <v/>
      </c>
      <c r="Y2240" s="18">
        <f>IF(A2240="", "", TRIM(IF(COUNTIFS($N$2:$N$3000,N2240,$C$2:$C$3000,C2240,$D$2:$D$3000,D2240,$H$2:$H$3000,H2240)&gt;1, "Orden repetida. ", "")&amp;IF(AND(S2240=1, C2240=Ajustes!$B$7, U2239+0.000001&lt;H2240), "Vendes más de lo registrado. ", "")&amp;IF(Q2240="texto", "Fecha en texto. ", "")&amp;IF(OR(NOT(ISNUMBER(D2240)), NOT(ISNUMBER(H2240))), "Número en texto. ", "")&amp;IF(AND(ISNUMBER(Q2240), ISNUMBER(Q2239), Q2240&lt;Q2239), "Fuera de orden de fecha. ", "")))</f>
        <v/>
      </c>
      <c r="Z2240" s="18">
        <f>IF(AND(S2240=1, ISNUMBER(R2240)), ROW(), 0)</f>
        <v/>
      </c>
      <c r="AA2240" s="18">
        <f>IF(ISNUMBER(R2240), R2240, 0)</f>
        <v/>
      </c>
    </row>
    <row r="2241">
      <c r="A2241" s="13" t="n"/>
      <c r="B2241" s="13" t="n"/>
      <c r="C2241" s="13" t="n"/>
      <c r="D2241" s="13" t="n"/>
      <c r="E2241" s="13" t="n"/>
      <c r="F2241" s="13" t="n"/>
      <c r="G2241" s="13" t="n"/>
      <c r="H2241" s="13" t="n"/>
      <c r="I2241" s="13" t="n"/>
      <c r="J2241" s="13" t="n"/>
      <c r="K2241" s="13" t="n"/>
      <c r="L2241" s="13" t="n"/>
      <c r="M2241" s="13" t="n"/>
      <c r="N2241" s="13" t="n"/>
      <c r="O2241" s="14" t="n"/>
      <c r="P2241" s="15" t="n"/>
      <c r="Q2241" s="16">
        <f>IF(N2241="", "", IF(ISNUMBER(N2241), N2241, IFERROR(DATEVALUE(LEFT(N2241,10))+TIMEVALUE(MID(N2241,12,8)), "texto")))</f>
        <v/>
      </c>
      <c r="R2241" s="17">
        <f>IF(ISNUMBER(Q2241), DATE(YEAR(Q2241),MONTH(Q2241),1), "")</f>
        <v/>
      </c>
      <c r="S2241" s="18">
        <f>IF(A2241="", 0, IF(AND(M2241=Ajustes!$B$8, E2241=Ajustes!$B$5, I2241=Ajustes!$B$4, OR(C2241=Ajustes!$B$6, C2241=Ajustes!$B$7), ISNUMBER(D2241), ISNUMBER(H2241)), 1, 0))</f>
        <v/>
      </c>
      <c r="T2241" s="19">
        <f>IF(S2241&lt;&gt;1, 0, IF(N(J2241)=0, 0, IF(K2241=Ajustes!$B$5, J2241, J2241*F2241)))</f>
        <v/>
      </c>
      <c r="U2241" s="20">
        <f>IF(S2241&lt;&gt;1, U2240, IF(C2241=Ajustes!$B$6, U2240+H2241, U2240-H2241))</f>
        <v/>
      </c>
      <c r="V2241" s="19">
        <f>IF(S2241&lt;&gt;1, V2240, IF(C2241=Ajustes!$B$6, V2240+D2241+N(O2241)+T2241, IF(U2241&lt;=0, 0, V2240-H2241*W2240)))</f>
        <v/>
      </c>
      <c r="W2241" s="21">
        <f>IF(U2241&gt;0, V2241/U2241, 0)</f>
        <v/>
      </c>
      <c r="X2241" s="19">
        <f>IF(AND(S2241=1, C2241=Ajustes!$B$7), D2241-N(O2241)-T2241-H2241*W2240, "")</f>
        <v/>
      </c>
      <c r="Y2241" s="18">
        <f>IF(A2241="", "", TRIM(IF(COUNTIFS($N$2:$N$3000,N2241,$C$2:$C$3000,C2241,$D$2:$D$3000,D2241,$H$2:$H$3000,H2241)&gt;1, "Orden repetida. ", "")&amp;IF(AND(S2241=1, C2241=Ajustes!$B$7, U2240+0.000001&lt;H2241), "Vendes más de lo registrado. ", "")&amp;IF(Q2241="texto", "Fecha en texto. ", "")&amp;IF(OR(NOT(ISNUMBER(D2241)), NOT(ISNUMBER(H2241))), "Número en texto. ", "")&amp;IF(AND(ISNUMBER(Q2241), ISNUMBER(Q2240), Q2241&lt;Q2240), "Fuera de orden de fecha. ", "")))</f>
        <v/>
      </c>
      <c r="Z2241" s="18">
        <f>IF(AND(S2241=1, ISNUMBER(R2241)), ROW(), 0)</f>
        <v/>
      </c>
      <c r="AA2241" s="18">
        <f>IF(ISNUMBER(R2241), R2241, 0)</f>
        <v/>
      </c>
    </row>
    <row r="2242">
      <c r="A2242" s="13" t="n"/>
      <c r="B2242" s="13" t="n"/>
      <c r="C2242" s="13" t="n"/>
      <c r="D2242" s="13" t="n"/>
      <c r="E2242" s="13" t="n"/>
      <c r="F2242" s="13" t="n"/>
      <c r="G2242" s="13" t="n"/>
      <c r="H2242" s="13" t="n"/>
      <c r="I2242" s="13" t="n"/>
      <c r="J2242" s="13" t="n"/>
      <c r="K2242" s="13" t="n"/>
      <c r="L2242" s="13" t="n"/>
      <c r="M2242" s="13" t="n"/>
      <c r="N2242" s="13" t="n"/>
      <c r="O2242" s="14" t="n"/>
      <c r="P2242" s="15" t="n"/>
      <c r="Q2242" s="16">
        <f>IF(N2242="", "", IF(ISNUMBER(N2242), N2242, IFERROR(DATEVALUE(LEFT(N2242,10))+TIMEVALUE(MID(N2242,12,8)), "texto")))</f>
        <v/>
      </c>
      <c r="R2242" s="17">
        <f>IF(ISNUMBER(Q2242), DATE(YEAR(Q2242),MONTH(Q2242),1), "")</f>
        <v/>
      </c>
      <c r="S2242" s="18">
        <f>IF(A2242="", 0, IF(AND(M2242=Ajustes!$B$8, E2242=Ajustes!$B$5, I2242=Ajustes!$B$4, OR(C2242=Ajustes!$B$6, C2242=Ajustes!$B$7), ISNUMBER(D2242), ISNUMBER(H2242)), 1, 0))</f>
        <v/>
      </c>
      <c r="T2242" s="19">
        <f>IF(S2242&lt;&gt;1, 0, IF(N(J2242)=0, 0, IF(K2242=Ajustes!$B$5, J2242, J2242*F2242)))</f>
        <v/>
      </c>
      <c r="U2242" s="20">
        <f>IF(S2242&lt;&gt;1, U2241, IF(C2242=Ajustes!$B$6, U2241+H2242, U2241-H2242))</f>
        <v/>
      </c>
      <c r="V2242" s="19">
        <f>IF(S2242&lt;&gt;1, V2241, IF(C2242=Ajustes!$B$6, V2241+D2242+N(O2242)+T2242, IF(U2242&lt;=0, 0, V2241-H2242*W2241)))</f>
        <v/>
      </c>
      <c r="W2242" s="21">
        <f>IF(U2242&gt;0, V2242/U2242, 0)</f>
        <v/>
      </c>
      <c r="X2242" s="19">
        <f>IF(AND(S2242=1, C2242=Ajustes!$B$7), D2242-N(O2242)-T2242-H2242*W2241, "")</f>
        <v/>
      </c>
      <c r="Y2242" s="18">
        <f>IF(A2242="", "", TRIM(IF(COUNTIFS($N$2:$N$3000,N2242,$C$2:$C$3000,C2242,$D$2:$D$3000,D2242,$H$2:$H$3000,H2242)&gt;1, "Orden repetida. ", "")&amp;IF(AND(S2242=1, C2242=Ajustes!$B$7, U2241+0.000001&lt;H2242), "Vendes más de lo registrado. ", "")&amp;IF(Q2242="texto", "Fecha en texto. ", "")&amp;IF(OR(NOT(ISNUMBER(D2242)), NOT(ISNUMBER(H2242))), "Número en texto. ", "")&amp;IF(AND(ISNUMBER(Q2242), ISNUMBER(Q2241), Q2242&lt;Q2241), "Fuera de orden de fecha. ", "")))</f>
        <v/>
      </c>
      <c r="Z2242" s="18">
        <f>IF(AND(S2242=1, ISNUMBER(R2242)), ROW(), 0)</f>
        <v/>
      </c>
      <c r="AA2242" s="18">
        <f>IF(ISNUMBER(R2242), R2242, 0)</f>
        <v/>
      </c>
    </row>
    <row r="2243">
      <c r="A2243" s="13" t="n"/>
      <c r="B2243" s="13" t="n"/>
      <c r="C2243" s="13" t="n"/>
      <c r="D2243" s="13" t="n"/>
      <c r="E2243" s="13" t="n"/>
      <c r="F2243" s="13" t="n"/>
      <c r="G2243" s="13" t="n"/>
      <c r="H2243" s="13" t="n"/>
      <c r="I2243" s="13" t="n"/>
      <c r="J2243" s="13" t="n"/>
      <c r="K2243" s="13" t="n"/>
      <c r="L2243" s="13" t="n"/>
      <c r="M2243" s="13" t="n"/>
      <c r="N2243" s="13" t="n"/>
      <c r="O2243" s="14" t="n"/>
      <c r="P2243" s="15" t="n"/>
      <c r="Q2243" s="16">
        <f>IF(N2243="", "", IF(ISNUMBER(N2243), N2243, IFERROR(DATEVALUE(LEFT(N2243,10))+TIMEVALUE(MID(N2243,12,8)), "texto")))</f>
        <v/>
      </c>
      <c r="R2243" s="17">
        <f>IF(ISNUMBER(Q2243), DATE(YEAR(Q2243),MONTH(Q2243),1), "")</f>
        <v/>
      </c>
      <c r="S2243" s="18">
        <f>IF(A2243="", 0, IF(AND(M2243=Ajustes!$B$8, E2243=Ajustes!$B$5, I2243=Ajustes!$B$4, OR(C2243=Ajustes!$B$6, C2243=Ajustes!$B$7), ISNUMBER(D2243), ISNUMBER(H2243)), 1, 0))</f>
        <v/>
      </c>
      <c r="T2243" s="19">
        <f>IF(S2243&lt;&gt;1, 0, IF(N(J2243)=0, 0, IF(K2243=Ajustes!$B$5, J2243, J2243*F2243)))</f>
        <v/>
      </c>
      <c r="U2243" s="20">
        <f>IF(S2243&lt;&gt;1, U2242, IF(C2243=Ajustes!$B$6, U2242+H2243, U2242-H2243))</f>
        <v/>
      </c>
      <c r="V2243" s="19">
        <f>IF(S2243&lt;&gt;1, V2242, IF(C2243=Ajustes!$B$6, V2242+D2243+N(O2243)+T2243, IF(U2243&lt;=0, 0, V2242-H2243*W2242)))</f>
        <v/>
      </c>
      <c r="W2243" s="21">
        <f>IF(U2243&gt;0, V2243/U2243, 0)</f>
        <v/>
      </c>
      <c r="X2243" s="19">
        <f>IF(AND(S2243=1, C2243=Ajustes!$B$7), D2243-N(O2243)-T2243-H2243*W2242, "")</f>
        <v/>
      </c>
      <c r="Y2243" s="18">
        <f>IF(A2243="", "", TRIM(IF(COUNTIFS($N$2:$N$3000,N2243,$C$2:$C$3000,C2243,$D$2:$D$3000,D2243,$H$2:$H$3000,H2243)&gt;1, "Orden repetida. ", "")&amp;IF(AND(S2243=1, C2243=Ajustes!$B$7, U2242+0.000001&lt;H2243), "Vendes más de lo registrado. ", "")&amp;IF(Q2243="texto", "Fecha en texto. ", "")&amp;IF(OR(NOT(ISNUMBER(D2243)), NOT(ISNUMBER(H2243))), "Número en texto. ", "")&amp;IF(AND(ISNUMBER(Q2243), ISNUMBER(Q2242), Q2243&lt;Q2242), "Fuera de orden de fecha. ", "")))</f>
        <v/>
      </c>
      <c r="Z2243" s="18">
        <f>IF(AND(S2243=1, ISNUMBER(R2243)), ROW(), 0)</f>
        <v/>
      </c>
      <c r="AA2243" s="18">
        <f>IF(ISNUMBER(R2243), R2243, 0)</f>
        <v/>
      </c>
    </row>
    <row r="2244">
      <c r="A2244" s="13" t="n"/>
      <c r="B2244" s="13" t="n"/>
      <c r="C2244" s="13" t="n"/>
      <c r="D2244" s="13" t="n"/>
      <c r="E2244" s="13" t="n"/>
      <c r="F2244" s="13" t="n"/>
      <c r="G2244" s="13" t="n"/>
      <c r="H2244" s="13" t="n"/>
      <c r="I2244" s="13" t="n"/>
      <c r="J2244" s="13" t="n"/>
      <c r="K2244" s="13" t="n"/>
      <c r="L2244" s="13" t="n"/>
      <c r="M2244" s="13" t="n"/>
      <c r="N2244" s="13" t="n"/>
      <c r="O2244" s="14" t="n"/>
      <c r="P2244" s="15" t="n"/>
      <c r="Q2244" s="16">
        <f>IF(N2244="", "", IF(ISNUMBER(N2244), N2244, IFERROR(DATEVALUE(LEFT(N2244,10))+TIMEVALUE(MID(N2244,12,8)), "texto")))</f>
        <v/>
      </c>
      <c r="R2244" s="17">
        <f>IF(ISNUMBER(Q2244), DATE(YEAR(Q2244),MONTH(Q2244),1), "")</f>
        <v/>
      </c>
      <c r="S2244" s="18">
        <f>IF(A2244="", 0, IF(AND(M2244=Ajustes!$B$8, E2244=Ajustes!$B$5, I2244=Ajustes!$B$4, OR(C2244=Ajustes!$B$6, C2244=Ajustes!$B$7), ISNUMBER(D2244), ISNUMBER(H2244)), 1, 0))</f>
        <v/>
      </c>
      <c r="T2244" s="19">
        <f>IF(S2244&lt;&gt;1, 0, IF(N(J2244)=0, 0, IF(K2244=Ajustes!$B$5, J2244, J2244*F2244)))</f>
        <v/>
      </c>
      <c r="U2244" s="20">
        <f>IF(S2244&lt;&gt;1, U2243, IF(C2244=Ajustes!$B$6, U2243+H2244, U2243-H2244))</f>
        <v/>
      </c>
      <c r="V2244" s="19">
        <f>IF(S2244&lt;&gt;1, V2243, IF(C2244=Ajustes!$B$6, V2243+D2244+N(O2244)+T2244, IF(U2244&lt;=0, 0, V2243-H2244*W2243)))</f>
        <v/>
      </c>
      <c r="W2244" s="21">
        <f>IF(U2244&gt;0, V2244/U2244, 0)</f>
        <v/>
      </c>
      <c r="X2244" s="19">
        <f>IF(AND(S2244=1, C2244=Ajustes!$B$7), D2244-N(O2244)-T2244-H2244*W2243, "")</f>
        <v/>
      </c>
      <c r="Y2244" s="18">
        <f>IF(A2244="", "", TRIM(IF(COUNTIFS($N$2:$N$3000,N2244,$C$2:$C$3000,C2244,$D$2:$D$3000,D2244,$H$2:$H$3000,H2244)&gt;1, "Orden repetida. ", "")&amp;IF(AND(S2244=1, C2244=Ajustes!$B$7, U2243+0.000001&lt;H2244), "Vendes más de lo registrado. ", "")&amp;IF(Q2244="texto", "Fecha en texto. ", "")&amp;IF(OR(NOT(ISNUMBER(D2244)), NOT(ISNUMBER(H2244))), "Número en texto. ", "")&amp;IF(AND(ISNUMBER(Q2244), ISNUMBER(Q2243), Q2244&lt;Q2243), "Fuera de orden de fecha. ", "")))</f>
        <v/>
      </c>
      <c r="Z2244" s="18">
        <f>IF(AND(S2244=1, ISNUMBER(R2244)), ROW(), 0)</f>
        <v/>
      </c>
      <c r="AA2244" s="18">
        <f>IF(ISNUMBER(R2244), R2244, 0)</f>
        <v/>
      </c>
    </row>
    <row r="2245">
      <c r="A2245" s="13" t="n"/>
      <c r="B2245" s="13" t="n"/>
      <c r="C2245" s="13" t="n"/>
      <c r="D2245" s="13" t="n"/>
      <c r="E2245" s="13" t="n"/>
      <c r="F2245" s="13" t="n"/>
      <c r="G2245" s="13" t="n"/>
      <c r="H2245" s="13" t="n"/>
      <c r="I2245" s="13" t="n"/>
      <c r="J2245" s="13" t="n"/>
      <c r="K2245" s="13" t="n"/>
      <c r="L2245" s="13" t="n"/>
      <c r="M2245" s="13" t="n"/>
      <c r="N2245" s="13" t="n"/>
      <c r="O2245" s="14" t="n"/>
      <c r="P2245" s="15" t="n"/>
      <c r="Q2245" s="16">
        <f>IF(N2245="", "", IF(ISNUMBER(N2245), N2245, IFERROR(DATEVALUE(LEFT(N2245,10))+TIMEVALUE(MID(N2245,12,8)), "texto")))</f>
        <v/>
      </c>
      <c r="R2245" s="17">
        <f>IF(ISNUMBER(Q2245), DATE(YEAR(Q2245),MONTH(Q2245),1), "")</f>
        <v/>
      </c>
      <c r="S2245" s="18">
        <f>IF(A2245="", 0, IF(AND(M2245=Ajustes!$B$8, E2245=Ajustes!$B$5, I2245=Ajustes!$B$4, OR(C2245=Ajustes!$B$6, C2245=Ajustes!$B$7), ISNUMBER(D2245), ISNUMBER(H2245)), 1, 0))</f>
        <v/>
      </c>
      <c r="T2245" s="19">
        <f>IF(S2245&lt;&gt;1, 0, IF(N(J2245)=0, 0, IF(K2245=Ajustes!$B$5, J2245, J2245*F2245)))</f>
        <v/>
      </c>
      <c r="U2245" s="20">
        <f>IF(S2245&lt;&gt;1, U2244, IF(C2245=Ajustes!$B$6, U2244+H2245, U2244-H2245))</f>
        <v/>
      </c>
      <c r="V2245" s="19">
        <f>IF(S2245&lt;&gt;1, V2244, IF(C2245=Ajustes!$B$6, V2244+D2245+N(O2245)+T2245, IF(U2245&lt;=0, 0, V2244-H2245*W2244)))</f>
        <v/>
      </c>
      <c r="W2245" s="21">
        <f>IF(U2245&gt;0, V2245/U2245, 0)</f>
        <v/>
      </c>
      <c r="X2245" s="19">
        <f>IF(AND(S2245=1, C2245=Ajustes!$B$7), D2245-N(O2245)-T2245-H2245*W2244, "")</f>
        <v/>
      </c>
      <c r="Y2245" s="18">
        <f>IF(A2245="", "", TRIM(IF(COUNTIFS($N$2:$N$3000,N2245,$C$2:$C$3000,C2245,$D$2:$D$3000,D2245,$H$2:$H$3000,H2245)&gt;1, "Orden repetida. ", "")&amp;IF(AND(S2245=1, C2245=Ajustes!$B$7, U2244+0.000001&lt;H2245), "Vendes más de lo registrado. ", "")&amp;IF(Q2245="texto", "Fecha en texto. ", "")&amp;IF(OR(NOT(ISNUMBER(D2245)), NOT(ISNUMBER(H2245))), "Número en texto. ", "")&amp;IF(AND(ISNUMBER(Q2245), ISNUMBER(Q2244), Q2245&lt;Q2244), "Fuera de orden de fecha. ", "")))</f>
        <v/>
      </c>
      <c r="Z2245" s="18">
        <f>IF(AND(S2245=1, ISNUMBER(R2245)), ROW(), 0)</f>
        <v/>
      </c>
      <c r="AA2245" s="18">
        <f>IF(ISNUMBER(R2245), R2245, 0)</f>
        <v/>
      </c>
    </row>
    <row r="2246">
      <c r="A2246" s="13" t="n"/>
      <c r="B2246" s="13" t="n"/>
      <c r="C2246" s="13" t="n"/>
      <c r="D2246" s="13" t="n"/>
      <c r="E2246" s="13" t="n"/>
      <c r="F2246" s="13" t="n"/>
      <c r="G2246" s="13" t="n"/>
      <c r="H2246" s="13" t="n"/>
      <c r="I2246" s="13" t="n"/>
      <c r="J2246" s="13" t="n"/>
      <c r="K2246" s="13" t="n"/>
      <c r="L2246" s="13" t="n"/>
      <c r="M2246" s="13" t="n"/>
      <c r="N2246" s="13" t="n"/>
      <c r="O2246" s="14" t="n"/>
      <c r="P2246" s="15" t="n"/>
      <c r="Q2246" s="16">
        <f>IF(N2246="", "", IF(ISNUMBER(N2246), N2246, IFERROR(DATEVALUE(LEFT(N2246,10))+TIMEVALUE(MID(N2246,12,8)), "texto")))</f>
        <v/>
      </c>
      <c r="R2246" s="17">
        <f>IF(ISNUMBER(Q2246), DATE(YEAR(Q2246),MONTH(Q2246),1), "")</f>
        <v/>
      </c>
      <c r="S2246" s="18">
        <f>IF(A2246="", 0, IF(AND(M2246=Ajustes!$B$8, E2246=Ajustes!$B$5, I2246=Ajustes!$B$4, OR(C2246=Ajustes!$B$6, C2246=Ajustes!$B$7), ISNUMBER(D2246), ISNUMBER(H2246)), 1, 0))</f>
        <v/>
      </c>
      <c r="T2246" s="19">
        <f>IF(S2246&lt;&gt;1, 0, IF(N(J2246)=0, 0, IF(K2246=Ajustes!$B$5, J2246, J2246*F2246)))</f>
        <v/>
      </c>
      <c r="U2246" s="20">
        <f>IF(S2246&lt;&gt;1, U2245, IF(C2246=Ajustes!$B$6, U2245+H2246, U2245-H2246))</f>
        <v/>
      </c>
      <c r="V2246" s="19">
        <f>IF(S2246&lt;&gt;1, V2245, IF(C2246=Ajustes!$B$6, V2245+D2246+N(O2246)+T2246, IF(U2246&lt;=0, 0, V2245-H2246*W2245)))</f>
        <v/>
      </c>
      <c r="W2246" s="21">
        <f>IF(U2246&gt;0, V2246/U2246, 0)</f>
        <v/>
      </c>
      <c r="X2246" s="19">
        <f>IF(AND(S2246=1, C2246=Ajustes!$B$7), D2246-N(O2246)-T2246-H2246*W2245, "")</f>
        <v/>
      </c>
      <c r="Y2246" s="18">
        <f>IF(A2246="", "", TRIM(IF(COUNTIFS($N$2:$N$3000,N2246,$C$2:$C$3000,C2246,$D$2:$D$3000,D2246,$H$2:$H$3000,H2246)&gt;1, "Orden repetida. ", "")&amp;IF(AND(S2246=1, C2246=Ajustes!$B$7, U2245+0.000001&lt;H2246), "Vendes más de lo registrado. ", "")&amp;IF(Q2246="texto", "Fecha en texto. ", "")&amp;IF(OR(NOT(ISNUMBER(D2246)), NOT(ISNUMBER(H2246))), "Número en texto. ", "")&amp;IF(AND(ISNUMBER(Q2246), ISNUMBER(Q2245), Q2246&lt;Q2245), "Fuera de orden de fecha. ", "")))</f>
        <v/>
      </c>
      <c r="Z2246" s="18">
        <f>IF(AND(S2246=1, ISNUMBER(R2246)), ROW(), 0)</f>
        <v/>
      </c>
      <c r="AA2246" s="18">
        <f>IF(ISNUMBER(R2246), R2246, 0)</f>
        <v/>
      </c>
    </row>
    <row r="2247">
      <c r="A2247" s="13" t="n"/>
      <c r="B2247" s="13" t="n"/>
      <c r="C2247" s="13" t="n"/>
      <c r="D2247" s="13" t="n"/>
      <c r="E2247" s="13" t="n"/>
      <c r="F2247" s="13" t="n"/>
      <c r="G2247" s="13" t="n"/>
      <c r="H2247" s="13" t="n"/>
      <c r="I2247" s="13" t="n"/>
      <c r="J2247" s="13" t="n"/>
      <c r="K2247" s="13" t="n"/>
      <c r="L2247" s="13" t="n"/>
      <c r="M2247" s="13" t="n"/>
      <c r="N2247" s="13" t="n"/>
      <c r="O2247" s="14" t="n"/>
      <c r="P2247" s="15" t="n"/>
      <c r="Q2247" s="16">
        <f>IF(N2247="", "", IF(ISNUMBER(N2247), N2247, IFERROR(DATEVALUE(LEFT(N2247,10))+TIMEVALUE(MID(N2247,12,8)), "texto")))</f>
        <v/>
      </c>
      <c r="R2247" s="17">
        <f>IF(ISNUMBER(Q2247), DATE(YEAR(Q2247),MONTH(Q2247),1), "")</f>
        <v/>
      </c>
      <c r="S2247" s="18">
        <f>IF(A2247="", 0, IF(AND(M2247=Ajustes!$B$8, E2247=Ajustes!$B$5, I2247=Ajustes!$B$4, OR(C2247=Ajustes!$B$6, C2247=Ajustes!$B$7), ISNUMBER(D2247), ISNUMBER(H2247)), 1, 0))</f>
        <v/>
      </c>
      <c r="T2247" s="19">
        <f>IF(S2247&lt;&gt;1, 0, IF(N(J2247)=0, 0, IF(K2247=Ajustes!$B$5, J2247, J2247*F2247)))</f>
        <v/>
      </c>
      <c r="U2247" s="20">
        <f>IF(S2247&lt;&gt;1, U2246, IF(C2247=Ajustes!$B$6, U2246+H2247, U2246-H2247))</f>
        <v/>
      </c>
      <c r="V2247" s="19">
        <f>IF(S2247&lt;&gt;1, V2246, IF(C2247=Ajustes!$B$6, V2246+D2247+N(O2247)+T2247, IF(U2247&lt;=0, 0, V2246-H2247*W2246)))</f>
        <v/>
      </c>
      <c r="W2247" s="21">
        <f>IF(U2247&gt;0, V2247/U2247, 0)</f>
        <v/>
      </c>
      <c r="X2247" s="19">
        <f>IF(AND(S2247=1, C2247=Ajustes!$B$7), D2247-N(O2247)-T2247-H2247*W2246, "")</f>
        <v/>
      </c>
      <c r="Y2247" s="18">
        <f>IF(A2247="", "", TRIM(IF(COUNTIFS($N$2:$N$3000,N2247,$C$2:$C$3000,C2247,$D$2:$D$3000,D2247,$H$2:$H$3000,H2247)&gt;1, "Orden repetida. ", "")&amp;IF(AND(S2247=1, C2247=Ajustes!$B$7, U2246+0.000001&lt;H2247), "Vendes más de lo registrado. ", "")&amp;IF(Q2247="texto", "Fecha en texto. ", "")&amp;IF(OR(NOT(ISNUMBER(D2247)), NOT(ISNUMBER(H2247))), "Número en texto. ", "")&amp;IF(AND(ISNUMBER(Q2247), ISNUMBER(Q2246), Q2247&lt;Q2246), "Fuera de orden de fecha. ", "")))</f>
        <v/>
      </c>
      <c r="Z2247" s="18">
        <f>IF(AND(S2247=1, ISNUMBER(R2247)), ROW(), 0)</f>
        <v/>
      </c>
      <c r="AA2247" s="18">
        <f>IF(ISNUMBER(R2247), R2247, 0)</f>
        <v/>
      </c>
    </row>
    <row r="2248">
      <c r="A2248" s="13" t="n"/>
      <c r="B2248" s="13" t="n"/>
      <c r="C2248" s="13" t="n"/>
      <c r="D2248" s="13" t="n"/>
      <c r="E2248" s="13" t="n"/>
      <c r="F2248" s="13" t="n"/>
      <c r="G2248" s="13" t="n"/>
      <c r="H2248" s="13" t="n"/>
      <c r="I2248" s="13" t="n"/>
      <c r="J2248" s="13" t="n"/>
      <c r="K2248" s="13" t="n"/>
      <c r="L2248" s="13" t="n"/>
      <c r="M2248" s="13" t="n"/>
      <c r="N2248" s="13" t="n"/>
      <c r="O2248" s="14" t="n"/>
      <c r="P2248" s="15" t="n"/>
      <c r="Q2248" s="16">
        <f>IF(N2248="", "", IF(ISNUMBER(N2248), N2248, IFERROR(DATEVALUE(LEFT(N2248,10))+TIMEVALUE(MID(N2248,12,8)), "texto")))</f>
        <v/>
      </c>
      <c r="R2248" s="17">
        <f>IF(ISNUMBER(Q2248), DATE(YEAR(Q2248),MONTH(Q2248),1), "")</f>
        <v/>
      </c>
      <c r="S2248" s="18">
        <f>IF(A2248="", 0, IF(AND(M2248=Ajustes!$B$8, E2248=Ajustes!$B$5, I2248=Ajustes!$B$4, OR(C2248=Ajustes!$B$6, C2248=Ajustes!$B$7), ISNUMBER(D2248), ISNUMBER(H2248)), 1, 0))</f>
        <v/>
      </c>
      <c r="T2248" s="19">
        <f>IF(S2248&lt;&gt;1, 0, IF(N(J2248)=0, 0, IF(K2248=Ajustes!$B$5, J2248, J2248*F2248)))</f>
        <v/>
      </c>
      <c r="U2248" s="20">
        <f>IF(S2248&lt;&gt;1, U2247, IF(C2248=Ajustes!$B$6, U2247+H2248, U2247-H2248))</f>
        <v/>
      </c>
      <c r="V2248" s="19">
        <f>IF(S2248&lt;&gt;1, V2247, IF(C2248=Ajustes!$B$6, V2247+D2248+N(O2248)+T2248, IF(U2248&lt;=0, 0, V2247-H2248*W2247)))</f>
        <v/>
      </c>
      <c r="W2248" s="21">
        <f>IF(U2248&gt;0, V2248/U2248, 0)</f>
        <v/>
      </c>
      <c r="X2248" s="19">
        <f>IF(AND(S2248=1, C2248=Ajustes!$B$7), D2248-N(O2248)-T2248-H2248*W2247, "")</f>
        <v/>
      </c>
      <c r="Y2248" s="18">
        <f>IF(A2248="", "", TRIM(IF(COUNTIFS($N$2:$N$3000,N2248,$C$2:$C$3000,C2248,$D$2:$D$3000,D2248,$H$2:$H$3000,H2248)&gt;1, "Orden repetida. ", "")&amp;IF(AND(S2248=1, C2248=Ajustes!$B$7, U2247+0.000001&lt;H2248), "Vendes más de lo registrado. ", "")&amp;IF(Q2248="texto", "Fecha en texto. ", "")&amp;IF(OR(NOT(ISNUMBER(D2248)), NOT(ISNUMBER(H2248))), "Número en texto. ", "")&amp;IF(AND(ISNUMBER(Q2248), ISNUMBER(Q2247), Q2248&lt;Q2247), "Fuera de orden de fecha. ", "")))</f>
        <v/>
      </c>
      <c r="Z2248" s="18">
        <f>IF(AND(S2248=1, ISNUMBER(R2248)), ROW(), 0)</f>
        <v/>
      </c>
      <c r="AA2248" s="18">
        <f>IF(ISNUMBER(R2248), R2248, 0)</f>
        <v/>
      </c>
    </row>
    <row r="2249">
      <c r="A2249" s="13" t="n"/>
      <c r="B2249" s="13" t="n"/>
      <c r="C2249" s="13" t="n"/>
      <c r="D2249" s="13" t="n"/>
      <c r="E2249" s="13" t="n"/>
      <c r="F2249" s="13" t="n"/>
      <c r="G2249" s="13" t="n"/>
      <c r="H2249" s="13" t="n"/>
      <c r="I2249" s="13" t="n"/>
      <c r="J2249" s="13" t="n"/>
      <c r="K2249" s="13" t="n"/>
      <c r="L2249" s="13" t="n"/>
      <c r="M2249" s="13" t="n"/>
      <c r="N2249" s="13" t="n"/>
      <c r="O2249" s="14" t="n"/>
      <c r="P2249" s="15" t="n"/>
      <c r="Q2249" s="16">
        <f>IF(N2249="", "", IF(ISNUMBER(N2249), N2249, IFERROR(DATEVALUE(LEFT(N2249,10))+TIMEVALUE(MID(N2249,12,8)), "texto")))</f>
        <v/>
      </c>
      <c r="R2249" s="17">
        <f>IF(ISNUMBER(Q2249), DATE(YEAR(Q2249),MONTH(Q2249),1), "")</f>
        <v/>
      </c>
      <c r="S2249" s="18">
        <f>IF(A2249="", 0, IF(AND(M2249=Ajustes!$B$8, E2249=Ajustes!$B$5, I2249=Ajustes!$B$4, OR(C2249=Ajustes!$B$6, C2249=Ajustes!$B$7), ISNUMBER(D2249), ISNUMBER(H2249)), 1, 0))</f>
        <v/>
      </c>
      <c r="T2249" s="19">
        <f>IF(S2249&lt;&gt;1, 0, IF(N(J2249)=0, 0, IF(K2249=Ajustes!$B$5, J2249, J2249*F2249)))</f>
        <v/>
      </c>
      <c r="U2249" s="20">
        <f>IF(S2249&lt;&gt;1, U2248, IF(C2249=Ajustes!$B$6, U2248+H2249, U2248-H2249))</f>
        <v/>
      </c>
      <c r="V2249" s="19">
        <f>IF(S2249&lt;&gt;1, V2248, IF(C2249=Ajustes!$B$6, V2248+D2249+N(O2249)+T2249, IF(U2249&lt;=0, 0, V2248-H2249*W2248)))</f>
        <v/>
      </c>
      <c r="W2249" s="21">
        <f>IF(U2249&gt;0, V2249/U2249, 0)</f>
        <v/>
      </c>
      <c r="X2249" s="19">
        <f>IF(AND(S2249=1, C2249=Ajustes!$B$7), D2249-N(O2249)-T2249-H2249*W2248, "")</f>
        <v/>
      </c>
      <c r="Y2249" s="18">
        <f>IF(A2249="", "", TRIM(IF(COUNTIFS($N$2:$N$3000,N2249,$C$2:$C$3000,C2249,$D$2:$D$3000,D2249,$H$2:$H$3000,H2249)&gt;1, "Orden repetida. ", "")&amp;IF(AND(S2249=1, C2249=Ajustes!$B$7, U2248+0.000001&lt;H2249), "Vendes más de lo registrado. ", "")&amp;IF(Q2249="texto", "Fecha en texto. ", "")&amp;IF(OR(NOT(ISNUMBER(D2249)), NOT(ISNUMBER(H2249))), "Número en texto. ", "")&amp;IF(AND(ISNUMBER(Q2249), ISNUMBER(Q2248), Q2249&lt;Q2248), "Fuera de orden de fecha. ", "")))</f>
        <v/>
      </c>
      <c r="Z2249" s="18">
        <f>IF(AND(S2249=1, ISNUMBER(R2249)), ROW(), 0)</f>
        <v/>
      </c>
      <c r="AA2249" s="18">
        <f>IF(ISNUMBER(R2249), R2249, 0)</f>
        <v/>
      </c>
    </row>
    <row r="2250">
      <c r="A2250" s="13" t="n"/>
      <c r="B2250" s="13" t="n"/>
      <c r="C2250" s="13" t="n"/>
      <c r="D2250" s="13" t="n"/>
      <c r="E2250" s="13" t="n"/>
      <c r="F2250" s="13" t="n"/>
      <c r="G2250" s="13" t="n"/>
      <c r="H2250" s="13" t="n"/>
      <c r="I2250" s="13" t="n"/>
      <c r="J2250" s="13" t="n"/>
      <c r="K2250" s="13" t="n"/>
      <c r="L2250" s="13" t="n"/>
      <c r="M2250" s="13" t="n"/>
      <c r="N2250" s="13" t="n"/>
      <c r="O2250" s="14" t="n"/>
      <c r="P2250" s="15" t="n"/>
      <c r="Q2250" s="16">
        <f>IF(N2250="", "", IF(ISNUMBER(N2250), N2250, IFERROR(DATEVALUE(LEFT(N2250,10))+TIMEVALUE(MID(N2250,12,8)), "texto")))</f>
        <v/>
      </c>
      <c r="R2250" s="17">
        <f>IF(ISNUMBER(Q2250), DATE(YEAR(Q2250),MONTH(Q2250),1), "")</f>
        <v/>
      </c>
      <c r="S2250" s="18">
        <f>IF(A2250="", 0, IF(AND(M2250=Ajustes!$B$8, E2250=Ajustes!$B$5, I2250=Ajustes!$B$4, OR(C2250=Ajustes!$B$6, C2250=Ajustes!$B$7), ISNUMBER(D2250), ISNUMBER(H2250)), 1, 0))</f>
        <v/>
      </c>
      <c r="T2250" s="19">
        <f>IF(S2250&lt;&gt;1, 0, IF(N(J2250)=0, 0, IF(K2250=Ajustes!$B$5, J2250, J2250*F2250)))</f>
        <v/>
      </c>
      <c r="U2250" s="20">
        <f>IF(S2250&lt;&gt;1, U2249, IF(C2250=Ajustes!$B$6, U2249+H2250, U2249-H2250))</f>
        <v/>
      </c>
      <c r="V2250" s="19">
        <f>IF(S2250&lt;&gt;1, V2249, IF(C2250=Ajustes!$B$6, V2249+D2250+N(O2250)+T2250, IF(U2250&lt;=0, 0, V2249-H2250*W2249)))</f>
        <v/>
      </c>
      <c r="W2250" s="21">
        <f>IF(U2250&gt;0, V2250/U2250, 0)</f>
        <v/>
      </c>
      <c r="X2250" s="19">
        <f>IF(AND(S2250=1, C2250=Ajustes!$B$7), D2250-N(O2250)-T2250-H2250*W2249, "")</f>
        <v/>
      </c>
      <c r="Y2250" s="18">
        <f>IF(A2250="", "", TRIM(IF(COUNTIFS($N$2:$N$3000,N2250,$C$2:$C$3000,C2250,$D$2:$D$3000,D2250,$H$2:$H$3000,H2250)&gt;1, "Orden repetida. ", "")&amp;IF(AND(S2250=1, C2250=Ajustes!$B$7, U2249+0.000001&lt;H2250), "Vendes más de lo registrado. ", "")&amp;IF(Q2250="texto", "Fecha en texto. ", "")&amp;IF(OR(NOT(ISNUMBER(D2250)), NOT(ISNUMBER(H2250))), "Número en texto. ", "")&amp;IF(AND(ISNUMBER(Q2250), ISNUMBER(Q2249), Q2250&lt;Q2249), "Fuera de orden de fecha. ", "")))</f>
        <v/>
      </c>
      <c r="Z2250" s="18">
        <f>IF(AND(S2250=1, ISNUMBER(R2250)), ROW(), 0)</f>
        <v/>
      </c>
      <c r="AA2250" s="18">
        <f>IF(ISNUMBER(R2250), R2250, 0)</f>
        <v/>
      </c>
    </row>
    <row r="2251">
      <c r="A2251" s="13" t="n"/>
      <c r="B2251" s="13" t="n"/>
      <c r="C2251" s="13" t="n"/>
      <c r="D2251" s="13" t="n"/>
      <c r="E2251" s="13" t="n"/>
      <c r="F2251" s="13" t="n"/>
      <c r="G2251" s="13" t="n"/>
      <c r="H2251" s="13" t="n"/>
      <c r="I2251" s="13" t="n"/>
      <c r="J2251" s="13" t="n"/>
      <c r="K2251" s="13" t="n"/>
      <c r="L2251" s="13" t="n"/>
      <c r="M2251" s="13" t="n"/>
      <c r="N2251" s="13" t="n"/>
      <c r="O2251" s="14" t="n"/>
      <c r="P2251" s="15" t="n"/>
      <c r="Q2251" s="16">
        <f>IF(N2251="", "", IF(ISNUMBER(N2251), N2251, IFERROR(DATEVALUE(LEFT(N2251,10))+TIMEVALUE(MID(N2251,12,8)), "texto")))</f>
        <v/>
      </c>
      <c r="R2251" s="17">
        <f>IF(ISNUMBER(Q2251), DATE(YEAR(Q2251),MONTH(Q2251),1), "")</f>
        <v/>
      </c>
      <c r="S2251" s="18">
        <f>IF(A2251="", 0, IF(AND(M2251=Ajustes!$B$8, E2251=Ajustes!$B$5, I2251=Ajustes!$B$4, OR(C2251=Ajustes!$B$6, C2251=Ajustes!$B$7), ISNUMBER(D2251), ISNUMBER(H2251)), 1, 0))</f>
        <v/>
      </c>
      <c r="T2251" s="19">
        <f>IF(S2251&lt;&gt;1, 0, IF(N(J2251)=0, 0, IF(K2251=Ajustes!$B$5, J2251, J2251*F2251)))</f>
        <v/>
      </c>
      <c r="U2251" s="20">
        <f>IF(S2251&lt;&gt;1, U2250, IF(C2251=Ajustes!$B$6, U2250+H2251, U2250-H2251))</f>
        <v/>
      </c>
      <c r="V2251" s="19">
        <f>IF(S2251&lt;&gt;1, V2250, IF(C2251=Ajustes!$B$6, V2250+D2251+N(O2251)+T2251, IF(U2251&lt;=0, 0, V2250-H2251*W2250)))</f>
        <v/>
      </c>
      <c r="W2251" s="21">
        <f>IF(U2251&gt;0, V2251/U2251, 0)</f>
        <v/>
      </c>
      <c r="X2251" s="19">
        <f>IF(AND(S2251=1, C2251=Ajustes!$B$7), D2251-N(O2251)-T2251-H2251*W2250, "")</f>
        <v/>
      </c>
      <c r="Y2251" s="18">
        <f>IF(A2251="", "", TRIM(IF(COUNTIFS($N$2:$N$3000,N2251,$C$2:$C$3000,C2251,$D$2:$D$3000,D2251,$H$2:$H$3000,H2251)&gt;1, "Orden repetida. ", "")&amp;IF(AND(S2251=1, C2251=Ajustes!$B$7, U2250+0.000001&lt;H2251), "Vendes más de lo registrado. ", "")&amp;IF(Q2251="texto", "Fecha en texto. ", "")&amp;IF(OR(NOT(ISNUMBER(D2251)), NOT(ISNUMBER(H2251))), "Número en texto. ", "")&amp;IF(AND(ISNUMBER(Q2251), ISNUMBER(Q2250), Q2251&lt;Q2250), "Fuera de orden de fecha. ", "")))</f>
        <v/>
      </c>
      <c r="Z2251" s="18">
        <f>IF(AND(S2251=1, ISNUMBER(R2251)), ROW(), 0)</f>
        <v/>
      </c>
      <c r="AA2251" s="18">
        <f>IF(ISNUMBER(R2251), R2251, 0)</f>
        <v/>
      </c>
    </row>
    <row r="2252">
      <c r="A2252" s="13" t="n"/>
      <c r="B2252" s="13" t="n"/>
      <c r="C2252" s="13" t="n"/>
      <c r="D2252" s="13" t="n"/>
      <c r="E2252" s="13" t="n"/>
      <c r="F2252" s="13" t="n"/>
      <c r="G2252" s="13" t="n"/>
      <c r="H2252" s="13" t="n"/>
      <c r="I2252" s="13" t="n"/>
      <c r="J2252" s="13" t="n"/>
      <c r="K2252" s="13" t="n"/>
      <c r="L2252" s="13" t="n"/>
      <c r="M2252" s="13" t="n"/>
      <c r="N2252" s="13" t="n"/>
      <c r="O2252" s="14" t="n"/>
      <c r="P2252" s="15" t="n"/>
      <c r="Q2252" s="16">
        <f>IF(N2252="", "", IF(ISNUMBER(N2252), N2252, IFERROR(DATEVALUE(LEFT(N2252,10))+TIMEVALUE(MID(N2252,12,8)), "texto")))</f>
        <v/>
      </c>
      <c r="R2252" s="17">
        <f>IF(ISNUMBER(Q2252), DATE(YEAR(Q2252),MONTH(Q2252),1), "")</f>
        <v/>
      </c>
      <c r="S2252" s="18">
        <f>IF(A2252="", 0, IF(AND(M2252=Ajustes!$B$8, E2252=Ajustes!$B$5, I2252=Ajustes!$B$4, OR(C2252=Ajustes!$B$6, C2252=Ajustes!$B$7), ISNUMBER(D2252), ISNUMBER(H2252)), 1, 0))</f>
        <v/>
      </c>
      <c r="T2252" s="19">
        <f>IF(S2252&lt;&gt;1, 0, IF(N(J2252)=0, 0, IF(K2252=Ajustes!$B$5, J2252, J2252*F2252)))</f>
        <v/>
      </c>
      <c r="U2252" s="20">
        <f>IF(S2252&lt;&gt;1, U2251, IF(C2252=Ajustes!$B$6, U2251+H2252, U2251-H2252))</f>
        <v/>
      </c>
      <c r="V2252" s="19">
        <f>IF(S2252&lt;&gt;1, V2251, IF(C2252=Ajustes!$B$6, V2251+D2252+N(O2252)+T2252, IF(U2252&lt;=0, 0, V2251-H2252*W2251)))</f>
        <v/>
      </c>
      <c r="W2252" s="21">
        <f>IF(U2252&gt;0, V2252/U2252, 0)</f>
        <v/>
      </c>
      <c r="X2252" s="19">
        <f>IF(AND(S2252=1, C2252=Ajustes!$B$7), D2252-N(O2252)-T2252-H2252*W2251, "")</f>
        <v/>
      </c>
      <c r="Y2252" s="18">
        <f>IF(A2252="", "", TRIM(IF(COUNTIFS($N$2:$N$3000,N2252,$C$2:$C$3000,C2252,$D$2:$D$3000,D2252,$H$2:$H$3000,H2252)&gt;1, "Orden repetida. ", "")&amp;IF(AND(S2252=1, C2252=Ajustes!$B$7, U2251+0.000001&lt;H2252), "Vendes más de lo registrado. ", "")&amp;IF(Q2252="texto", "Fecha en texto. ", "")&amp;IF(OR(NOT(ISNUMBER(D2252)), NOT(ISNUMBER(H2252))), "Número en texto. ", "")&amp;IF(AND(ISNUMBER(Q2252), ISNUMBER(Q2251), Q2252&lt;Q2251), "Fuera de orden de fecha. ", "")))</f>
        <v/>
      </c>
      <c r="Z2252" s="18">
        <f>IF(AND(S2252=1, ISNUMBER(R2252)), ROW(), 0)</f>
        <v/>
      </c>
      <c r="AA2252" s="18">
        <f>IF(ISNUMBER(R2252), R2252, 0)</f>
        <v/>
      </c>
    </row>
    <row r="2253">
      <c r="A2253" s="13" t="n"/>
      <c r="B2253" s="13" t="n"/>
      <c r="C2253" s="13" t="n"/>
      <c r="D2253" s="13" t="n"/>
      <c r="E2253" s="13" t="n"/>
      <c r="F2253" s="13" t="n"/>
      <c r="G2253" s="13" t="n"/>
      <c r="H2253" s="13" t="n"/>
      <c r="I2253" s="13" t="n"/>
      <c r="J2253" s="13" t="n"/>
      <c r="K2253" s="13" t="n"/>
      <c r="L2253" s="13" t="n"/>
      <c r="M2253" s="13" t="n"/>
      <c r="N2253" s="13" t="n"/>
      <c r="O2253" s="14" t="n"/>
      <c r="P2253" s="15" t="n"/>
      <c r="Q2253" s="16">
        <f>IF(N2253="", "", IF(ISNUMBER(N2253), N2253, IFERROR(DATEVALUE(LEFT(N2253,10))+TIMEVALUE(MID(N2253,12,8)), "texto")))</f>
        <v/>
      </c>
      <c r="R2253" s="17">
        <f>IF(ISNUMBER(Q2253), DATE(YEAR(Q2253),MONTH(Q2253),1), "")</f>
        <v/>
      </c>
      <c r="S2253" s="18">
        <f>IF(A2253="", 0, IF(AND(M2253=Ajustes!$B$8, E2253=Ajustes!$B$5, I2253=Ajustes!$B$4, OR(C2253=Ajustes!$B$6, C2253=Ajustes!$B$7), ISNUMBER(D2253), ISNUMBER(H2253)), 1, 0))</f>
        <v/>
      </c>
      <c r="T2253" s="19">
        <f>IF(S2253&lt;&gt;1, 0, IF(N(J2253)=0, 0, IF(K2253=Ajustes!$B$5, J2253, J2253*F2253)))</f>
        <v/>
      </c>
      <c r="U2253" s="20">
        <f>IF(S2253&lt;&gt;1, U2252, IF(C2253=Ajustes!$B$6, U2252+H2253, U2252-H2253))</f>
        <v/>
      </c>
      <c r="V2253" s="19">
        <f>IF(S2253&lt;&gt;1, V2252, IF(C2253=Ajustes!$B$6, V2252+D2253+N(O2253)+T2253, IF(U2253&lt;=0, 0, V2252-H2253*W2252)))</f>
        <v/>
      </c>
      <c r="W2253" s="21">
        <f>IF(U2253&gt;0, V2253/U2253, 0)</f>
        <v/>
      </c>
      <c r="X2253" s="19">
        <f>IF(AND(S2253=1, C2253=Ajustes!$B$7), D2253-N(O2253)-T2253-H2253*W2252, "")</f>
        <v/>
      </c>
      <c r="Y2253" s="18">
        <f>IF(A2253="", "", TRIM(IF(COUNTIFS($N$2:$N$3000,N2253,$C$2:$C$3000,C2253,$D$2:$D$3000,D2253,$H$2:$H$3000,H2253)&gt;1, "Orden repetida. ", "")&amp;IF(AND(S2253=1, C2253=Ajustes!$B$7, U2252+0.000001&lt;H2253), "Vendes más de lo registrado. ", "")&amp;IF(Q2253="texto", "Fecha en texto. ", "")&amp;IF(OR(NOT(ISNUMBER(D2253)), NOT(ISNUMBER(H2253))), "Número en texto. ", "")&amp;IF(AND(ISNUMBER(Q2253), ISNUMBER(Q2252), Q2253&lt;Q2252), "Fuera de orden de fecha. ", "")))</f>
        <v/>
      </c>
      <c r="Z2253" s="18">
        <f>IF(AND(S2253=1, ISNUMBER(R2253)), ROW(), 0)</f>
        <v/>
      </c>
      <c r="AA2253" s="18">
        <f>IF(ISNUMBER(R2253), R2253, 0)</f>
        <v/>
      </c>
    </row>
    <row r="2254">
      <c r="A2254" s="13" t="n"/>
      <c r="B2254" s="13" t="n"/>
      <c r="C2254" s="13" t="n"/>
      <c r="D2254" s="13" t="n"/>
      <c r="E2254" s="13" t="n"/>
      <c r="F2254" s="13" t="n"/>
      <c r="G2254" s="13" t="n"/>
      <c r="H2254" s="13" t="n"/>
      <c r="I2254" s="13" t="n"/>
      <c r="J2254" s="13" t="n"/>
      <c r="K2254" s="13" t="n"/>
      <c r="L2254" s="13" t="n"/>
      <c r="M2254" s="13" t="n"/>
      <c r="N2254" s="13" t="n"/>
      <c r="O2254" s="14" t="n"/>
      <c r="P2254" s="15" t="n"/>
      <c r="Q2254" s="16">
        <f>IF(N2254="", "", IF(ISNUMBER(N2254), N2254, IFERROR(DATEVALUE(LEFT(N2254,10))+TIMEVALUE(MID(N2254,12,8)), "texto")))</f>
        <v/>
      </c>
      <c r="R2254" s="17">
        <f>IF(ISNUMBER(Q2254), DATE(YEAR(Q2254),MONTH(Q2254),1), "")</f>
        <v/>
      </c>
      <c r="S2254" s="18">
        <f>IF(A2254="", 0, IF(AND(M2254=Ajustes!$B$8, E2254=Ajustes!$B$5, I2254=Ajustes!$B$4, OR(C2254=Ajustes!$B$6, C2254=Ajustes!$B$7), ISNUMBER(D2254), ISNUMBER(H2254)), 1, 0))</f>
        <v/>
      </c>
      <c r="T2254" s="19">
        <f>IF(S2254&lt;&gt;1, 0, IF(N(J2254)=0, 0, IF(K2254=Ajustes!$B$5, J2254, J2254*F2254)))</f>
        <v/>
      </c>
      <c r="U2254" s="20">
        <f>IF(S2254&lt;&gt;1, U2253, IF(C2254=Ajustes!$B$6, U2253+H2254, U2253-H2254))</f>
        <v/>
      </c>
      <c r="V2254" s="19">
        <f>IF(S2254&lt;&gt;1, V2253, IF(C2254=Ajustes!$B$6, V2253+D2254+N(O2254)+T2254, IF(U2254&lt;=0, 0, V2253-H2254*W2253)))</f>
        <v/>
      </c>
      <c r="W2254" s="21">
        <f>IF(U2254&gt;0, V2254/U2254, 0)</f>
        <v/>
      </c>
      <c r="X2254" s="19">
        <f>IF(AND(S2254=1, C2254=Ajustes!$B$7), D2254-N(O2254)-T2254-H2254*W2253, "")</f>
        <v/>
      </c>
      <c r="Y2254" s="18">
        <f>IF(A2254="", "", TRIM(IF(COUNTIFS($N$2:$N$3000,N2254,$C$2:$C$3000,C2254,$D$2:$D$3000,D2254,$H$2:$H$3000,H2254)&gt;1, "Orden repetida. ", "")&amp;IF(AND(S2254=1, C2254=Ajustes!$B$7, U2253+0.000001&lt;H2254), "Vendes más de lo registrado. ", "")&amp;IF(Q2254="texto", "Fecha en texto. ", "")&amp;IF(OR(NOT(ISNUMBER(D2254)), NOT(ISNUMBER(H2254))), "Número en texto. ", "")&amp;IF(AND(ISNUMBER(Q2254), ISNUMBER(Q2253), Q2254&lt;Q2253), "Fuera de orden de fecha. ", "")))</f>
        <v/>
      </c>
      <c r="Z2254" s="18">
        <f>IF(AND(S2254=1, ISNUMBER(R2254)), ROW(), 0)</f>
        <v/>
      </c>
      <c r="AA2254" s="18">
        <f>IF(ISNUMBER(R2254), R2254, 0)</f>
        <v/>
      </c>
    </row>
    <row r="2255">
      <c r="A2255" s="13" t="n"/>
      <c r="B2255" s="13" t="n"/>
      <c r="C2255" s="13" t="n"/>
      <c r="D2255" s="13" t="n"/>
      <c r="E2255" s="13" t="n"/>
      <c r="F2255" s="13" t="n"/>
      <c r="G2255" s="13" t="n"/>
      <c r="H2255" s="13" t="n"/>
      <c r="I2255" s="13" t="n"/>
      <c r="J2255" s="13" t="n"/>
      <c r="K2255" s="13" t="n"/>
      <c r="L2255" s="13" t="n"/>
      <c r="M2255" s="13" t="n"/>
      <c r="N2255" s="13" t="n"/>
      <c r="O2255" s="14" t="n"/>
      <c r="P2255" s="15" t="n"/>
      <c r="Q2255" s="16">
        <f>IF(N2255="", "", IF(ISNUMBER(N2255), N2255, IFERROR(DATEVALUE(LEFT(N2255,10))+TIMEVALUE(MID(N2255,12,8)), "texto")))</f>
        <v/>
      </c>
      <c r="R2255" s="17">
        <f>IF(ISNUMBER(Q2255), DATE(YEAR(Q2255),MONTH(Q2255),1), "")</f>
        <v/>
      </c>
      <c r="S2255" s="18">
        <f>IF(A2255="", 0, IF(AND(M2255=Ajustes!$B$8, E2255=Ajustes!$B$5, I2255=Ajustes!$B$4, OR(C2255=Ajustes!$B$6, C2255=Ajustes!$B$7), ISNUMBER(D2255), ISNUMBER(H2255)), 1, 0))</f>
        <v/>
      </c>
      <c r="T2255" s="19">
        <f>IF(S2255&lt;&gt;1, 0, IF(N(J2255)=0, 0, IF(K2255=Ajustes!$B$5, J2255, J2255*F2255)))</f>
        <v/>
      </c>
      <c r="U2255" s="20">
        <f>IF(S2255&lt;&gt;1, U2254, IF(C2255=Ajustes!$B$6, U2254+H2255, U2254-H2255))</f>
        <v/>
      </c>
      <c r="V2255" s="19">
        <f>IF(S2255&lt;&gt;1, V2254, IF(C2255=Ajustes!$B$6, V2254+D2255+N(O2255)+T2255, IF(U2255&lt;=0, 0, V2254-H2255*W2254)))</f>
        <v/>
      </c>
      <c r="W2255" s="21">
        <f>IF(U2255&gt;0, V2255/U2255, 0)</f>
        <v/>
      </c>
      <c r="X2255" s="19">
        <f>IF(AND(S2255=1, C2255=Ajustes!$B$7), D2255-N(O2255)-T2255-H2255*W2254, "")</f>
        <v/>
      </c>
      <c r="Y2255" s="18">
        <f>IF(A2255="", "", TRIM(IF(COUNTIFS($N$2:$N$3000,N2255,$C$2:$C$3000,C2255,$D$2:$D$3000,D2255,$H$2:$H$3000,H2255)&gt;1, "Orden repetida. ", "")&amp;IF(AND(S2255=1, C2255=Ajustes!$B$7, U2254+0.000001&lt;H2255), "Vendes más de lo registrado. ", "")&amp;IF(Q2255="texto", "Fecha en texto. ", "")&amp;IF(OR(NOT(ISNUMBER(D2255)), NOT(ISNUMBER(H2255))), "Número en texto. ", "")&amp;IF(AND(ISNUMBER(Q2255), ISNUMBER(Q2254), Q2255&lt;Q2254), "Fuera de orden de fecha. ", "")))</f>
        <v/>
      </c>
      <c r="Z2255" s="18">
        <f>IF(AND(S2255=1, ISNUMBER(R2255)), ROW(), 0)</f>
        <v/>
      </c>
      <c r="AA2255" s="18">
        <f>IF(ISNUMBER(R2255), R2255, 0)</f>
        <v/>
      </c>
    </row>
    <row r="2256">
      <c r="A2256" s="13" t="n"/>
      <c r="B2256" s="13" t="n"/>
      <c r="C2256" s="13" t="n"/>
      <c r="D2256" s="13" t="n"/>
      <c r="E2256" s="13" t="n"/>
      <c r="F2256" s="13" t="n"/>
      <c r="G2256" s="13" t="n"/>
      <c r="H2256" s="13" t="n"/>
      <c r="I2256" s="13" t="n"/>
      <c r="J2256" s="13" t="n"/>
      <c r="K2256" s="13" t="n"/>
      <c r="L2256" s="13" t="n"/>
      <c r="M2256" s="13" t="n"/>
      <c r="N2256" s="13" t="n"/>
      <c r="O2256" s="14" t="n"/>
      <c r="P2256" s="15" t="n"/>
      <c r="Q2256" s="16">
        <f>IF(N2256="", "", IF(ISNUMBER(N2256), N2256, IFERROR(DATEVALUE(LEFT(N2256,10))+TIMEVALUE(MID(N2256,12,8)), "texto")))</f>
        <v/>
      </c>
      <c r="R2256" s="17">
        <f>IF(ISNUMBER(Q2256), DATE(YEAR(Q2256),MONTH(Q2256),1), "")</f>
        <v/>
      </c>
      <c r="S2256" s="18">
        <f>IF(A2256="", 0, IF(AND(M2256=Ajustes!$B$8, E2256=Ajustes!$B$5, I2256=Ajustes!$B$4, OR(C2256=Ajustes!$B$6, C2256=Ajustes!$B$7), ISNUMBER(D2256), ISNUMBER(H2256)), 1, 0))</f>
        <v/>
      </c>
      <c r="T2256" s="19">
        <f>IF(S2256&lt;&gt;1, 0, IF(N(J2256)=0, 0, IF(K2256=Ajustes!$B$5, J2256, J2256*F2256)))</f>
        <v/>
      </c>
      <c r="U2256" s="20">
        <f>IF(S2256&lt;&gt;1, U2255, IF(C2256=Ajustes!$B$6, U2255+H2256, U2255-H2256))</f>
        <v/>
      </c>
      <c r="V2256" s="19">
        <f>IF(S2256&lt;&gt;1, V2255, IF(C2256=Ajustes!$B$6, V2255+D2256+N(O2256)+T2256, IF(U2256&lt;=0, 0, V2255-H2256*W2255)))</f>
        <v/>
      </c>
      <c r="W2256" s="21">
        <f>IF(U2256&gt;0, V2256/U2256, 0)</f>
        <v/>
      </c>
      <c r="X2256" s="19">
        <f>IF(AND(S2256=1, C2256=Ajustes!$B$7), D2256-N(O2256)-T2256-H2256*W2255, "")</f>
        <v/>
      </c>
      <c r="Y2256" s="18">
        <f>IF(A2256="", "", TRIM(IF(COUNTIFS($N$2:$N$3000,N2256,$C$2:$C$3000,C2256,$D$2:$D$3000,D2256,$H$2:$H$3000,H2256)&gt;1, "Orden repetida. ", "")&amp;IF(AND(S2256=1, C2256=Ajustes!$B$7, U2255+0.000001&lt;H2256), "Vendes más de lo registrado. ", "")&amp;IF(Q2256="texto", "Fecha en texto. ", "")&amp;IF(OR(NOT(ISNUMBER(D2256)), NOT(ISNUMBER(H2256))), "Número en texto. ", "")&amp;IF(AND(ISNUMBER(Q2256), ISNUMBER(Q2255), Q2256&lt;Q2255), "Fuera de orden de fecha. ", "")))</f>
        <v/>
      </c>
      <c r="Z2256" s="18">
        <f>IF(AND(S2256=1, ISNUMBER(R2256)), ROW(), 0)</f>
        <v/>
      </c>
      <c r="AA2256" s="18">
        <f>IF(ISNUMBER(R2256), R2256, 0)</f>
        <v/>
      </c>
    </row>
    <row r="2257">
      <c r="A2257" s="13" t="n"/>
      <c r="B2257" s="13" t="n"/>
      <c r="C2257" s="13" t="n"/>
      <c r="D2257" s="13" t="n"/>
      <c r="E2257" s="13" t="n"/>
      <c r="F2257" s="13" t="n"/>
      <c r="G2257" s="13" t="n"/>
      <c r="H2257" s="13" t="n"/>
      <c r="I2257" s="13" t="n"/>
      <c r="J2257" s="13" t="n"/>
      <c r="K2257" s="13" t="n"/>
      <c r="L2257" s="13" t="n"/>
      <c r="M2257" s="13" t="n"/>
      <c r="N2257" s="13" t="n"/>
      <c r="O2257" s="14" t="n"/>
      <c r="P2257" s="15" t="n"/>
      <c r="Q2257" s="16">
        <f>IF(N2257="", "", IF(ISNUMBER(N2257), N2257, IFERROR(DATEVALUE(LEFT(N2257,10))+TIMEVALUE(MID(N2257,12,8)), "texto")))</f>
        <v/>
      </c>
      <c r="R2257" s="17">
        <f>IF(ISNUMBER(Q2257), DATE(YEAR(Q2257),MONTH(Q2257),1), "")</f>
        <v/>
      </c>
      <c r="S2257" s="18">
        <f>IF(A2257="", 0, IF(AND(M2257=Ajustes!$B$8, E2257=Ajustes!$B$5, I2257=Ajustes!$B$4, OR(C2257=Ajustes!$B$6, C2257=Ajustes!$B$7), ISNUMBER(D2257), ISNUMBER(H2257)), 1, 0))</f>
        <v/>
      </c>
      <c r="T2257" s="19">
        <f>IF(S2257&lt;&gt;1, 0, IF(N(J2257)=0, 0, IF(K2257=Ajustes!$B$5, J2257, J2257*F2257)))</f>
        <v/>
      </c>
      <c r="U2257" s="20">
        <f>IF(S2257&lt;&gt;1, U2256, IF(C2257=Ajustes!$B$6, U2256+H2257, U2256-H2257))</f>
        <v/>
      </c>
      <c r="V2257" s="19">
        <f>IF(S2257&lt;&gt;1, V2256, IF(C2257=Ajustes!$B$6, V2256+D2257+N(O2257)+T2257, IF(U2257&lt;=0, 0, V2256-H2257*W2256)))</f>
        <v/>
      </c>
      <c r="W2257" s="21">
        <f>IF(U2257&gt;0, V2257/U2257, 0)</f>
        <v/>
      </c>
      <c r="X2257" s="19">
        <f>IF(AND(S2257=1, C2257=Ajustes!$B$7), D2257-N(O2257)-T2257-H2257*W2256, "")</f>
        <v/>
      </c>
      <c r="Y2257" s="18">
        <f>IF(A2257="", "", TRIM(IF(COUNTIFS($N$2:$N$3000,N2257,$C$2:$C$3000,C2257,$D$2:$D$3000,D2257,$H$2:$H$3000,H2257)&gt;1, "Orden repetida. ", "")&amp;IF(AND(S2257=1, C2257=Ajustes!$B$7, U2256+0.000001&lt;H2257), "Vendes más de lo registrado. ", "")&amp;IF(Q2257="texto", "Fecha en texto. ", "")&amp;IF(OR(NOT(ISNUMBER(D2257)), NOT(ISNUMBER(H2257))), "Número en texto. ", "")&amp;IF(AND(ISNUMBER(Q2257), ISNUMBER(Q2256), Q2257&lt;Q2256), "Fuera de orden de fecha. ", "")))</f>
        <v/>
      </c>
      <c r="Z2257" s="18">
        <f>IF(AND(S2257=1, ISNUMBER(R2257)), ROW(), 0)</f>
        <v/>
      </c>
      <c r="AA2257" s="18">
        <f>IF(ISNUMBER(R2257), R2257, 0)</f>
        <v/>
      </c>
    </row>
    <row r="2258">
      <c r="A2258" s="13" t="n"/>
      <c r="B2258" s="13" t="n"/>
      <c r="C2258" s="13" t="n"/>
      <c r="D2258" s="13" t="n"/>
      <c r="E2258" s="13" t="n"/>
      <c r="F2258" s="13" t="n"/>
      <c r="G2258" s="13" t="n"/>
      <c r="H2258" s="13" t="n"/>
      <c r="I2258" s="13" t="n"/>
      <c r="J2258" s="13" t="n"/>
      <c r="K2258" s="13" t="n"/>
      <c r="L2258" s="13" t="n"/>
      <c r="M2258" s="13" t="n"/>
      <c r="N2258" s="13" t="n"/>
      <c r="O2258" s="14" t="n"/>
      <c r="P2258" s="15" t="n"/>
      <c r="Q2258" s="16">
        <f>IF(N2258="", "", IF(ISNUMBER(N2258), N2258, IFERROR(DATEVALUE(LEFT(N2258,10))+TIMEVALUE(MID(N2258,12,8)), "texto")))</f>
        <v/>
      </c>
      <c r="R2258" s="17">
        <f>IF(ISNUMBER(Q2258), DATE(YEAR(Q2258),MONTH(Q2258),1), "")</f>
        <v/>
      </c>
      <c r="S2258" s="18">
        <f>IF(A2258="", 0, IF(AND(M2258=Ajustes!$B$8, E2258=Ajustes!$B$5, I2258=Ajustes!$B$4, OR(C2258=Ajustes!$B$6, C2258=Ajustes!$B$7), ISNUMBER(D2258), ISNUMBER(H2258)), 1, 0))</f>
        <v/>
      </c>
      <c r="T2258" s="19">
        <f>IF(S2258&lt;&gt;1, 0, IF(N(J2258)=0, 0, IF(K2258=Ajustes!$B$5, J2258, J2258*F2258)))</f>
        <v/>
      </c>
      <c r="U2258" s="20">
        <f>IF(S2258&lt;&gt;1, U2257, IF(C2258=Ajustes!$B$6, U2257+H2258, U2257-H2258))</f>
        <v/>
      </c>
      <c r="V2258" s="19">
        <f>IF(S2258&lt;&gt;1, V2257, IF(C2258=Ajustes!$B$6, V2257+D2258+N(O2258)+T2258, IF(U2258&lt;=0, 0, V2257-H2258*W2257)))</f>
        <v/>
      </c>
      <c r="W2258" s="21">
        <f>IF(U2258&gt;0, V2258/U2258, 0)</f>
        <v/>
      </c>
      <c r="X2258" s="19">
        <f>IF(AND(S2258=1, C2258=Ajustes!$B$7), D2258-N(O2258)-T2258-H2258*W2257, "")</f>
        <v/>
      </c>
      <c r="Y2258" s="18">
        <f>IF(A2258="", "", TRIM(IF(COUNTIFS($N$2:$N$3000,N2258,$C$2:$C$3000,C2258,$D$2:$D$3000,D2258,$H$2:$H$3000,H2258)&gt;1, "Orden repetida. ", "")&amp;IF(AND(S2258=1, C2258=Ajustes!$B$7, U2257+0.000001&lt;H2258), "Vendes más de lo registrado. ", "")&amp;IF(Q2258="texto", "Fecha en texto. ", "")&amp;IF(OR(NOT(ISNUMBER(D2258)), NOT(ISNUMBER(H2258))), "Número en texto. ", "")&amp;IF(AND(ISNUMBER(Q2258), ISNUMBER(Q2257), Q2258&lt;Q2257), "Fuera de orden de fecha. ", "")))</f>
        <v/>
      </c>
      <c r="Z2258" s="18">
        <f>IF(AND(S2258=1, ISNUMBER(R2258)), ROW(), 0)</f>
        <v/>
      </c>
      <c r="AA2258" s="18">
        <f>IF(ISNUMBER(R2258), R2258, 0)</f>
        <v/>
      </c>
    </row>
    <row r="2259">
      <c r="A2259" s="13" t="n"/>
      <c r="B2259" s="13" t="n"/>
      <c r="C2259" s="13" t="n"/>
      <c r="D2259" s="13" t="n"/>
      <c r="E2259" s="13" t="n"/>
      <c r="F2259" s="13" t="n"/>
      <c r="G2259" s="13" t="n"/>
      <c r="H2259" s="13" t="n"/>
      <c r="I2259" s="13" t="n"/>
      <c r="J2259" s="13" t="n"/>
      <c r="K2259" s="13" t="n"/>
      <c r="L2259" s="13" t="n"/>
      <c r="M2259" s="13" t="n"/>
      <c r="N2259" s="13" t="n"/>
      <c r="O2259" s="14" t="n"/>
      <c r="P2259" s="15" t="n"/>
      <c r="Q2259" s="16">
        <f>IF(N2259="", "", IF(ISNUMBER(N2259), N2259, IFERROR(DATEVALUE(LEFT(N2259,10))+TIMEVALUE(MID(N2259,12,8)), "texto")))</f>
        <v/>
      </c>
      <c r="R2259" s="17">
        <f>IF(ISNUMBER(Q2259), DATE(YEAR(Q2259),MONTH(Q2259),1), "")</f>
        <v/>
      </c>
      <c r="S2259" s="18">
        <f>IF(A2259="", 0, IF(AND(M2259=Ajustes!$B$8, E2259=Ajustes!$B$5, I2259=Ajustes!$B$4, OR(C2259=Ajustes!$B$6, C2259=Ajustes!$B$7), ISNUMBER(D2259), ISNUMBER(H2259)), 1, 0))</f>
        <v/>
      </c>
      <c r="T2259" s="19">
        <f>IF(S2259&lt;&gt;1, 0, IF(N(J2259)=0, 0, IF(K2259=Ajustes!$B$5, J2259, J2259*F2259)))</f>
        <v/>
      </c>
      <c r="U2259" s="20">
        <f>IF(S2259&lt;&gt;1, U2258, IF(C2259=Ajustes!$B$6, U2258+H2259, U2258-H2259))</f>
        <v/>
      </c>
      <c r="V2259" s="19">
        <f>IF(S2259&lt;&gt;1, V2258, IF(C2259=Ajustes!$B$6, V2258+D2259+N(O2259)+T2259, IF(U2259&lt;=0, 0, V2258-H2259*W2258)))</f>
        <v/>
      </c>
      <c r="W2259" s="21">
        <f>IF(U2259&gt;0, V2259/U2259, 0)</f>
        <v/>
      </c>
      <c r="X2259" s="19">
        <f>IF(AND(S2259=1, C2259=Ajustes!$B$7), D2259-N(O2259)-T2259-H2259*W2258, "")</f>
        <v/>
      </c>
      <c r="Y2259" s="18">
        <f>IF(A2259="", "", TRIM(IF(COUNTIFS($N$2:$N$3000,N2259,$C$2:$C$3000,C2259,$D$2:$D$3000,D2259,$H$2:$H$3000,H2259)&gt;1, "Orden repetida. ", "")&amp;IF(AND(S2259=1, C2259=Ajustes!$B$7, U2258+0.000001&lt;H2259), "Vendes más de lo registrado. ", "")&amp;IF(Q2259="texto", "Fecha en texto. ", "")&amp;IF(OR(NOT(ISNUMBER(D2259)), NOT(ISNUMBER(H2259))), "Número en texto. ", "")&amp;IF(AND(ISNUMBER(Q2259), ISNUMBER(Q2258), Q2259&lt;Q2258), "Fuera de orden de fecha. ", "")))</f>
        <v/>
      </c>
      <c r="Z2259" s="18">
        <f>IF(AND(S2259=1, ISNUMBER(R2259)), ROW(), 0)</f>
        <v/>
      </c>
      <c r="AA2259" s="18">
        <f>IF(ISNUMBER(R2259), R2259, 0)</f>
        <v/>
      </c>
    </row>
    <row r="2260">
      <c r="A2260" s="13" t="n"/>
      <c r="B2260" s="13" t="n"/>
      <c r="C2260" s="13" t="n"/>
      <c r="D2260" s="13" t="n"/>
      <c r="E2260" s="13" t="n"/>
      <c r="F2260" s="13" t="n"/>
      <c r="G2260" s="13" t="n"/>
      <c r="H2260" s="13" t="n"/>
      <c r="I2260" s="13" t="n"/>
      <c r="J2260" s="13" t="n"/>
      <c r="K2260" s="13" t="n"/>
      <c r="L2260" s="13" t="n"/>
      <c r="M2260" s="13" t="n"/>
      <c r="N2260" s="13" t="n"/>
      <c r="O2260" s="14" t="n"/>
      <c r="P2260" s="15" t="n"/>
      <c r="Q2260" s="16">
        <f>IF(N2260="", "", IF(ISNUMBER(N2260), N2260, IFERROR(DATEVALUE(LEFT(N2260,10))+TIMEVALUE(MID(N2260,12,8)), "texto")))</f>
        <v/>
      </c>
      <c r="R2260" s="17">
        <f>IF(ISNUMBER(Q2260), DATE(YEAR(Q2260),MONTH(Q2260),1), "")</f>
        <v/>
      </c>
      <c r="S2260" s="18">
        <f>IF(A2260="", 0, IF(AND(M2260=Ajustes!$B$8, E2260=Ajustes!$B$5, I2260=Ajustes!$B$4, OR(C2260=Ajustes!$B$6, C2260=Ajustes!$B$7), ISNUMBER(D2260), ISNUMBER(H2260)), 1, 0))</f>
        <v/>
      </c>
      <c r="T2260" s="19">
        <f>IF(S2260&lt;&gt;1, 0, IF(N(J2260)=0, 0, IF(K2260=Ajustes!$B$5, J2260, J2260*F2260)))</f>
        <v/>
      </c>
      <c r="U2260" s="20">
        <f>IF(S2260&lt;&gt;1, U2259, IF(C2260=Ajustes!$B$6, U2259+H2260, U2259-H2260))</f>
        <v/>
      </c>
      <c r="V2260" s="19">
        <f>IF(S2260&lt;&gt;1, V2259, IF(C2260=Ajustes!$B$6, V2259+D2260+N(O2260)+T2260, IF(U2260&lt;=0, 0, V2259-H2260*W2259)))</f>
        <v/>
      </c>
      <c r="W2260" s="21">
        <f>IF(U2260&gt;0, V2260/U2260, 0)</f>
        <v/>
      </c>
      <c r="X2260" s="19">
        <f>IF(AND(S2260=1, C2260=Ajustes!$B$7), D2260-N(O2260)-T2260-H2260*W2259, "")</f>
        <v/>
      </c>
      <c r="Y2260" s="18">
        <f>IF(A2260="", "", TRIM(IF(COUNTIFS($N$2:$N$3000,N2260,$C$2:$C$3000,C2260,$D$2:$D$3000,D2260,$H$2:$H$3000,H2260)&gt;1, "Orden repetida. ", "")&amp;IF(AND(S2260=1, C2260=Ajustes!$B$7, U2259+0.000001&lt;H2260), "Vendes más de lo registrado. ", "")&amp;IF(Q2260="texto", "Fecha en texto. ", "")&amp;IF(OR(NOT(ISNUMBER(D2260)), NOT(ISNUMBER(H2260))), "Número en texto. ", "")&amp;IF(AND(ISNUMBER(Q2260), ISNUMBER(Q2259), Q2260&lt;Q2259), "Fuera de orden de fecha. ", "")))</f>
        <v/>
      </c>
      <c r="Z2260" s="18">
        <f>IF(AND(S2260=1, ISNUMBER(R2260)), ROW(), 0)</f>
        <v/>
      </c>
      <c r="AA2260" s="18">
        <f>IF(ISNUMBER(R2260), R2260, 0)</f>
        <v/>
      </c>
    </row>
    <row r="2261">
      <c r="A2261" s="13" t="n"/>
      <c r="B2261" s="13" t="n"/>
      <c r="C2261" s="13" t="n"/>
      <c r="D2261" s="13" t="n"/>
      <c r="E2261" s="13" t="n"/>
      <c r="F2261" s="13" t="n"/>
      <c r="G2261" s="13" t="n"/>
      <c r="H2261" s="13" t="n"/>
      <c r="I2261" s="13" t="n"/>
      <c r="J2261" s="13" t="n"/>
      <c r="K2261" s="13" t="n"/>
      <c r="L2261" s="13" t="n"/>
      <c r="M2261" s="13" t="n"/>
      <c r="N2261" s="13" t="n"/>
      <c r="O2261" s="14" t="n"/>
      <c r="P2261" s="15" t="n"/>
      <c r="Q2261" s="16">
        <f>IF(N2261="", "", IF(ISNUMBER(N2261), N2261, IFERROR(DATEVALUE(LEFT(N2261,10))+TIMEVALUE(MID(N2261,12,8)), "texto")))</f>
        <v/>
      </c>
      <c r="R2261" s="17">
        <f>IF(ISNUMBER(Q2261), DATE(YEAR(Q2261),MONTH(Q2261),1), "")</f>
        <v/>
      </c>
      <c r="S2261" s="18">
        <f>IF(A2261="", 0, IF(AND(M2261=Ajustes!$B$8, E2261=Ajustes!$B$5, I2261=Ajustes!$B$4, OR(C2261=Ajustes!$B$6, C2261=Ajustes!$B$7), ISNUMBER(D2261), ISNUMBER(H2261)), 1, 0))</f>
        <v/>
      </c>
      <c r="T2261" s="19">
        <f>IF(S2261&lt;&gt;1, 0, IF(N(J2261)=0, 0, IF(K2261=Ajustes!$B$5, J2261, J2261*F2261)))</f>
        <v/>
      </c>
      <c r="U2261" s="20">
        <f>IF(S2261&lt;&gt;1, U2260, IF(C2261=Ajustes!$B$6, U2260+H2261, U2260-H2261))</f>
        <v/>
      </c>
      <c r="V2261" s="19">
        <f>IF(S2261&lt;&gt;1, V2260, IF(C2261=Ajustes!$B$6, V2260+D2261+N(O2261)+T2261, IF(U2261&lt;=0, 0, V2260-H2261*W2260)))</f>
        <v/>
      </c>
      <c r="W2261" s="21">
        <f>IF(U2261&gt;0, V2261/U2261, 0)</f>
        <v/>
      </c>
      <c r="X2261" s="19">
        <f>IF(AND(S2261=1, C2261=Ajustes!$B$7), D2261-N(O2261)-T2261-H2261*W2260, "")</f>
        <v/>
      </c>
      <c r="Y2261" s="18">
        <f>IF(A2261="", "", TRIM(IF(COUNTIFS($N$2:$N$3000,N2261,$C$2:$C$3000,C2261,$D$2:$D$3000,D2261,$H$2:$H$3000,H2261)&gt;1, "Orden repetida. ", "")&amp;IF(AND(S2261=1, C2261=Ajustes!$B$7, U2260+0.000001&lt;H2261), "Vendes más de lo registrado. ", "")&amp;IF(Q2261="texto", "Fecha en texto. ", "")&amp;IF(OR(NOT(ISNUMBER(D2261)), NOT(ISNUMBER(H2261))), "Número en texto. ", "")&amp;IF(AND(ISNUMBER(Q2261), ISNUMBER(Q2260), Q2261&lt;Q2260), "Fuera de orden de fecha. ", "")))</f>
        <v/>
      </c>
      <c r="Z2261" s="18">
        <f>IF(AND(S2261=1, ISNUMBER(R2261)), ROW(), 0)</f>
        <v/>
      </c>
      <c r="AA2261" s="18">
        <f>IF(ISNUMBER(R2261), R2261, 0)</f>
        <v/>
      </c>
    </row>
    <row r="2262">
      <c r="A2262" s="13" t="n"/>
      <c r="B2262" s="13" t="n"/>
      <c r="C2262" s="13" t="n"/>
      <c r="D2262" s="13" t="n"/>
      <c r="E2262" s="13" t="n"/>
      <c r="F2262" s="13" t="n"/>
      <c r="G2262" s="13" t="n"/>
      <c r="H2262" s="13" t="n"/>
      <c r="I2262" s="13" t="n"/>
      <c r="J2262" s="13" t="n"/>
      <c r="K2262" s="13" t="n"/>
      <c r="L2262" s="13" t="n"/>
      <c r="M2262" s="13" t="n"/>
      <c r="N2262" s="13" t="n"/>
      <c r="O2262" s="14" t="n"/>
      <c r="P2262" s="15" t="n"/>
      <c r="Q2262" s="16">
        <f>IF(N2262="", "", IF(ISNUMBER(N2262), N2262, IFERROR(DATEVALUE(LEFT(N2262,10))+TIMEVALUE(MID(N2262,12,8)), "texto")))</f>
        <v/>
      </c>
      <c r="R2262" s="17">
        <f>IF(ISNUMBER(Q2262), DATE(YEAR(Q2262),MONTH(Q2262),1), "")</f>
        <v/>
      </c>
      <c r="S2262" s="18">
        <f>IF(A2262="", 0, IF(AND(M2262=Ajustes!$B$8, E2262=Ajustes!$B$5, I2262=Ajustes!$B$4, OR(C2262=Ajustes!$B$6, C2262=Ajustes!$B$7), ISNUMBER(D2262), ISNUMBER(H2262)), 1, 0))</f>
        <v/>
      </c>
      <c r="T2262" s="19">
        <f>IF(S2262&lt;&gt;1, 0, IF(N(J2262)=0, 0, IF(K2262=Ajustes!$B$5, J2262, J2262*F2262)))</f>
        <v/>
      </c>
      <c r="U2262" s="20">
        <f>IF(S2262&lt;&gt;1, U2261, IF(C2262=Ajustes!$B$6, U2261+H2262, U2261-H2262))</f>
        <v/>
      </c>
      <c r="V2262" s="19">
        <f>IF(S2262&lt;&gt;1, V2261, IF(C2262=Ajustes!$B$6, V2261+D2262+N(O2262)+T2262, IF(U2262&lt;=0, 0, V2261-H2262*W2261)))</f>
        <v/>
      </c>
      <c r="W2262" s="21">
        <f>IF(U2262&gt;0, V2262/U2262, 0)</f>
        <v/>
      </c>
      <c r="X2262" s="19">
        <f>IF(AND(S2262=1, C2262=Ajustes!$B$7), D2262-N(O2262)-T2262-H2262*W2261, "")</f>
        <v/>
      </c>
      <c r="Y2262" s="18">
        <f>IF(A2262="", "", TRIM(IF(COUNTIFS($N$2:$N$3000,N2262,$C$2:$C$3000,C2262,$D$2:$D$3000,D2262,$H$2:$H$3000,H2262)&gt;1, "Orden repetida. ", "")&amp;IF(AND(S2262=1, C2262=Ajustes!$B$7, U2261+0.000001&lt;H2262), "Vendes más de lo registrado. ", "")&amp;IF(Q2262="texto", "Fecha en texto. ", "")&amp;IF(OR(NOT(ISNUMBER(D2262)), NOT(ISNUMBER(H2262))), "Número en texto. ", "")&amp;IF(AND(ISNUMBER(Q2262), ISNUMBER(Q2261), Q2262&lt;Q2261), "Fuera de orden de fecha. ", "")))</f>
        <v/>
      </c>
      <c r="Z2262" s="18">
        <f>IF(AND(S2262=1, ISNUMBER(R2262)), ROW(), 0)</f>
        <v/>
      </c>
      <c r="AA2262" s="18">
        <f>IF(ISNUMBER(R2262), R2262, 0)</f>
        <v/>
      </c>
    </row>
    <row r="2263">
      <c r="A2263" s="13" t="n"/>
      <c r="B2263" s="13" t="n"/>
      <c r="C2263" s="13" t="n"/>
      <c r="D2263" s="13" t="n"/>
      <c r="E2263" s="13" t="n"/>
      <c r="F2263" s="13" t="n"/>
      <c r="G2263" s="13" t="n"/>
      <c r="H2263" s="13" t="n"/>
      <c r="I2263" s="13" t="n"/>
      <c r="J2263" s="13" t="n"/>
      <c r="K2263" s="13" t="n"/>
      <c r="L2263" s="13" t="n"/>
      <c r="M2263" s="13" t="n"/>
      <c r="N2263" s="13" t="n"/>
      <c r="O2263" s="14" t="n"/>
      <c r="P2263" s="15" t="n"/>
      <c r="Q2263" s="16">
        <f>IF(N2263="", "", IF(ISNUMBER(N2263), N2263, IFERROR(DATEVALUE(LEFT(N2263,10))+TIMEVALUE(MID(N2263,12,8)), "texto")))</f>
        <v/>
      </c>
      <c r="R2263" s="17">
        <f>IF(ISNUMBER(Q2263), DATE(YEAR(Q2263),MONTH(Q2263),1), "")</f>
        <v/>
      </c>
      <c r="S2263" s="18">
        <f>IF(A2263="", 0, IF(AND(M2263=Ajustes!$B$8, E2263=Ajustes!$B$5, I2263=Ajustes!$B$4, OR(C2263=Ajustes!$B$6, C2263=Ajustes!$B$7), ISNUMBER(D2263), ISNUMBER(H2263)), 1, 0))</f>
        <v/>
      </c>
      <c r="T2263" s="19">
        <f>IF(S2263&lt;&gt;1, 0, IF(N(J2263)=0, 0, IF(K2263=Ajustes!$B$5, J2263, J2263*F2263)))</f>
        <v/>
      </c>
      <c r="U2263" s="20">
        <f>IF(S2263&lt;&gt;1, U2262, IF(C2263=Ajustes!$B$6, U2262+H2263, U2262-H2263))</f>
        <v/>
      </c>
      <c r="V2263" s="19">
        <f>IF(S2263&lt;&gt;1, V2262, IF(C2263=Ajustes!$B$6, V2262+D2263+N(O2263)+T2263, IF(U2263&lt;=0, 0, V2262-H2263*W2262)))</f>
        <v/>
      </c>
      <c r="W2263" s="21">
        <f>IF(U2263&gt;0, V2263/U2263, 0)</f>
        <v/>
      </c>
      <c r="X2263" s="19">
        <f>IF(AND(S2263=1, C2263=Ajustes!$B$7), D2263-N(O2263)-T2263-H2263*W2262, "")</f>
        <v/>
      </c>
      <c r="Y2263" s="18">
        <f>IF(A2263="", "", TRIM(IF(COUNTIFS($N$2:$N$3000,N2263,$C$2:$C$3000,C2263,$D$2:$D$3000,D2263,$H$2:$H$3000,H2263)&gt;1, "Orden repetida. ", "")&amp;IF(AND(S2263=1, C2263=Ajustes!$B$7, U2262+0.000001&lt;H2263), "Vendes más de lo registrado. ", "")&amp;IF(Q2263="texto", "Fecha en texto. ", "")&amp;IF(OR(NOT(ISNUMBER(D2263)), NOT(ISNUMBER(H2263))), "Número en texto. ", "")&amp;IF(AND(ISNUMBER(Q2263), ISNUMBER(Q2262), Q2263&lt;Q2262), "Fuera de orden de fecha. ", "")))</f>
        <v/>
      </c>
      <c r="Z2263" s="18">
        <f>IF(AND(S2263=1, ISNUMBER(R2263)), ROW(), 0)</f>
        <v/>
      </c>
      <c r="AA2263" s="18">
        <f>IF(ISNUMBER(R2263), R2263, 0)</f>
        <v/>
      </c>
    </row>
    <row r="2264">
      <c r="A2264" s="13" t="n"/>
      <c r="B2264" s="13" t="n"/>
      <c r="C2264" s="13" t="n"/>
      <c r="D2264" s="13" t="n"/>
      <c r="E2264" s="13" t="n"/>
      <c r="F2264" s="13" t="n"/>
      <c r="G2264" s="13" t="n"/>
      <c r="H2264" s="13" t="n"/>
      <c r="I2264" s="13" t="n"/>
      <c r="J2264" s="13" t="n"/>
      <c r="K2264" s="13" t="n"/>
      <c r="L2264" s="13" t="n"/>
      <c r="M2264" s="13" t="n"/>
      <c r="N2264" s="13" t="n"/>
      <c r="O2264" s="14" t="n"/>
      <c r="P2264" s="15" t="n"/>
      <c r="Q2264" s="16">
        <f>IF(N2264="", "", IF(ISNUMBER(N2264), N2264, IFERROR(DATEVALUE(LEFT(N2264,10))+TIMEVALUE(MID(N2264,12,8)), "texto")))</f>
        <v/>
      </c>
      <c r="R2264" s="17">
        <f>IF(ISNUMBER(Q2264), DATE(YEAR(Q2264),MONTH(Q2264),1), "")</f>
        <v/>
      </c>
      <c r="S2264" s="18">
        <f>IF(A2264="", 0, IF(AND(M2264=Ajustes!$B$8, E2264=Ajustes!$B$5, I2264=Ajustes!$B$4, OR(C2264=Ajustes!$B$6, C2264=Ajustes!$B$7), ISNUMBER(D2264), ISNUMBER(H2264)), 1, 0))</f>
        <v/>
      </c>
      <c r="T2264" s="19">
        <f>IF(S2264&lt;&gt;1, 0, IF(N(J2264)=0, 0, IF(K2264=Ajustes!$B$5, J2264, J2264*F2264)))</f>
        <v/>
      </c>
      <c r="U2264" s="20">
        <f>IF(S2264&lt;&gt;1, U2263, IF(C2264=Ajustes!$B$6, U2263+H2264, U2263-H2264))</f>
        <v/>
      </c>
      <c r="V2264" s="19">
        <f>IF(S2264&lt;&gt;1, V2263, IF(C2264=Ajustes!$B$6, V2263+D2264+N(O2264)+T2264, IF(U2264&lt;=0, 0, V2263-H2264*W2263)))</f>
        <v/>
      </c>
      <c r="W2264" s="21">
        <f>IF(U2264&gt;0, V2264/U2264, 0)</f>
        <v/>
      </c>
      <c r="X2264" s="19">
        <f>IF(AND(S2264=1, C2264=Ajustes!$B$7), D2264-N(O2264)-T2264-H2264*W2263, "")</f>
        <v/>
      </c>
      <c r="Y2264" s="18">
        <f>IF(A2264="", "", TRIM(IF(COUNTIFS($N$2:$N$3000,N2264,$C$2:$C$3000,C2264,$D$2:$D$3000,D2264,$H$2:$H$3000,H2264)&gt;1, "Orden repetida. ", "")&amp;IF(AND(S2264=1, C2264=Ajustes!$B$7, U2263+0.000001&lt;H2264), "Vendes más de lo registrado. ", "")&amp;IF(Q2264="texto", "Fecha en texto. ", "")&amp;IF(OR(NOT(ISNUMBER(D2264)), NOT(ISNUMBER(H2264))), "Número en texto. ", "")&amp;IF(AND(ISNUMBER(Q2264), ISNUMBER(Q2263), Q2264&lt;Q2263), "Fuera de orden de fecha. ", "")))</f>
        <v/>
      </c>
      <c r="Z2264" s="18">
        <f>IF(AND(S2264=1, ISNUMBER(R2264)), ROW(), 0)</f>
        <v/>
      </c>
      <c r="AA2264" s="18">
        <f>IF(ISNUMBER(R2264), R2264, 0)</f>
        <v/>
      </c>
    </row>
    <row r="2265">
      <c r="A2265" s="13" t="n"/>
      <c r="B2265" s="13" t="n"/>
      <c r="C2265" s="13" t="n"/>
      <c r="D2265" s="13" t="n"/>
      <c r="E2265" s="13" t="n"/>
      <c r="F2265" s="13" t="n"/>
      <c r="G2265" s="13" t="n"/>
      <c r="H2265" s="13" t="n"/>
      <c r="I2265" s="13" t="n"/>
      <c r="J2265" s="13" t="n"/>
      <c r="K2265" s="13" t="n"/>
      <c r="L2265" s="13" t="n"/>
      <c r="M2265" s="13" t="n"/>
      <c r="N2265" s="13" t="n"/>
      <c r="O2265" s="14" t="n"/>
      <c r="P2265" s="15" t="n"/>
      <c r="Q2265" s="16">
        <f>IF(N2265="", "", IF(ISNUMBER(N2265), N2265, IFERROR(DATEVALUE(LEFT(N2265,10))+TIMEVALUE(MID(N2265,12,8)), "texto")))</f>
        <v/>
      </c>
      <c r="R2265" s="17">
        <f>IF(ISNUMBER(Q2265), DATE(YEAR(Q2265),MONTH(Q2265),1), "")</f>
        <v/>
      </c>
      <c r="S2265" s="18">
        <f>IF(A2265="", 0, IF(AND(M2265=Ajustes!$B$8, E2265=Ajustes!$B$5, I2265=Ajustes!$B$4, OR(C2265=Ajustes!$B$6, C2265=Ajustes!$B$7), ISNUMBER(D2265), ISNUMBER(H2265)), 1, 0))</f>
        <v/>
      </c>
      <c r="T2265" s="19">
        <f>IF(S2265&lt;&gt;1, 0, IF(N(J2265)=0, 0, IF(K2265=Ajustes!$B$5, J2265, J2265*F2265)))</f>
        <v/>
      </c>
      <c r="U2265" s="20">
        <f>IF(S2265&lt;&gt;1, U2264, IF(C2265=Ajustes!$B$6, U2264+H2265, U2264-H2265))</f>
        <v/>
      </c>
      <c r="V2265" s="19">
        <f>IF(S2265&lt;&gt;1, V2264, IF(C2265=Ajustes!$B$6, V2264+D2265+N(O2265)+T2265, IF(U2265&lt;=0, 0, V2264-H2265*W2264)))</f>
        <v/>
      </c>
      <c r="W2265" s="21">
        <f>IF(U2265&gt;0, V2265/U2265, 0)</f>
        <v/>
      </c>
      <c r="X2265" s="19">
        <f>IF(AND(S2265=1, C2265=Ajustes!$B$7), D2265-N(O2265)-T2265-H2265*W2264, "")</f>
        <v/>
      </c>
      <c r="Y2265" s="18">
        <f>IF(A2265="", "", TRIM(IF(COUNTIFS($N$2:$N$3000,N2265,$C$2:$C$3000,C2265,$D$2:$D$3000,D2265,$H$2:$H$3000,H2265)&gt;1, "Orden repetida. ", "")&amp;IF(AND(S2265=1, C2265=Ajustes!$B$7, U2264+0.000001&lt;H2265), "Vendes más de lo registrado. ", "")&amp;IF(Q2265="texto", "Fecha en texto. ", "")&amp;IF(OR(NOT(ISNUMBER(D2265)), NOT(ISNUMBER(H2265))), "Número en texto. ", "")&amp;IF(AND(ISNUMBER(Q2265), ISNUMBER(Q2264), Q2265&lt;Q2264), "Fuera de orden de fecha. ", "")))</f>
        <v/>
      </c>
      <c r="Z2265" s="18">
        <f>IF(AND(S2265=1, ISNUMBER(R2265)), ROW(), 0)</f>
        <v/>
      </c>
      <c r="AA2265" s="18">
        <f>IF(ISNUMBER(R2265), R2265, 0)</f>
        <v/>
      </c>
    </row>
    <row r="2266">
      <c r="A2266" s="13" t="n"/>
      <c r="B2266" s="13" t="n"/>
      <c r="C2266" s="13" t="n"/>
      <c r="D2266" s="13" t="n"/>
      <c r="E2266" s="13" t="n"/>
      <c r="F2266" s="13" t="n"/>
      <c r="G2266" s="13" t="n"/>
      <c r="H2266" s="13" t="n"/>
      <c r="I2266" s="13" t="n"/>
      <c r="J2266" s="13" t="n"/>
      <c r="K2266" s="13" t="n"/>
      <c r="L2266" s="13" t="n"/>
      <c r="M2266" s="13" t="n"/>
      <c r="N2266" s="13" t="n"/>
      <c r="O2266" s="14" t="n"/>
      <c r="P2266" s="15" t="n"/>
      <c r="Q2266" s="16">
        <f>IF(N2266="", "", IF(ISNUMBER(N2266), N2266, IFERROR(DATEVALUE(LEFT(N2266,10))+TIMEVALUE(MID(N2266,12,8)), "texto")))</f>
        <v/>
      </c>
      <c r="R2266" s="17">
        <f>IF(ISNUMBER(Q2266), DATE(YEAR(Q2266),MONTH(Q2266),1), "")</f>
        <v/>
      </c>
      <c r="S2266" s="18">
        <f>IF(A2266="", 0, IF(AND(M2266=Ajustes!$B$8, E2266=Ajustes!$B$5, I2266=Ajustes!$B$4, OR(C2266=Ajustes!$B$6, C2266=Ajustes!$B$7), ISNUMBER(D2266), ISNUMBER(H2266)), 1, 0))</f>
        <v/>
      </c>
      <c r="T2266" s="19">
        <f>IF(S2266&lt;&gt;1, 0, IF(N(J2266)=0, 0, IF(K2266=Ajustes!$B$5, J2266, J2266*F2266)))</f>
        <v/>
      </c>
      <c r="U2266" s="20">
        <f>IF(S2266&lt;&gt;1, U2265, IF(C2266=Ajustes!$B$6, U2265+H2266, U2265-H2266))</f>
        <v/>
      </c>
      <c r="V2266" s="19">
        <f>IF(S2266&lt;&gt;1, V2265, IF(C2266=Ajustes!$B$6, V2265+D2266+N(O2266)+T2266, IF(U2266&lt;=0, 0, V2265-H2266*W2265)))</f>
        <v/>
      </c>
      <c r="W2266" s="21">
        <f>IF(U2266&gt;0, V2266/U2266, 0)</f>
        <v/>
      </c>
      <c r="X2266" s="19">
        <f>IF(AND(S2266=1, C2266=Ajustes!$B$7), D2266-N(O2266)-T2266-H2266*W2265, "")</f>
        <v/>
      </c>
      <c r="Y2266" s="18">
        <f>IF(A2266="", "", TRIM(IF(COUNTIFS($N$2:$N$3000,N2266,$C$2:$C$3000,C2266,$D$2:$D$3000,D2266,$H$2:$H$3000,H2266)&gt;1, "Orden repetida. ", "")&amp;IF(AND(S2266=1, C2266=Ajustes!$B$7, U2265+0.000001&lt;H2266), "Vendes más de lo registrado. ", "")&amp;IF(Q2266="texto", "Fecha en texto. ", "")&amp;IF(OR(NOT(ISNUMBER(D2266)), NOT(ISNUMBER(H2266))), "Número en texto. ", "")&amp;IF(AND(ISNUMBER(Q2266), ISNUMBER(Q2265), Q2266&lt;Q2265), "Fuera de orden de fecha. ", "")))</f>
        <v/>
      </c>
      <c r="Z2266" s="18">
        <f>IF(AND(S2266=1, ISNUMBER(R2266)), ROW(), 0)</f>
        <v/>
      </c>
      <c r="AA2266" s="18">
        <f>IF(ISNUMBER(R2266), R2266, 0)</f>
        <v/>
      </c>
    </row>
    <row r="2267">
      <c r="A2267" s="13" t="n"/>
      <c r="B2267" s="13" t="n"/>
      <c r="C2267" s="13" t="n"/>
      <c r="D2267" s="13" t="n"/>
      <c r="E2267" s="13" t="n"/>
      <c r="F2267" s="13" t="n"/>
      <c r="G2267" s="13" t="n"/>
      <c r="H2267" s="13" t="n"/>
      <c r="I2267" s="13" t="n"/>
      <c r="J2267" s="13" t="n"/>
      <c r="K2267" s="13" t="n"/>
      <c r="L2267" s="13" t="n"/>
      <c r="M2267" s="13" t="n"/>
      <c r="N2267" s="13" t="n"/>
      <c r="O2267" s="14" t="n"/>
      <c r="P2267" s="15" t="n"/>
      <c r="Q2267" s="16">
        <f>IF(N2267="", "", IF(ISNUMBER(N2267), N2267, IFERROR(DATEVALUE(LEFT(N2267,10))+TIMEVALUE(MID(N2267,12,8)), "texto")))</f>
        <v/>
      </c>
      <c r="R2267" s="17">
        <f>IF(ISNUMBER(Q2267), DATE(YEAR(Q2267),MONTH(Q2267),1), "")</f>
        <v/>
      </c>
      <c r="S2267" s="18">
        <f>IF(A2267="", 0, IF(AND(M2267=Ajustes!$B$8, E2267=Ajustes!$B$5, I2267=Ajustes!$B$4, OR(C2267=Ajustes!$B$6, C2267=Ajustes!$B$7), ISNUMBER(D2267), ISNUMBER(H2267)), 1, 0))</f>
        <v/>
      </c>
      <c r="T2267" s="19">
        <f>IF(S2267&lt;&gt;1, 0, IF(N(J2267)=0, 0, IF(K2267=Ajustes!$B$5, J2267, J2267*F2267)))</f>
        <v/>
      </c>
      <c r="U2267" s="20">
        <f>IF(S2267&lt;&gt;1, U2266, IF(C2267=Ajustes!$B$6, U2266+H2267, U2266-H2267))</f>
        <v/>
      </c>
      <c r="V2267" s="19">
        <f>IF(S2267&lt;&gt;1, V2266, IF(C2267=Ajustes!$B$6, V2266+D2267+N(O2267)+T2267, IF(U2267&lt;=0, 0, V2266-H2267*W2266)))</f>
        <v/>
      </c>
      <c r="W2267" s="21">
        <f>IF(U2267&gt;0, V2267/U2267, 0)</f>
        <v/>
      </c>
      <c r="X2267" s="19">
        <f>IF(AND(S2267=1, C2267=Ajustes!$B$7), D2267-N(O2267)-T2267-H2267*W2266, "")</f>
        <v/>
      </c>
      <c r="Y2267" s="18">
        <f>IF(A2267="", "", TRIM(IF(COUNTIFS($N$2:$N$3000,N2267,$C$2:$C$3000,C2267,$D$2:$D$3000,D2267,$H$2:$H$3000,H2267)&gt;1, "Orden repetida. ", "")&amp;IF(AND(S2267=1, C2267=Ajustes!$B$7, U2266+0.000001&lt;H2267), "Vendes más de lo registrado. ", "")&amp;IF(Q2267="texto", "Fecha en texto. ", "")&amp;IF(OR(NOT(ISNUMBER(D2267)), NOT(ISNUMBER(H2267))), "Número en texto. ", "")&amp;IF(AND(ISNUMBER(Q2267), ISNUMBER(Q2266), Q2267&lt;Q2266), "Fuera de orden de fecha. ", "")))</f>
        <v/>
      </c>
      <c r="Z2267" s="18">
        <f>IF(AND(S2267=1, ISNUMBER(R2267)), ROW(), 0)</f>
        <v/>
      </c>
      <c r="AA2267" s="18">
        <f>IF(ISNUMBER(R2267), R2267, 0)</f>
        <v/>
      </c>
    </row>
    <row r="2268">
      <c r="A2268" s="13" t="n"/>
      <c r="B2268" s="13" t="n"/>
      <c r="C2268" s="13" t="n"/>
      <c r="D2268" s="13" t="n"/>
      <c r="E2268" s="13" t="n"/>
      <c r="F2268" s="13" t="n"/>
      <c r="G2268" s="13" t="n"/>
      <c r="H2268" s="13" t="n"/>
      <c r="I2268" s="13" t="n"/>
      <c r="J2268" s="13" t="n"/>
      <c r="K2268" s="13" t="n"/>
      <c r="L2268" s="13" t="n"/>
      <c r="M2268" s="13" t="n"/>
      <c r="N2268" s="13" t="n"/>
      <c r="O2268" s="14" t="n"/>
      <c r="P2268" s="15" t="n"/>
      <c r="Q2268" s="16">
        <f>IF(N2268="", "", IF(ISNUMBER(N2268), N2268, IFERROR(DATEVALUE(LEFT(N2268,10))+TIMEVALUE(MID(N2268,12,8)), "texto")))</f>
        <v/>
      </c>
      <c r="R2268" s="17">
        <f>IF(ISNUMBER(Q2268), DATE(YEAR(Q2268),MONTH(Q2268),1), "")</f>
        <v/>
      </c>
      <c r="S2268" s="18">
        <f>IF(A2268="", 0, IF(AND(M2268=Ajustes!$B$8, E2268=Ajustes!$B$5, I2268=Ajustes!$B$4, OR(C2268=Ajustes!$B$6, C2268=Ajustes!$B$7), ISNUMBER(D2268), ISNUMBER(H2268)), 1, 0))</f>
        <v/>
      </c>
      <c r="T2268" s="19">
        <f>IF(S2268&lt;&gt;1, 0, IF(N(J2268)=0, 0, IF(K2268=Ajustes!$B$5, J2268, J2268*F2268)))</f>
        <v/>
      </c>
      <c r="U2268" s="20">
        <f>IF(S2268&lt;&gt;1, U2267, IF(C2268=Ajustes!$B$6, U2267+H2268, U2267-H2268))</f>
        <v/>
      </c>
      <c r="V2268" s="19">
        <f>IF(S2268&lt;&gt;1, V2267, IF(C2268=Ajustes!$B$6, V2267+D2268+N(O2268)+T2268, IF(U2268&lt;=0, 0, V2267-H2268*W2267)))</f>
        <v/>
      </c>
      <c r="W2268" s="21">
        <f>IF(U2268&gt;0, V2268/U2268, 0)</f>
        <v/>
      </c>
      <c r="X2268" s="19">
        <f>IF(AND(S2268=1, C2268=Ajustes!$B$7), D2268-N(O2268)-T2268-H2268*W2267, "")</f>
        <v/>
      </c>
      <c r="Y2268" s="18">
        <f>IF(A2268="", "", TRIM(IF(COUNTIFS($N$2:$N$3000,N2268,$C$2:$C$3000,C2268,$D$2:$D$3000,D2268,$H$2:$H$3000,H2268)&gt;1, "Orden repetida. ", "")&amp;IF(AND(S2268=1, C2268=Ajustes!$B$7, U2267+0.000001&lt;H2268), "Vendes más de lo registrado. ", "")&amp;IF(Q2268="texto", "Fecha en texto. ", "")&amp;IF(OR(NOT(ISNUMBER(D2268)), NOT(ISNUMBER(H2268))), "Número en texto. ", "")&amp;IF(AND(ISNUMBER(Q2268), ISNUMBER(Q2267), Q2268&lt;Q2267), "Fuera de orden de fecha. ", "")))</f>
        <v/>
      </c>
      <c r="Z2268" s="18">
        <f>IF(AND(S2268=1, ISNUMBER(R2268)), ROW(), 0)</f>
        <v/>
      </c>
      <c r="AA2268" s="18">
        <f>IF(ISNUMBER(R2268), R2268, 0)</f>
        <v/>
      </c>
    </row>
    <row r="2269">
      <c r="A2269" s="13" t="n"/>
      <c r="B2269" s="13" t="n"/>
      <c r="C2269" s="13" t="n"/>
      <c r="D2269" s="13" t="n"/>
      <c r="E2269" s="13" t="n"/>
      <c r="F2269" s="13" t="n"/>
      <c r="G2269" s="13" t="n"/>
      <c r="H2269" s="13" t="n"/>
      <c r="I2269" s="13" t="n"/>
      <c r="J2269" s="13" t="n"/>
      <c r="K2269" s="13" t="n"/>
      <c r="L2269" s="13" t="n"/>
      <c r="M2269" s="13" t="n"/>
      <c r="N2269" s="13" t="n"/>
      <c r="O2269" s="14" t="n"/>
      <c r="P2269" s="15" t="n"/>
      <c r="Q2269" s="16">
        <f>IF(N2269="", "", IF(ISNUMBER(N2269), N2269, IFERROR(DATEVALUE(LEFT(N2269,10))+TIMEVALUE(MID(N2269,12,8)), "texto")))</f>
        <v/>
      </c>
      <c r="R2269" s="17">
        <f>IF(ISNUMBER(Q2269), DATE(YEAR(Q2269),MONTH(Q2269),1), "")</f>
        <v/>
      </c>
      <c r="S2269" s="18">
        <f>IF(A2269="", 0, IF(AND(M2269=Ajustes!$B$8, E2269=Ajustes!$B$5, I2269=Ajustes!$B$4, OR(C2269=Ajustes!$B$6, C2269=Ajustes!$B$7), ISNUMBER(D2269), ISNUMBER(H2269)), 1, 0))</f>
        <v/>
      </c>
      <c r="T2269" s="19">
        <f>IF(S2269&lt;&gt;1, 0, IF(N(J2269)=0, 0, IF(K2269=Ajustes!$B$5, J2269, J2269*F2269)))</f>
        <v/>
      </c>
      <c r="U2269" s="20">
        <f>IF(S2269&lt;&gt;1, U2268, IF(C2269=Ajustes!$B$6, U2268+H2269, U2268-H2269))</f>
        <v/>
      </c>
      <c r="V2269" s="19">
        <f>IF(S2269&lt;&gt;1, V2268, IF(C2269=Ajustes!$B$6, V2268+D2269+N(O2269)+T2269, IF(U2269&lt;=0, 0, V2268-H2269*W2268)))</f>
        <v/>
      </c>
      <c r="W2269" s="21">
        <f>IF(U2269&gt;0, V2269/U2269, 0)</f>
        <v/>
      </c>
      <c r="X2269" s="19">
        <f>IF(AND(S2269=1, C2269=Ajustes!$B$7), D2269-N(O2269)-T2269-H2269*W2268, "")</f>
        <v/>
      </c>
      <c r="Y2269" s="18">
        <f>IF(A2269="", "", TRIM(IF(COUNTIFS($N$2:$N$3000,N2269,$C$2:$C$3000,C2269,$D$2:$D$3000,D2269,$H$2:$H$3000,H2269)&gt;1, "Orden repetida. ", "")&amp;IF(AND(S2269=1, C2269=Ajustes!$B$7, U2268+0.000001&lt;H2269), "Vendes más de lo registrado. ", "")&amp;IF(Q2269="texto", "Fecha en texto. ", "")&amp;IF(OR(NOT(ISNUMBER(D2269)), NOT(ISNUMBER(H2269))), "Número en texto. ", "")&amp;IF(AND(ISNUMBER(Q2269), ISNUMBER(Q2268), Q2269&lt;Q2268), "Fuera de orden de fecha. ", "")))</f>
        <v/>
      </c>
      <c r="Z2269" s="18">
        <f>IF(AND(S2269=1, ISNUMBER(R2269)), ROW(), 0)</f>
        <v/>
      </c>
      <c r="AA2269" s="18">
        <f>IF(ISNUMBER(R2269), R2269, 0)</f>
        <v/>
      </c>
    </row>
    <row r="2270">
      <c r="A2270" s="13" t="n"/>
      <c r="B2270" s="13" t="n"/>
      <c r="C2270" s="13" t="n"/>
      <c r="D2270" s="13" t="n"/>
      <c r="E2270" s="13" t="n"/>
      <c r="F2270" s="13" t="n"/>
      <c r="G2270" s="13" t="n"/>
      <c r="H2270" s="13" t="n"/>
      <c r="I2270" s="13" t="n"/>
      <c r="J2270" s="13" t="n"/>
      <c r="K2270" s="13" t="n"/>
      <c r="L2270" s="13" t="n"/>
      <c r="M2270" s="13" t="n"/>
      <c r="N2270" s="13" t="n"/>
      <c r="O2270" s="14" t="n"/>
      <c r="P2270" s="15" t="n"/>
      <c r="Q2270" s="16">
        <f>IF(N2270="", "", IF(ISNUMBER(N2270), N2270, IFERROR(DATEVALUE(LEFT(N2270,10))+TIMEVALUE(MID(N2270,12,8)), "texto")))</f>
        <v/>
      </c>
      <c r="R2270" s="17">
        <f>IF(ISNUMBER(Q2270), DATE(YEAR(Q2270),MONTH(Q2270),1), "")</f>
        <v/>
      </c>
      <c r="S2270" s="18">
        <f>IF(A2270="", 0, IF(AND(M2270=Ajustes!$B$8, E2270=Ajustes!$B$5, I2270=Ajustes!$B$4, OR(C2270=Ajustes!$B$6, C2270=Ajustes!$B$7), ISNUMBER(D2270), ISNUMBER(H2270)), 1, 0))</f>
        <v/>
      </c>
      <c r="T2270" s="19">
        <f>IF(S2270&lt;&gt;1, 0, IF(N(J2270)=0, 0, IF(K2270=Ajustes!$B$5, J2270, J2270*F2270)))</f>
        <v/>
      </c>
      <c r="U2270" s="20">
        <f>IF(S2270&lt;&gt;1, U2269, IF(C2270=Ajustes!$B$6, U2269+H2270, U2269-H2270))</f>
        <v/>
      </c>
      <c r="V2270" s="19">
        <f>IF(S2270&lt;&gt;1, V2269, IF(C2270=Ajustes!$B$6, V2269+D2270+N(O2270)+T2270, IF(U2270&lt;=0, 0, V2269-H2270*W2269)))</f>
        <v/>
      </c>
      <c r="W2270" s="21">
        <f>IF(U2270&gt;0, V2270/U2270, 0)</f>
        <v/>
      </c>
      <c r="X2270" s="19">
        <f>IF(AND(S2270=1, C2270=Ajustes!$B$7), D2270-N(O2270)-T2270-H2270*W2269, "")</f>
        <v/>
      </c>
      <c r="Y2270" s="18">
        <f>IF(A2270="", "", TRIM(IF(COUNTIFS($N$2:$N$3000,N2270,$C$2:$C$3000,C2270,$D$2:$D$3000,D2270,$H$2:$H$3000,H2270)&gt;1, "Orden repetida. ", "")&amp;IF(AND(S2270=1, C2270=Ajustes!$B$7, U2269+0.000001&lt;H2270), "Vendes más de lo registrado. ", "")&amp;IF(Q2270="texto", "Fecha en texto. ", "")&amp;IF(OR(NOT(ISNUMBER(D2270)), NOT(ISNUMBER(H2270))), "Número en texto. ", "")&amp;IF(AND(ISNUMBER(Q2270), ISNUMBER(Q2269), Q2270&lt;Q2269), "Fuera de orden de fecha. ", "")))</f>
        <v/>
      </c>
      <c r="Z2270" s="18">
        <f>IF(AND(S2270=1, ISNUMBER(R2270)), ROW(), 0)</f>
        <v/>
      </c>
      <c r="AA2270" s="18">
        <f>IF(ISNUMBER(R2270), R2270, 0)</f>
        <v/>
      </c>
    </row>
    <row r="2271">
      <c r="A2271" s="13" t="n"/>
      <c r="B2271" s="13" t="n"/>
      <c r="C2271" s="13" t="n"/>
      <c r="D2271" s="13" t="n"/>
      <c r="E2271" s="13" t="n"/>
      <c r="F2271" s="13" t="n"/>
      <c r="G2271" s="13" t="n"/>
      <c r="H2271" s="13" t="n"/>
      <c r="I2271" s="13" t="n"/>
      <c r="J2271" s="13" t="n"/>
      <c r="K2271" s="13" t="n"/>
      <c r="L2271" s="13" t="n"/>
      <c r="M2271" s="13" t="n"/>
      <c r="N2271" s="13" t="n"/>
      <c r="O2271" s="14" t="n"/>
      <c r="P2271" s="15" t="n"/>
      <c r="Q2271" s="16">
        <f>IF(N2271="", "", IF(ISNUMBER(N2271), N2271, IFERROR(DATEVALUE(LEFT(N2271,10))+TIMEVALUE(MID(N2271,12,8)), "texto")))</f>
        <v/>
      </c>
      <c r="R2271" s="17">
        <f>IF(ISNUMBER(Q2271), DATE(YEAR(Q2271),MONTH(Q2271),1), "")</f>
        <v/>
      </c>
      <c r="S2271" s="18">
        <f>IF(A2271="", 0, IF(AND(M2271=Ajustes!$B$8, E2271=Ajustes!$B$5, I2271=Ajustes!$B$4, OR(C2271=Ajustes!$B$6, C2271=Ajustes!$B$7), ISNUMBER(D2271), ISNUMBER(H2271)), 1, 0))</f>
        <v/>
      </c>
      <c r="T2271" s="19">
        <f>IF(S2271&lt;&gt;1, 0, IF(N(J2271)=0, 0, IF(K2271=Ajustes!$B$5, J2271, J2271*F2271)))</f>
        <v/>
      </c>
      <c r="U2271" s="20">
        <f>IF(S2271&lt;&gt;1, U2270, IF(C2271=Ajustes!$B$6, U2270+H2271, U2270-H2271))</f>
        <v/>
      </c>
      <c r="V2271" s="19">
        <f>IF(S2271&lt;&gt;1, V2270, IF(C2271=Ajustes!$B$6, V2270+D2271+N(O2271)+T2271, IF(U2271&lt;=0, 0, V2270-H2271*W2270)))</f>
        <v/>
      </c>
      <c r="W2271" s="21">
        <f>IF(U2271&gt;0, V2271/U2271, 0)</f>
        <v/>
      </c>
      <c r="X2271" s="19">
        <f>IF(AND(S2271=1, C2271=Ajustes!$B$7), D2271-N(O2271)-T2271-H2271*W2270, "")</f>
        <v/>
      </c>
      <c r="Y2271" s="18">
        <f>IF(A2271="", "", TRIM(IF(COUNTIFS($N$2:$N$3000,N2271,$C$2:$C$3000,C2271,$D$2:$D$3000,D2271,$H$2:$H$3000,H2271)&gt;1, "Orden repetida. ", "")&amp;IF(AND(S2271=1, C2271=Ajustes!$B$7, U2270+0.000001&lt;H2271), "Vendes más de lo registrado. ", "")&amp;IF(Q2271="texto", "Fecha en texto. ", "")&amp;IF(OR(NOT(ISNUMBER(D2271)), NOT(ISNUMBER(H2271))), "Número en texto. ", "")&amp;IF(AND(ISNUMBER(Q2271), ISNUMBER(Q2270), Q2271&lt;Q2270), "Fuera de orden de fecha. ", "")))</f>
        <v/>
      </c>
      <c r="Z2271" s="18">
        <f>IF(AND(S2271=1, ISNUMBER(R2271)), ROW(), 0)</f>
        <v/>
      </c>
      <c r="AA2271" s="18">
        <f>IF(ISNUMBER(R2271), R2271, 0)</f>
        <v/>
      </c>
    </row>
    <row r="2272">
      <c r="A2272" s="13" t="n"/>
      <c r="B2272" s="13" t="n"/>
      <c r="C2272" s="13" t="n"/>
      <c r="D2272" s="13" t="n"/>
      <c r="E2272" s="13" t="n"/>
      <c r="F2272" s="13" t="n"/>
      <c r="G2272" s="13" t="n"/>
      <c r="H2272" s="13" t="n"/>
      <c r="I2272" s="13" t="n"/>
      <c r="J2272" s="13" t="n"/>
      <c r="K2272" s="13" t="n"/>
      <c r="L2272" s="13" t="n"/>
      <c r="M2272" s="13" t="n"/>
      <c r="N2272" s="13" t="n"/>
      <c r="O2272" s="14" t="n"/>
      <c r="P2272" s="15" t="n"/>
      <c r="Q2272" s="16">
        <f>IF(N2272="", "", IF(ISNUMBER(N2272), N2272, IFERROR(DATEVALUE(LEFT(N2272,10))+TIMEVALUE(MID(N2272,12,8)), "texto")))</f>
        <v/>
      </c>
      <c r="R2272" s="17">
        <f>IF(ISNUMBER(Q2272), DATE(YEAR(Q2272),MONTH(Q2272),1), "")</f>
        <v/>
      </c>
      <c r="S2272" s="18">
        <f>IF(A2272="", 0, IF(AND(M2272=Ajustes!$B$8, E2272=Ajustes!$B$5, I2272=Ajustes!$B$4, OR(C2272=Ajustes!$B$6, C2272=Ajustes!$B$7), ISNUMBER(D2272), ISNUMBER(H2272)), 1, 0))</f>
        <v/>
      </c>
      <c r="T2272" s="19">
        <f>IF(S2272&lt;&gt;1, 0, IF(N(J2272)=0, 0, IF(K2272=Ajustes!$B$5, J2272, J2272*F2272)))</f>
        <v/>
      </c>
      <c r="U2272" s="20">
        <f>IF(S2272&lt;&gt;1, U2271, IF(C2272=Ajustes!$B$6, U2271+H2272, U2271-H2272))</f>
        <v/>
      </c>
      <c r="V2272" s="19">
        <f>IF(S2272&lt;&gt;1, V2271, IF(C2272=Ajustes!$B$6, V2271+D2272+N(O2272)+T2272, IF(U2272&lt;=0, 0, V2271-H2272*W2271)))</f>
        <v/>
      </c>
      <c r="W2272" s="21">
        <f>IF(U2272&gt;0, V2272/U2272, 0)</f>
        <v/>
      </c>
      <c r="X2272" s="19">
        <f>IF(AND(S2272=1, C2272=Ajustes!$B$7), D2272-N(O2272)-T2272-H2272*W2271, "")</f>
        <v/>
      </c>
      <c r="Y2272" s="18">
        <f>IF(A2272="", "", TRIM(IF(COUNTIFS($N$2:$N$3000,N2272,$C$2:$C$3000,C2272,$D$2:$D$3000,D2272,$H$2:$H$3000,H2272)&gt;1, "Orden repetida. ", "")&amp;IF(AND(S2272=1, C2272=Ajustes!$B$7, U2271+0.000001&lt;H2272), "Vendes más de lo registrado. ", "")&amp;IF(Q2272="texto", "Fecha en texto. ", "")&amp;IF(OR(NOT(ISNUMBER(D2272)), NOT(ISNUMBER(H2272))), "Número en texto. ", "")&amp;IF(AND(ISNUMBER(Q2272), ISNUMBER(Q2271), Q2272&lt;Q2271), "Fuera de orden de fecha. ", "")))</f>
        <v/>
      </c>
      <c r="Z2272" s="18">
        <f>IF(AND(S2272=1, ISNUMBER(R2272)), ROW(), 0)</f>
        <v/>
      </c>
      <c r="AA2272" s="18">
        <f>IF(ISNUMBER(R2272), R2272, 0)</f>
        <v/>
      </c>
    </row>
    <row r="2273">
      <c r="A2273" s="13" t="n"/>
      <c r="B2273" s="13" t="n"/>
      <c r="C2273" s="13" t="n"/>
      <c r="D2273" s="13" t="n"/>
      <c r="E2273" s="13" t="n"/>
      <c r="F2273" s="13" t="n"/>
      <c r="G2273" s="13" t="n"/>
      <c r="H2273" s="13" t="n"/>
      <c r="I2273" s="13" t="n"/>
      <c r="J2273" s="13" t="n"/>
      <c r="K2273" s="13" t="n"/>
      <c r="L2273" s="13" t="n"/>
      <c r="M2273" s="13" t="n"/>
      <c r="N2273" s="13" t="n"/>
      <c r="O2273" s="14" t="n"/>
      <c r="P2273" s="15" t="n"/>
      <c r="Q2273" s="16">
        <f>IF(N2273="", "", IF(ISNUMBER(N2273), N2273, IFERROR(DATEVALUE(LEFT(N2273,10))+TIMEVALUE(MID(N2273,12,8)), "texto")))</f>
        <v/>
      </c>
      <c r="R2273" s="17">
        <f>IF(ISNUMBER(Q2273), DATE(YEAR(Q2273),MONTH(Q2273),1), "")</f>
        <v/>
      </c>
      <c r="S2273" s="18">
        <f>IF(A2273="", 0, IF(AND(M2273=Ajustes!$B$8, E2273=Ajustes!$B$5, I2273=Ajustes!$B$4, OR(C2273=Ajustes!$B$6, C2273=Ajustes!$B$7), ISNUMBER(D2273), ISNUMBER(H2273)), 1, 0))</f>
        <v/>
      </c>
      <c r="T2273" s="19">
        <f>IF(S2273&lt;&gt;1, 0, IF(N(J2273)=0, 0, IF(K2273=Ajustes!$B$5, J2273, J2273*F2273)))</f>
        <v/>
      </c>
      <c r="U2273" s="20">
        <f>IF(S2273&lt;&gt;1, U2272, IF(C2273=Ajustes!$B$6, U2272+H2273, U2272-H2273))</f>
        <v/>
      </c>
      <c r="V2273" s="19">
        <f>IF(S2273&lt;&gt;1, V2272, IF(C2273=Ajustes!$B$6, V2272+D2273+N(O2273)+T2273, IF(U2273&lt;=0, 0, V2272-H2273*W2272)))</f>
        <v/>
      </c>
      <c r="W2273" s="21">
        <f>IF(U2273&gt;0, V2273/U2273, 0)</f>
        <v/>
      </c>
      <c r="X2273" s="19">
        <f>IF(AND(S2273=1, C2273=Ajustes!$B$7), D2273-N(O2273)-T2273-H2273*W2272, "")</f>
        <v/>
      </c>
      <c r="Y2273" s="18">
        <f>IF(A2273="", "", TRIM(IF(COUNTIFS($N$2:$N$3000,N2273,$C$2:$C$3000,C2273,$D$2:$D$3000,D2273,$H$2:$H$3000,H2273)&gt;1, "Orden repetida. ", "")&amp;IF(AND(S2273=1, C2273=Ajustes!$B$7, U2272+0.000001&lt;H2273), "Vendes más de lo registrado. ", "")&amp;IF(Q2273="texto", "Fecha en texto. ", "")&amp;IF(OR(NOT(ISNUMBER(D2273)), NOT(ISNUMBER(H2273))), "Número en texto. ", "")&amp;IF(AND(ISNUMBER(Q2273), ISNUMBER(Q2272), Q2273&lt;Q2272), "Fuera de orden de fecha. ", "")))</f>
        <v/>
      </c>
      <c r="Z2273" s="18">
        <f>IF(AND(S2273=1, ISNUMBER(R2273)), ROW(), 0)</f>
        <v/>
      </c>
      <c r="AA2273" s="18">
        <f>IF(ISNUMBER(R2273), R2273, 0)</f>
        <v/>
      </c>
    </row>
    <row r="2274">
      <c r="A2274" s="13" t="n"/>
      <c r="B2274" s="13" t="n"/>
      <c r="C2274" s="13" t="n"/>
      <c r="D2274" s="13" t="n"/>
      <c r="E2274" s="13" t="n"/>
      <c r="F2274" s="13" t="n"/>
      <c r="G2274" s="13" t="n"/>
      <c r="H2274" s="13" t="n"/>
      <c r="I2274" s="13" t="n"/>
      <c r="J2274" s="13" t="n"/>
      <c r="K2274" s="13" t="n"/>
      <c r="L2274" s="13" t="n"/>
      <c r="M2274" s="13" t="n"/>
      <c r="N2274" s="13" t="n"/>
      <c r="O2274" s="14" t="n"/>
      <c r="P2274" s="15" t="n"/>
      <c r="Q2274" s="16">
        <f>IF(N2274="", "", IF(ISNUMBER(N2274), N2274, IFERROR(DATEVALUE(LEFT(N2274,10))+TIMEVALUE(MID(N2274,12,8)), "texto")))</f>
        <v/>
      </c>
      <c r="R2274" s="17">
        <f>IF(ISNUMBER(Q2274), DATE(YEAR(Q2274),MONTH(Q2274),1), "")</f>
        <v/>
      </c>
      <c r="S2274" s="18">
        <f>IF(A2274="", 0, IF(AND(M2274=Ajustes!$B$8, E2274=Ajustes!$B$5, I2274=Ajustes!$B$4, OR(C2274=Ajustes!$B$6, C2274=Ajustes!$B$7), ISNUMBER(D2274), ISNUMBER(H2274)), 1, 0))</f>
        <v/>
      </c>
      <c r="T2274" s="19">
        <f>IF(S2274&lt;&gt;1, 0, IF(N(J2274)=0, 0, IF(K2274=Ajustes!$B$5, J2274, J2274*F2274)))</f>
        <v/>
      </c>
      <c r="U2274" s="20">
        <f>IF(S2274&lt;&gt;1, U2273, IF(C2274=Ajustes!$B$6, U2273+H2274, U2273-H2274))</f>
        <v/>
      </c>
      <c r="V2274" s="19">
        <f>IF(S2274&lt;&gt;1, V2273, IF(C2274=Ajustes!$B$6, V2273+D2274+N(O2274)+T2274, IF(U2274&lt;=0, 0, V2273-H2274*W2273)))</f>
        <v/>
      </c>
      <c r="W2274" s="21">
        <f>IF(U2274&gt;0, V2274/U2274, 0)</f>
        <v/>
      </c>
      <c r="X2274" s="19">
        <f>IF(AND(S2274=1, C2274=Ajustes!$B$7), D2274-N(O2274)-T2274-H2274*W2273, "")</f>
        <v/>
      </c>
      <c r="Y2274" s="18">
        <f>IF(A2274="", "", TRIM(IF(COUNTIFS($N$2:$N$3000,N2274,$C$2:$C$3000,C2274,$D$2:$D$3000,D2274,$H$2:$H$3000,H2274)&gt;1, "Orden repetida. ", "")&amp;IF(AND(S2274=1, C2274=Ajustes!$B$7, U2273+0.000001&lt;H2274), "Vendes más de lo registrado. ", "")&amp;IF(Q2274="texto", "Fecha en texto. ", "")&amp;IF(OR(NOT(ISNUMBER(D2274)), NOT(ISNUMBER(H2274))), "Número en texto. ", "")&amp;IF(AND(ISNUMBER(Q2274), ISNUMBER(Q2273), Q2274&lt;Q2273), "Fuera de orden de fecha. ", "")))</f>
        <v/>
      </c>
      <c r="Z2274" s="18">
        <f>IF(AND(S2274=1, ISNUMBER(R2274)), ROW(), 0)</f>
        <v/>
      </c>
      <c r="AA2274" s="18">
        <f>IF(ISNUMBER(R2274), R2274, 0)</f>
        <v/>
      </c>
    </row>
    <row r="2275">
      <c r="A2275" s="13" t="n"/>
      <c r="B2275" s="13" t="n"/>
      <c r="C2275" s="13" t="n"/>
      <c r="D2275" s="13" t="n"/>
      <c r="E2275" s="13" t="n"/>
      <c r="F2275" s="13" t="n"/>
      <c r="G2275" s="13" t="n"/>
      <c r="H2275" s="13" t="n"/>
      <c r="I2275" s="13" t="n"/>
      <c r="J2275" s="13" t="n"/>
      <c r="K2275" s="13" t="n"/>
      <c r="L2275" s="13" t="n"/>
      <c r="M2275" s="13" t="n"/>
      <c r="N2275" s="13" t="n"/>
      <c r="O2275" s="14" t="n"/>
      <c r="P2275" s="15" t="n"/>
      <c r="Q2275" s="16">
        <f>IF(N2275="", "", IF(ISNUMBER(N2275), N2275, IFERROR(DATEVALUE(LEFT(N2275,10))+TIMEVALUE(MID(N2275,12,8)), "texto")))</f>
        <v/>
      </c>
      <c r="R2275" s="17">
        <f>IF(ISNUMBER(Q2275), DATE(YEAR(Q2275),MONTH(Q2275),1), "")</f>
        <v/>
      </c>
      <c r="S2275" s="18">
        <f>IF(A2275="", 0, IF(AND(M2275=Ajustes!$B$8, E2275=Ajustes!$B$5, I2275=Ajustes!$B$4, OR(C2275=Ajustes!$B$6, C2275=Ajustes!$B$7), ISNUMBER(D2275), ISNUMBER(H2275)), 1, 0))</f>
        <v/>
      </c>
      <c r="T2275" s="19">
        <f>IF(S2275&lt;&gt;1, 0, IF(N(J2275)=0, 0, IF(K2275=Ajustes!$B$5, J2275, J2275*F2275)))</f>
        <v/>
      </c>
      <c r="U2275" s="20">
        <f>IF(S2275&lt;&gt;1, U2274, IF(C2275=Ajustes!$B$6, U2274+H2275, U2274-H2275))</f>
        <v/>
      </c>
      <c r="V2275" s="19">
        <f>IF(S2275&lt;&gt;1, V2274, IF(C2275=Ajustes!$B$6, V2274+D2275+N(O2275)+T2275, IF(U2275&lt;=0, 0, V2274-H2275*W2274)))</f>
        <v/>
      </c>
      <c r="W2275" s="21">
        <f>IF(U2275&gt;0, V2275/U2275, 0)</f>
        <v/>
      </c>
      <c r="X2275" s="19">
        <f>IF(AND(S2275=1, C2275=Ajustes!$B$7), D2275-N(O2275)-T2275-H2275*W2274, "")</f>
        <v/>
      </c>
      <c r="Y2275" s="18">
        <f>IF(A2275="", "", TRIM(IF(COUNTIFS($N$2:$N$3000,N2275,$C$2:$C$3000,C2275,$D$2:$D$3000,D2275,$H$2:$H$3000,H2275)&gt;1, "Orden repetida. ", "")&amp;IF(AND(S2275=1, C2275=Ajustes!$B$7, U2274+0.000001&lt;H2275), "Vendes más de lo registrado. ", "")&amp;IF(Q2275="texto", "Fecha en texto. ", "")&amp;IF(OR(NOT(ISNUMBER(D2275)), NOT(ISNUMBER(H2275))), "Número en texto. ", "")&amp;IF(AND(ISNUMBER(Q2275), ISNUMBER(Q2274), Q2275&lt;Q2274), "Fuera de orden de fecha. ", "")))</f>
        <v/>
      </c>
      <c r="Z2275" s="18">
        <f>IF(AND(S2275=1, ISNUMBER(R2275)), ROW(), 0)</f>
        <v/>
      </c>
      <c r="AA2275" s="18">
        <f>IF(ISNUMBER(R2275), R2275, 0)</f>
        <v/>
      </c>
    </row>
    <row r="2276">
      <c r="A2276" s="13" t="n"/>
      <c r="B2276" s="13" t="n"/>
      <c r="C2276" s="13" t="n"/>
      <c r="D2276" s="13" t="n"/>
      <c r="E2276" s="13" t="n"/>
      <c r="F2276" s="13" t="n"/>
      <c r="G2276" s="13" t="n"/>
      <c r="H2276" s="13" t="n"/>
      <c r="I2276" s="13" t="n"/>
      <c r="J2276" s="13" t="n"/>
      <c r="K2276" s="13" t="n"/>
      <c r="L2276" s="13" t="n"/>
      <c r="M2276" s="13" t="n"/>
      <c r="N2276" s="13" t="n"/>
      <c r="O2276" s="14" t="n"/>
      <c r="P2276" s="15" t="n"/>
      <c r="Q2276" s="16">
        <f>IF(N2276="", "", IF(ISNUMBER(N2276), N2276, IFERROR(DATEVALUE(LEFT(N2276,10))+TIMEVALUE(MID(N2276,12,8)), "texto")))</f>
        <v/>
      </c>
      <c r="R2276" s="17">
        <f>IF(ISNUMBER(Q2276), DATE(YEAR(Q2276),MONTH(Q2276),1), "")</f>
        <v/>
      </c>
      <c r="S2276" s="18">
        <f>IF(A2276="", 0, IF(AND(M2276=Ajustes!$B$8, E2276=Ajustes!$B$5, I2276=Ajustes!$B$4, OR(C2276=Ajustes!$B$6, C2276=Ajustes!$B$7), ISNUMBER(D2276), ISNUMBER(H2276)), 1, 0))</f>
        <v/>
      </c>
      <c r="T2276" s="19">
        <f>IF(S2276&lt;&gt;1, 0, IF(N(J2276)=0, 0, IF(K2276=Ajustes!$B$5, J2276, J2276*F2276)))</f>
        <v/>
      </c>
      <c r="U2276" s="20">
        <f>IF(S2276&lt;&gt;1, U2275, IF(C2276=Ajustes!$B$6, U2275+H2276, U2275-H2276))</f>
        <v/>
      </c>
      <c r="V2276" s="19">
        <f>IF(S2276&lt;&gt;1, V2275, IF(C2276=Ajustes!$B$6, V2275+D2276+N(O2276)+T2276, IF(U2276&lt;=0, 0, V2275-H2276*W2275)))</f>
        <v/>
      </c>
      <c r="W2276" s="21">
        <f>IF(U2276&gt;0, V2276/U2276, 0)</f>
        <v/>
      </c>
      <c r="X2276" s="19">
        <f>IF(AND(S2276=1, C2276=Ajustes!$B$7), D2276-N(O2276)-T2276-H2276*W2275, "")</f>
        <v/>
      </c>
      <c r="Y2276" s="18">
        <f>IF(A2276="", "", TRIM(IF(COUNTIFS($N$2:$N$3000,N2276,$C$2:$C$3000,C2276,$D$2:$D$3000,D2276,$H$2:$H$3000,H2276)&gt;1, "Orden repetida. ", "")&amp;IF(AND(S2276=1, C2276=Ajustes!$B$7, U2275+0.000001&lt;H2276), "Vendes más de lo registrado. ", "")&amp;IF(Q2276="texto", "Fecha en texto. ", "")&amp;IF(OR(NOT(ISNUMBER(D2276)), NOT(ISNUMBER(H2276))), "Número en texto. ", "")&amp;IF(AND(ISNUMBER(Q2276), ISNUMBER(Q2275), Q2276&lt;Q2275), "Fuera de orden de fecha. ", "")))</f>
        <v/>
      </c>
      <c r="Z2276" s="18">
        <f>IF(AND(S2276=1, ISNUMBER(R2276)), ROW(), 0)</f>
        <v/>
      </c>
      <c r="AA2276" s="18">
        <f>IF(ISNUMBER(R2276), R2276, 0)</f>
        <v/>
      </c>
    </row>
    <row r="2277">
      <c r="A2277" s="13" t="n"/>
      <c r="B2277" s="13" t="n"/>
      <c r="C2277" s="13" t="n"/>
      <c r="D2277" s="13" t="n"/>
      <c r="E2277" s="13" t="n"/>
      <c r="F2277" s="13" t="n"/>
      <c r="G2277" s="13" t="n"/>
      <c r="H2277" s="13" t="n"/>
      <c r="I2277" s="13" t="n"/>
      <c r="J2277" s="13" t="n"/>
      <c r="K2277" s="13" t="n"/>
      <c r="L2277" s="13" t="n"/>
      <c r="M2277" s="13" t="n"/>
      <c r="N2277" s="13" t="n"/>
      <c r="O2277" s="14" t="n"/>
      <c r="P2277" s="15" t="n"/>
      <c r="Q2277" s="16">
        <f>IF(N2277="", "", IF(ISNUMBER(N2277), N2277, IFERROR(DATEVALUE(LEFT(N2277,10))+TIMEVALUE(MID(N2277,12,8)), "texto")))</f>
        <v/>
      </c>
      <c r="R2277" s="17">
        <f>IF(ISNUMBER(Q2277), DATE(YEAR(Q2277),MONTH(Q2277),1), "")</f>
        <v/>
      </c>
      <c r="S2277" s="18">
        <f>IF(A2277="", 0, IF(AND(M2277=Ajustes!$B$8, E2277=Ajustes!$B$5, I2277=Ajustes!$B$4, OR(C2277=Ajustes!$B$6, C2277=Ajustes!$B$7), ISNUMBER(D2277), ISNUMBER(H2277)), 1, 0))</f>
        <v/>
      </c>
      <c r="T2277" s="19">
        <f>IF(S2277&lt;&gt;1, 0, IF(N(J2277)=0, 0, IF(K2277=Ajustes!$B$5, J2277, J2277*F2277)))</f>
        <v/>
      </c>
      <c r="U2277" s="20">
        <f>IF(S2277&lt;&gt;1, U2276, IF(C2277=Ajustes!$B$6, U2276+H2277, U2276-H2277))</f>
        <v/>
      </c>
      <c r="V2277" s="19">
        <f>IF(S2277&lt;&gt;1, V2276, IF(C2277=Ajustes!$B$6, V2276+D2277+N(O2277)+T2277, IF(U2277&lt;=0, 0, V2276-H2277*W2276)))</f>
        <v/>
      </c>
      <c r="W2277" s="21">
        <f>IF(U2277&gt;0, V2277/U2277, 0)</f>
        <v/>
      </c>
      <c r="X2277" s="19">
        <f>IF(AND(S2277=1, C2277=Ajustes!$B$7), D2277-N(O2277)-T2277-H2277*W2276, "")</f>
        <v/>
      </c>
      <c r="Y2277" s="18">
        <f>IF(A2277="", "", TRIM(IF(COUNTIFS($N$2:$N$3000,N2277,$C$2:$C$3000,C2277,$D$2:$D$3000,D2277,$H$2:$H$3000,H2277)&gt;1, "Orden repetida. ", "")&amp;IF(AND(S2277=1, C2277=Ajustes!$B$7, U2276+0.000001&lt;H2277), "Vendes más de lo registrado. ", "")&amp;IF(Q2277="texto", "Fecha en texto. ", "")&amp;IF(OR(NOT(ISNUMBER(D2277)), NOT(ISNUMBER(H2277))), "Número en texto. ", "")&amp;IF(AND(ISNUMBER(Q2277), ISNUMBER(Q2276), Q2277&lt;Q2276), "Fuera de orden de fecha. ", "")))</f>
        <v/>
      </c>
      <c r="Z2277" s="18">
        <f>IF(AND(S2277=1, ISNUMBER(R2277)), ROW(), 0)</f>
        <v/>
      </c>
      <c r="AA2277" s="18">
        <f>IF(ISNUMBER(R2277), R2277, 0)</f>
        <v/>
      </c>
    </row>
    <row r="2278">
      <c r="A2278" s="13" t="n"/>
      <c r="B2278" s="13" t="n"/>
      <c r="C2278" s="13" t="n"/>
      <c r="D2278" s="13" t="n"/>
      <c r="E2278" s="13" t="n"/>
      <c r="F2278" s="13" t="n"/>
      <c r="G2278" s="13" t="n"/>
      <c r="H2278" s="13" t="n"/>
      <c r="I2278" s="13" t="n"/>
      <c r="J2278" s="13" t="n"/>
      <c r="K2278" s="13" t="n"/>
      <c r="L2278" s="13" t="n"/>
      <c r="M2278" s="13" t="n"/>
      <c r="N2278" s="13" t="n"/>
      <c r="O2278" s="14" t="n"/>
      <c r="P2278" s="15" t="n"/>
      <c r="Q2278" s="16">
        <f>IF(N2278="", "", IF(ISNUMBER(N2278), N2278, IFERROR(DATEVALUE(LEFT(N2278,10))+TIMEVALUE(MID(N2278,12,8)), "texto")))</f>
        <v/>
      </c>
      <c r="R2278" s="17">
        <f>IF(ISNUMBER(Q2278), DATE(YEAR(Q2278),MONTH(Q2278),1), "")</f>
        <v/>
      </c>
      <c r="S2278" s="18">
        <f>IF(A2278="", 0, IF(AND(M2278=Ajustes!$B$8, E2278=Ajustes!$B$5, I2278=Ajustes!$B$4, OR(C2278=Ajustes!$B$6, C2278=Ajustes!$B$7), ISNUMBER(D2278), ISNUMBER(H2278)), 1, 0))</f>
        <v/>
      </c>
      <c r="T2278" s="19">
        <f>IF(S2278&lt;&gt;1, 0, IF(N(J2278)=0, 0, IF(K2278=Ajustes!$B$5, J2278, J2278*F2278)))</f>
        <v/>
      </c>
      <c r="U2278" s="20">
        <f>IF(S2278&lt;&gt;1, U2277, IF(C2278=Ajustes!$B$6, U2277+H2278, U2277-H2278))</f>
        <v/>
      </c>
      <c r="V2278" s="19">
        <f>IF(S2278&lt;&gt;1, V2277, IF(C2278=Ajustes!$B$6, V2277+D2278+N(O2278)+T2278, IF(U2278&lt;=0, 0, V2277-H2278*W2277)))</f>
        <v/>
      </c>
      <c r="W2278" s="21">
        <f>IF(U2278&gt;0, V2278/U2278, 0)</f>
        <v/>
      </c>
      <c r="X2278" s="19">
        <f>IF(AND(S2278=1, C2278=Ajustes!$B$7), D2278-N(O2278)-T2278-H2278*W2277, "")</f>
        <v/>
      </c>
      <c r="Y2278" s="18">
        <f>IF(A2278="", "", TRIM(IF(COUNTIFS($N$2:$N$3000,N2278,$C$2:$C$3000,C2278,$D$2:$D$3000,D2278,$H$2:$H$3000,H2278)&gt;1, "Orden repetida. ", "")&amp;IF(AND(S2278=1, C2278=Ajustes!$B$7, U2277+0.000001&lt;H2278), "Vendes más de lo registrado. ", "")&amp;IF(Q2278="texto", "Fecha en texto. ", "")&amp;IF(OR(NOT(ISNUMBER(D2278)), NOT(ISNUMBER(H2278))), "Número en texto. ", "")&amp;IF(AND(ISNUMBER(Q2278), ISNUMBER(Q2277), Q2278&lt;Q2277), "Fuera de orden de fecha. ", "")))</f>
        <v/>
      </c>
      <c r="Z2278" s="18">
        <f>IF(AND(S2278=1, ISNUMBER(R2278)), ROW(), 0)</f>
        <v/>
      </c>
      <c r="AA2278" s="18">
        <f>IF(ISNUMBER(R2278), R2278, 0)</f>
        <v/>
      </c>
    </row>
    <row r="2279">
      <c r="A2279" s="13" t="n"/>
      <c r="B2279" s="13" t="n"/>
      <c r="C2279" s="13" t="n"/>
      <c r="D2279" s="13" t="n"/>
      <c r="E2279" s="13" t="n"/>
      <c r="F2279" s="13" t="n"/>
      <c r="G2279" s="13" t="n"/>
      <c r="H2279" s="13" t="n"/>
      <c r="I2279" s="13" t="n"/>
      <c r="J2279" s="13" t="n"/>
      <c r="K2279" s="13" t="n"/>
      <c r="L2279" s="13" t="n"/>
      <c r="M2279" s="13" t="n"/>
      <c r="N2279" s="13" t="n"/>
      <c r="O2279" s="14" t="n"/>
      <c r="P2279" s="15" t="n"/>
      <c r="Q2279" s="16">
        <f>IF(N2279="", "", IF(ISNUMBER(N2279), N2279, IFERROR(DATEVALUE(LEFT(N2279,10))+TIMEVALUE(MID(N2279,12,8)), "texto")))</f>
        <v/>
      </c>
      <c r="R2279" s="17">
        <f>IF(ISNUMBER(Q2279), DATE(YEAR(Q2279),MONTH(Q2279),1), "")</f>
        <v/>
      </c>
      <c r="S2279" s="18">
        <f>IF(A2279="", 0, IF(AND(M2279=Ajustes!$B$8, E2279=Ajustes!$B$5, I2279=Ajustes!$B$4, OR(C2279=Ajustes!$B$6, C2279=Ajustes!$B$7), ISNUMBER(D2279), ISNUMBER(H2279)), 1, 0))</f>
        <v/>
      </c>
      <c r="T2279" s="19">
        <f>IF(S2279&lt;&gt;1, 0, IF(N(J2279)=0, 0, IF(K2279=Ajustes!$B$5, J2279, J2279*F2279)))</f>
        <v/>
      </c>
      <c r="U2279" s="20">
        <f>IF(S2279&lt;&gt;1, U2278, IF(C2279=Ajustes!$B$6, U2278+H2279, U2278-H2279))</f>
        <v/>
      </c>
      <c r="V2279" s="19">
        <f>IF(S2279&lt;&gt;1, V2278, IF(C2279=Ajustes!$B$6, V2278+D2279+N(O2279)+T2279, IF(U2279&lt;=0, 0, V2278-H2279*W2278)))</f>
        <v/>
      </c>
      <c r="W2279" s="21">
        <f>IF(U2279&gt;0, V2279/U2279, 0)</f>
        <v/>
      </c>
      <c r="X2279" s="19">
        <f>IF(AND(S2279=1, C2279=Ajustes!$B$7), D2279-N(O2279)-T2279-H2279*W2278, "")</f>
        <v/>
      </c>
      <c r="Y2279" s="18">
        <f>IF(A2279="", "", TRIM(IF(COUNTIFS($N$2:$N$3000,N2279,$C$2:$C$3000,C2279,$D$2:$D$3000,D2279,$H$2:$H$3000,H2279)&gt;1, "Orden repetida. ", "")&amp;IF(AND(S2279=1, C2279=Ajustes!$B$7, U2278+0.000001&lt;H2279), "Vendes más de lo registrado. ", "")&amp;IF(Q2279="texto", "Fecha en texto. ", "")&amp;IF(OR(NOT(ISNUMBER(D2279)), NOT(ISNUMBER(H2279))), "Número en texto. ", "")&amp;IF(AND(ISNUMBER(Q2279), ISNUMBER(Q2278), Q2279&lt;Q2278), "Fuera de orden de fecha. ", "")))</f>
        <v/>
      </c>
      <c r="Z2279" s="18">
        <f>IF(AND(S2279=1, ISNUMBER(R2279)), ROW(), 0)</f>
        <v/>
      </c>
      <c r="AA2279" s="18">
        <f>IF(ISNUMBER(R2279), R2279, 0)</f>
        <v/>
      </c>
    </row>
    <row r="2280">
      <c r="A2280" s="13" t="n"/>
      <c r="B2280" s="13" t="n"/>
      <c r="C2280" s="13" t="n"/>
      <c r="D2280" s="13" t="n"/>
      <c r="E2280" s="13" t="n"/>
      <c r="F2280" s="13" t="n"/>
      <c r="G2280" s="13" t="n"/>
      <c r="H2280" s="13" t="n"/>
      <c r="I2280" s="13" t="n"/>
      <c r="J2280" s="13" t="n"/>
      <c r="K2280" s="13" t="n"/>
      <c r="L2280" s="13" t="n"/>
      <c r="M2280" s="13" t="n"/>
      <c r="N2280" s="13" t="n"/>
      <c r="O2280" s="14" t="n"/>
      <c r="P2280" s="15" t="n"/>
      <c r="Q2280" s="16">
        <f>IF(N2280="", "", IF(ISNUMBER(N2280), N2280, IFERROR(DATEVALUE(LEFT(N2280,10))+TIMEVALUE(MID(N2280,12,8)), "texto")))</f>
        <v/>
      </c>
      <c r="R2280" s="17">
        <f>IF(ISNUMBER(Q2280), DATE(YEAR(Q2280),MONTH(Q2280),1), "")</f>
        <v/>
      </c>
      <c r="S2280" s="18">
        <f>IF(A2280="", 0, IF(AND(M2280=Ajustes!$B$8, E2280=Ajustes!$B$5, I2280=Ajustes!$B$4, OR(C2280=Ajustes!$B$6, C2280=Ajustes!$B$7), ISNUMBER(D2280), ISNUMBER(H2280)), 1, 0))</f>
        <v/>
      </c>
      <c r="T2280" s="19">
        <f>IF(S2280&lt;&gt;1, 0, IF(N(J2280)=0, 0, IF(K2280=Ajustes!$B$5, J2280, J2280*F2280)))</f>
        <v/>
      </c>
      <c r="U2280" s="20">
        <f>IF(S2280&lt;&gt;1, U2279, IF(C2280=Ajustes!$B$6, U2279+H2280, U2279-H2280))</f>
        <v/>
      </c>
      <c r="V2280" s="19">
        <f>IF(S2280&lt;&gt;1, V2279, IF(C2280=Ajustes!$B$6, V2279+D2280+N(O2280)+T2280, IF(U2280&lt;=0, 0, V2279-H2280*W2279)))</f>
        <v/>
      </c>
      <c r="W2280" s="21">
        <f>IF(U2280&gt;0, V2280/U2280, 0)</f>
        <v/>
      </c>
      <c r="X2280" s="19">
        <f>IF(AND(S2280=1, C2280=Ajustes!$B$7), D2280-N(O2280)-T2280-H2280*W2279, "")</f>
        <v/>
      </c>
      <c r="Y2280" s="18">
        <f>IF(A2280="", "", TRIM(IF(COUNTIFS($N$2:$N$3000,N2280,$C$2:$C$3000,C2280,$D$2:$D$3000,D2280,$H$2:$H$3000,H2280)&gt;1, "Orden repetida. ", "")&amp;IF(AND(S2280=1, C2280=Ajustes!$B$7, U2279+0.000001&lt;H2280), "Vendes más de lo registrado. ", "")&amp;IF(Q2280="texto", "Fecha en texto. ", "")&amp;IF(OR(NOT(ISNUMBER(D2280)), NOT(ISNUMBER(H2280))), "Número en texto. ", "")&amp;IF(AND(ISNUMBER(Q2280), ISNUMBER(Q2279), Q2280&lt;Q2279), "Fuera de orden de fecha. ", "")))</f>
        <v/>
      </c>
      <c r="Z2280" s="18">
        <f>IF(AND(S2280=1, ISNUMBER(R2280)), ROW(), 0)</f>
        <v/>
      </c>
      <c r="AA2280" s="18">
        <f>IF(ISNUMBER(R2280), R2280, 0)</f>
        <v/>
      </c>
    </row>
    <row r="2281">
      <c r="A2281" s="13" t="n"/>
      <c r="B2281" s="13" t="n"/>
      <c r="C2281" s="13" t="n"/>
      <c r="D2281" s="13" t="n"/>
      <c r="E2281" s="13" t="n"/>
      <c r="F2281" s="13" t="n"/>
      <c r="G2281" s="13" t="n"/>
      <c r="H2281" s="13" t="n"/>
      <c r="I2281" s="13" t="n"/>
      <c r="J2281" s="13" t="n"/>
      <c r="K2281" s="13" t="n"/>
      <c r="L2281" s="13" t="n"/>
      <c r="M2281" s="13" t="n"/>
      <c r="N2281" s="13" t="n"/>
      <c r="O2281" s="14" t="n"/>
      <c r="P2281" s="15" t="n"/>
      <c r="Q2281" s="16">
        <f>IF(N2281="", "", IF(ISNUMBER(N2281), N2281, IFERROR(DATEVALUE(LEFT(N2281,10))+TIMEVALUE(MID(N2281,12,8)), "texto")))</f>
        <v/>
      </c>
      <c r="R2281" s="17">
        <f>IF(ISNUMBER(Q2281), DATE(YEAR(Q2281),MONTH(Q2281),1), "")</f>
        <v/>
      </c>
      <c r="S2281" s="18">
        <f>IF(A2281="", 0, IF(AND(M2281=Ajustes!$B$8, E2281=Ajustes!$B$5, I2281=Ajustes!$B$4, OR(C2281=Ajustes!$B$6, C2281=Ajustes!$B$7), ISNUMBER(D2281), ISNUMBER(H2281)), 1, 0))</f>
        <v/>
      </c>
      <c r="T2281" s="19">
        <f>IF(S2281&lt;&gt;1, 0, IF(N(J2281)=0, 0, IF(K2281=Ajustes!$B$5, J2281, J2281*F2281)))</f>
        <v/>
      </c>
      <c r="U2281" s="20">
        <f>IF(S2281&lt;&gt;1, U2280, IF(C2281=Ajustes!$B$6, U2280+H2281, U2280-H2281))</f>
        <v/>
      </c>
      <c r="V2281" s="19">
        <f>IF(S2281&lt;&gt;1, V2280, IF(C2281=Ajustes!$B$6, V2280+D2281+N(O2281)+T2281, IF(U2281&lt;=0, 0, V2280-H2281*W2280)))</f>
        <v/>
      </c>
      <c r="W2281" s="21">
        <f>IF(U2281&gt;0, V2281/U2281, 0)</f>
        <v/>
      </c>
      <c r="X2281" s="19">
        <f>IF(AND(S2281=1, C2281=Ajustes!$B$7), D2281-N(O2281)-T2281-H2281*W2280, "")</f>
        <v/>
      </c>
      <c r="Y2281" s="18">
        <f>IF(A2281="", "", TRIM(IF(COUNTIFS($N$2:$N$3000,N2281,$C$2:$C$3000,C2281,$D$2:$D$3000,D2281,$H$2:$H$3000,H2281)&gt;1, "Orden repetida. ", "")&amp;IF(AND(S2281=1, C2281=Ajustes!$B$7, U2280+0.000001&lt;H2281), "Vendes más de lo registrado. ", "")&amp;IF(Q2281="texto", "Fecha en texto. ", "")&amp;IF(OR(NOT(ISNUMBER(D2281)), NOT(ISNUMBER(H2281))), "Número en texto. ", "")&amp;IF(AND(ISNUMBER(Q2281), ISNUMBER(Q2280), Q2281&lt;Q2280), "Fuera de orden de fecha. ", "")))</f>
        <v/>
      </c>
      <c r="Z2281" s="18">
        <f>IF(AND(S2281=1, ISNUMBER(R2281)), ROW(), 0)</f>
        <v/>
      </c>
      <c r="AA2281" s="18">
        <f>IF(ISNUMBER(R2281), R2281, 0)</f>
        <v/>
      </c>
    </row>
    <row r="2282">
      <c r="A2282" s="13" t="n"/>
      <c r="B2282" s="13" t="n"/>
      <c r="C2282" s="13" t="n"/>
      <c r="D2282" s="13" t="n"/>
      <c r="E2282" s="13" t="n"/>
      <c r="F2282" s="13" t="n"/>
      <c r="G2282" s="13" t="n"/>
      <c r="H2282" s="13" t="n"/>
      <c r="I2282" s="13" t="n"/>
      <c r="J2282" s="13" t="n"/>
      <c r="K2282" s="13" t="n"/>
      <c r="L2282" s="13" t="n"/>
      <c r="M2282" s="13" t="n"/>
      <c r="N2282" s="13" t="n"/>
      <c r="O2282" s="14" t="n"/>
      <c r="P2282" s="15" t="n"/>
      <c r="Q2282" s="16">
        <f>IF(N2282="", "", IF(ISNUMBER(N2282), N2282, IFERROR(DATEVALUE(LEFT(N2282,10))+TIMEVALUE(MID(N2282,12,8)), "texto")))</f>
        <v/>
      </c>
      <c r="R2282" s="17">
        <f>IF(ISNUMBER(Q2282), DATE(YEAR(Q2282),MONTH(Q2282),1), "")</f>
        <v/>
      </c>
      <c r="S2282" s="18">
        <f>IF(A2282="", 0, IF(AND(M2282=Ajustes!$B$8, E2282=Ajustes!$B$5, I2282=Ajustes!$B$4, OR(C2282=Ajustes!$B$6, C2282=Ajustes!$B$7), ISNUMBER(D2282), ISNUMBER(H2282)), 1, 0))</f>
        <v/>
      </c>
      <c r="T2282" s="19">
        <f>IF(S2282&lt;&gt;1, 0, IF(N(J2282)=0, 0, IF(K2282=Ajustes!$B$5, J2282, J2282*F2282)))</f>
        <v/>
      </c>
      <c r="U2282" s="20">
        <f>IF(S2282&lt;&gt;1, U2281, IF(C2282=Ajustes!$B$6, U2281+H2282, U2281-H2282))</f>
        <v/>
      </c>
      <c r="V2282" s="19">
        <f>IF(S2282&lt;&gt;1, V2281, IF(C2282=Ajustes!$B$6, V2281+D2282+N(O2282)+T2282, IF(U2282&lt;=0, 0, V2281-H2282*W2281)))</f>
        <v/>
      </c>
      <c r="W2282" s="21">
        <f>IF(U2282&gt;0, V2282/U2282, 0)</f>
        <v/>
      </c>
      <c r="X2282" s="19">
        <f>IF(AND(S2282=1, C2282=Ajustes!$B$7), D2282-N(O2282)-T2282-H2282*W2281, "")</f>
        <v/>
      </c>
      <c r="Y2282" s="18">
        <f>IF(A2282="", "", TRIM(IF(COUNTIFS($N$2:$N$3000,N2282,$C$2:$C$3000,C2282,$D$2:$D$3000,D2282,$H$2:$H$3000,H2282)&gt;1, "Orden repetida. ", "")&amp;IF(AND(S2282=1, C2282=Ajustes!$B$7, U2281+0.000001&lt;H2282), "Vendes más de lo registrado. ", "")&amp;IF(Q2282="texto", "Fecha en texto. ", "")&amp;IF(OR(NOT(ISNUMBER(D2282)), NOT(ISNUMBER(H2282))), "Número en texto. ", "")&amp;IF(AND(ISNUMBER(Q2282), ISNUMBER(Q2281), Q2282&lt;Q2281), "Fuera de orden de fecha. ", "")))</f>
        <v/>
      </c>
      <c r="Z2282" s="18">
        <f>IF(AND(S2282=1, ISNUMBER(R2282)), ROW(), 0)</f>
        <v/>
      </c>
      <c r="AA2282" s="18">
        <f>IF(ISNUMBER(R2282), R2282, 0)</f>
        <v/>
      </c>
    </row>
    <row r="2283">
      <c r="A2283" s="13" t="n"/>
      <c r="B2283" s="13" t="n"/>
      <c r="C2283" s="13" t="n"/>
      <c r="D2283" s="13" t="n"/>
      <c r="E2283" s="13" t="n"/>
      <c r="F2283" s="13" t="n"/>
      <c r="G2283" s="13" t="n"/>
      <c r="H2283" s="13" t="n"/>
      <c r="I2283" s="13" t="n"/>
      <c r="J2283" s="13" t="n"/>
      <c r="K2283" s="13" t="n"/>
      <c r="L2283" s="13" t="n"/>
      <c r="M2283" s="13" t="n"/>
      <c r="N2283" s="13" t="n"/>
      <c r="O2283" s="14" t="n"/>
      <c r="P2283" s="15" t="n"/>
      <c r="Q2283" s="16">
        <f>IF(N2283="", "", IF(ISNUMBER(N2283), N2283, IFERROR(DATEVALUE(LEFT(N2283,10))+TIMEVALUE(MID(N2283,12,8)), "texto")))</f>
        <v/>
      </c>
      <c r="R2283" s="17">
        <f>IF(ISNUMBER(Q2283), DATE(YEAR(Q2283),MONTH(Q2283),1), "")</f>
        <v/>
      </c>
      <c r="S2283" s="18">
        <f>IF(A2283="", 0, IF(AND(M2283=Ajustes!$B$8, E2283=Ajustes!$B$5, I2283=Ajustes!$B$4, OR(C2283=Ajustes!$B$6, C2283=Ajustes!$B$7), ISNUMBER(D2283), ISNUMBER(H2283)), 1, 0))</f>
        <v/>
      </c>
      <c r="T2283" s="19">
        <f>IF(S2283&lt;&gt;1, 0, IF(N(J2283)=0, 0, IF(K2283=Ajustes!$B$5, J2283, J2283*F2283)))</f>
        <v/>
      </c>
      <c r="U2283" s="20">
        <f>IF(S2283&lt;&gt;1, U2282, IF(C2283=Ajustes!$B$6, U2282+H2283, U2282-H2283))</f>
        <v/>
      </c>
      <c r="V2283" s="19">
        <f>IF(S2283&lt;&gt;1, V2282, IF(C2283=Ajustes!$B$6, V2282+D2283+N(O2283)+T2283, IF(U2283&lt;=0, 0, V2282-H2283*W2282)))</f>
        <v/>
      </c>
      <c r="W2283" s="21">
        <f>IF(U2283&gt;0, V2283/U2283, 0)</f>
        <v/>
      </c>
      <c r="X2283" s="19">
        <f>IF(AND(S2283=1, C2283=Ajustes!$B$7), D2283-N(O2283)-T2283-H2283*W2282, "")</f>
        <v/>
      </c>
      <c r="Y2283" s="18">
        <f>IF(A2283="", "", TRIM(IF(COUNTIFS($N$2:$N$3000,N2283,$C$2:$C$3000,C2283,$D$2:$D$3000,D2283,$H$2:$H$3000,H2283)&gt;1, "Orden repetida. ", "")&amp;IF(AND(S2283=1, C2283=Ajustes!$B$7, U2282+0.000001&lt;H2283), "Vendes más de lo registrado. ", "")&amp;IF(Q2283="texto", "Fecha en texto. ", "")&amp;IF(OR(NOT(ISNUMBER(D2283)), NOT(ISNUMBER(H2283))), "Número en texto. ", "")&amp;IF(AND(ISNUMBER(Q2283), ISNUMBER(Q2282), Q2283&lt;Q2282), "Fuera de orden de fecha. ", "")))</f>
        <v/>
      </c>
      <c r="Z2283" s="18">
        <f>IF(AND(S2283=1, ISNUMBER(R2283)), ROW(), 0)</f>
        <v/>
      </c>
      <c r="AA2283" s="18">
        <f>IF(ISNUMBER(R2283), R2283, 0)</f>
        <v/>
      </c>
    </row>
    <row r="2284">
      <c r="A2284" s="13" t="n"/>
      <c r="B2284" s="13" t="n"/>
      <c r="C2284" s="13" t="n"/>
      <c r="D2284" s="13" t="n"/>
      <c r="E2284" s="13" t="n"/>
      <c r="F2284" s="13" t="n"/>
      <c r="G2284" s="13" t="n"/>
      <c r="H2284" s="13" t="n"/>
      <c r="I2284" s="13" t="n"/>
      <c r="J2284" s="13" t="n"/>
      <c r="K2284" s="13" t="n"/>
      <c r="L2284" s="13" t="n"/>
      <c r="M2284" s="13" t="n"/>
      <c r="N2284" s="13" t="n"/>
      <c r="O2284" s="14" t="n"/>
      <c r="P2284" s="15" t="n"/>
      <c r="Q2284" s="16">
        <f>IF(N2284="", "", IF(ISNUMBER(N2284), N2284, IFERROR(DATEVALUE(LEFT(N2284,10))+TIMEVALUE(MID(N2284,12,8)), "texto")))</f>
        <v/>
      </c>
      <c r="R2284" s="17">
        <f>IF(ISNUMBER(Q2284), DATE(YEAR(Q2284),MONTH(Q2284),1), "")</f>
        <v/>
      </c>
      <c r="S2284" s="18">
        <f>IF(A2284="", 0, IF(AND(M2284=Ajustes!$B$8, E2284=Ajustes!$B$5, I2284=Ajustes!$B$4, OR(C2284=Ajustes!$B$6, C2284=Ajustes!$B$7), ISNUMBER(D2284), ISNUMBER(H2284)), 1, 0))</f>
        <v/>
      </c>
      <c r="T2284" s="19">
        <f>IF(S2284&lt;&gt;1, 0, IF(N(J2284)=0, 0, IF(K2284=Ajustes!$B$5, J2284, J2284*F2284)))</f>
        <v/>
      </c>
      <c r="U2284" s="20">
        <f>IF(S2284&lt;&gt;1, U2283, IF(C2284=Ajustes!$B$6, U2283+H2284, U2283-H2284))</f>
        <v/>
      </c>
      <c r="V2284" s="19">
        <f>IF(S2284&lt;&gt;1, V2283, IF(C2284=Ajustes!$B$6, V2283+D2284+N(O2284)+T2284, IF(U2284&lt;=0, 0, V2283-H2284*W2283)))</f>
        <v/>
      </c>
      <c r="W2284" s="21">
        <f>IF(U2284&gt;0, V2284/U2284, 0)</f>
        <v/>
      </c>
      <c r="X2284" s="19">
        <f>IF(AND(S2284=1, C2284=Ajustes!$B$7), D2284-N(O2284)-T2284-H2284*W2283, "")</f>
        <v/>
      </c>
      <c r="Y2284" s="18">
        <f>IF(A2284="", "", TRIM(IF(COUNTIFS($N$2:$N$3000,N2284,$C$2:$C$3000,C2284,$D$2:$D$3000,D2284,$H$2:$H$3000,H2284)&gt;1, "Orden repetida. ", "")&amp;IF(AND(S2284=1, C2284=Ajustes!$B$7, U2283+0.000001&lt;H2284), "Vendes más de lo registrado. ", "")&amp;IF(Q2284="texto", "Fecha en texto. ", "")&amp;IF(OR(NOT(ISNUMBER(D2284)), NOT(ISNUMBER(H2284))), "Número en texto. ", "")&amp;IF(AND(ISNUMBER(Q2284), ISNUMBER(Q2283), Q2284&lt;Q2283), "Fuera de orden de fecha. ", "")))</f>
        <v/>
      </c>
      <c r="Z2284" s="18">
        <f>IF(AND(S2284=1, ISNUMBER(R2284)), ROW(), 0)</f>
        <v/>
      </c>
      <c r="AA2284" s="18">
        <f>IF(ISNUMBER(R2284), R2284, 0)</f>
        <v/>
      </c>
    </row>
    <row r="2285">
      <c r="A2285" s="13" t="n"/>
      <c r="B2285" s="13" t="n"/>
      <c r="C2285" s="13" t="n"/>
      <c r="D2285" s="13" t="n"/>
      <c r="E2285" s="13" t="n"/>
      <c r="F2285" s="13" t="n"/>
      <c r="G2285" s="13" t="n"/>
      <c r="H2285" s="13" t="n"/>
      <c r="I2285" s="13" t="n"/>
      <c r="J2285" s="13" t="n"/>
      <c r="K2285" s="13" t="n"/>
      <c r="L2285" s="13" t="n"/>
      <c r="M2285" s="13" t="n"/>
      <c r="N2285" s="13" t="n"/>
      <c r="O2285" s="14" t="n"/>
      <c r="P2285" s="15" t="n"/>
      <c r="Q2285" s="16">
        <f>IF(N2285="", "", IF(ISNUMBER(N2285), N2285, IFERROR(DATEVALUE(LEFT(N2285,10))+TIMEVALUE(MID(N2285,12,8)), "texto")))</f>
        <v/>
      </c>
      <c r="R2285" s="17">
        <f>IF(ISNUMBER(Q2285), DATE(YEAR(Q2285),MONTH(Q2285),1), "")</f>
        <v/>
      </c>
      <c r="S2285" s="18">
        <f>IF(A2285="", 0, IF(AND(M2285=Ajustes!$B$8, E2285=Ajustes!$B$5, I2285=Ajustes!$B$4, OR(C2285=Ajustes!$B$6, C2285=Ajustes!$B$7), ISNUMBER(D2285), ISNUMBER(H2285)), 1, 0))</f>
        <v/>
      </c>
      <c r="T2285" s="19">
        <f>IF(S2285&lt;&gt;1, 0, IF(N(J2285)=0, 0, IF(K2285=Ajustes!$B$5, J2285, J2285*F2285)))</f>
        <v/>
      </c>
      <c r="U2285" s="20">
        <f>IF(S2285&lt;&gt;1, U2284, IF(C2285=Ajustes!$B$6, U2284+H2285, U2284-H2285))</f>
        <v/>
      </c>
      <c r="V2285" s="19">
        <f>IF(S2285&lt;&gt;1, V2284, IF(C2285=Ajustes!$B$6, V2284+D2285+N(O2285)+T2285, IF(U2285&lt;=0, 0, V2284-H2285*W2284)))</f>
        <v/>
      </c>
      <c r="W2285" s="21">
        <f>IF(U2285&gt;0, V2285/U2285, 0)</f>
        <v/>
      </c>
      <c r="X2285" s="19">
        <f>IF(AND(S2285=1, C2285=Ajustes!$B$7), D2285-N(O2285)-T2285-H2285*W2284, "")</f>
        <v/>
      </c>
      <c r="Y2285" s="18">
        <f>IF(A2285="", "", TRIM(IF(COUNTIFS($N$2:$N$3000,N2285,$C$2:$C$3000,C2285,$D$2:$D$3000,D2285,$H$2:$H$3000,H2285)&gt;1, "Orden repetida. ", "")&amp;IF(AND(S2285=1, C2285=Ajustes!$B$7, U2284+0.000001&lt;H2285), "Vendes más de lo registrado. ", "")&amp;IF(Q2285="texto", "Fecha en texto. ", "")&amp;IF(OR(NOT(ISNUMBER(D2285)), NOT(ISNUMBER(H2285))), "Número en texto. ", "")&amp;IF(AND(ISNUMBER(Q2285), ISNUMBER(Q2284), Q2285&lt;Q2284), "Fuera de orden de fecha. ", "")))</f>
        <v/>
      </c>
      <c r="Z2285" s="18">
        <f>IF(AND(S2285=1, ISNUMBER(R2285)), ROW(), 0)</f>
        <v/>
      </c>
      <c r="AA2285" s="18">
        <f>IF(ISNUMBER(R2285), R2285, 0)</f>
        <v/>
      </c>
    </row>
    <row r="2286">
      <c r="A2286" s="13" t="n"/>
      <c r="B2286" s="13" t="n"/>
      <c r="C2286" s="13" t="n"/>
      <c r="D2286" s="13" t="n"/>
      <c r="E2286" s="13" t="n"/>
      <c r="F2286" s="13" t="n"/>
      <c r="G2286" s="13" t="n"/>
      <c r="H2286" s="13" t="n"/>
      <c r="I2286" s="13" t="n"/>
      <c r="J2286" s="13" t="n"/>
      <c r="K2286" s="13" t="n"/>
      <c r="L2286" s="13" t="n"/>
      <c r="M2286" s="13" t="n"/>
      <c r="N2286" s="13" t="n"/>
      <c r="O2286" s="14" t="n"/>
      <c r="P2286" s="15" t="n"/>
      <c r="Q2286" s="16">
        <f>IF(N2286="", "", IF(ISNUMBER(N2286), N2286, IFERROR(DATEVALUE(LEFT(N2286,10))+TIMEVALUE(MID(N2286,12,8)), "texto")))</f>
        <v/>
      </c>
      <c r="R2286" s="17">
        <f>IF(ISNUMBER(Q2286), DATE(YEAR(Q2286),MONTH(Q2286),1), "")</f>
        <v/>
      </c>
      <c r="S2286" s="18">
        <f>IF(A2286="", 0, IF(AND(M2286=Ajustes!$B$8, E2286=Ajustes!$B$5, I2286=Ajustes!$B$4, OR(C2286=Ajustes!$B$6, C2286=Ajustes!$B$7), ISNUMBER(D2286), ISNUMBER(H2286)), 1, 0))</f>
        <v/>
      </c>
      <c r="T2286" s="19">
        <f>IF(S2286&lt;&gt;1, 0, IF(N(J2286)=0, 0, IF(K2286=Ajustes!$B$5, J2286, J2286*F2286)))</f>
        <v/>
      </c>
      <c r="U2286" s="20">
        <f>IF(S2286&lt;&gt;1, U2285, IF(C2286=Ajustes!$B$6, U2285+H2286, U2285-H2286))</f>
        <v/>
      </c>
      <c r="V2286" s="19">
        <f>IF(S2286&lt;&gt;1, V2285, IF(C2286=Ajustes!$B$6, V2285+D2286+N(O2286)+T2286, IF(U2286&lt;=0, 0, V2285-H2286*W2285)))</f>
        <v/>
      </c>
      <c r="W2286" s="21">
        <f>IF(U2286&gt;0, V2286/U2286, 0)</f>
        <v/>
      </c>
      <c r="X2286" s="19">
        <f>IF(AND(S2286=1, C2286=Ajustes!$B$7), D2286-N(O2286)-T2286-H2286*W2285, "")</f>
        <v/>
      </c>
      <c r="Y2286" s="18">
        <f>IF(A2286="", "", TRIM(IF(COUNTIFS($N$2:$N$3000,N2286,$C$2:$C$3000,C2286,$D$2:$D$3000,D2286,$H$2:$H$3000,H2286)&gt;1, "Orden repetida. ", "")&amp;IF(AND(S2286=1, C2286=Ajustes!$B$7, U2285+0.000001&lt;H2286), "Vendes más de lo registrado. ", "")&amp;IF(Q2286="texto", "Fecha en texto. ", "")&amp;IF(OR(NOT(ISNUMBER(D2286)), NOT(ISNUMBER(H2286))), "Número en texto. ", "")&amp;IF(AND(ISNUMBER(Q2286), ISNUMBER(Q2285), Q2286&lt;Q2285), "Fuera de orden de fecha. ", "")))</f>
        <v/>
      </c>
      <c r="Z2286" s="18">
        <f>IF(AND(S2286=1, ISNUMBER(R2286)), ROW(), 0)</f>
        <v/>
      </c>
      <c r="AA2286" s="18">
        <f>IF(ISNUMBER(R2286), R2286, 0)</f>
        <v/>
      </c>
    </row>
    <row r="2287">
      <c r="A2287" s="13" t="n"/>
      <c r="B2287" s="13" t="n"/>
      <c r="C2287" s="13" t="n"/>
      <c r="D2287" s="13" t="n"/>
      <c r="E2287" s="13" t="n"/>
      <c r="F2287" s="13" t="n"/>
      <c r="G2287" s="13" t="n"/>
      <c r="H2287" s="13" t="n"/>
      <c r="I2287" s="13" t="n"/>
      <c r="J2287" s="13" t="n"/>
      <c r="K2287" s="13" t="n"/>
      <c r="L2287" s="13" t="n"/>
      <c r="M2287" s="13" t="n"/>
      <c r="N2287" s="13" t="n"/>
      <c r="O2287" s="14" t="n"/>
      <c r="P2287" s="15" t="n"/>
      <c r="Q2287" s="16">
        <f>IF(N2287="", "", IF(ISNUMBER(N2287), N2287, IFERROR(DATEVALUE(LEFT(N2287,10))+TIMEVALUE(MID(N2287,12,8)), "texto")))</f>
        <v/>
      </c>
      <c r="R2287" s="17">
        <f>IF(ISNUMBER(Q2287), DATE(YEAR(Q2287),MONTH(Q2287),1), "")</f>
        <v/>
      </c>
      <c r="S2287" s="18">
        <f>IF(A2287="", 0, IF(AND(M2287=Ajustes!$B$8, E2287=Ajustes!$B$5, I2287=Ajustes!$B$4, OR(C2287=Ajustes!$B$6, C2287=Ajustes!$B$7), ISNUMBER(D2287), ISNUMBER(H2287)), 1, 0))</f>
        <v/>
      </c>
      <c r="T2287" s="19">
        <f>IF(S2287&lt;&gt;1, 0, IF(N(J2287)=0, 0, IF(K2287=Ajustes!$B$5, J2287, J2287*F2287)))</f>
        <v/>
      </c>
      <c r="U2287" s="20">
        <f>IF(S2287&lt;&gt;1, U2286, IF(C2287=Ajustes!$B$6, U2286+H2287, U2286-H2287))</f>
        <v/>
      </c>
      <c r="V2287" s="19">
        <f>IF(S2287&lt;&gt;1, V2286, IF(C2287=Ajustes!$B$6, V2286+D2287+N(O2287)+T2287, IF(U2287&lt;=0, 0, V2286-H2287*W2286)))</f>
        <v/>
      </c>
      <c r="W2287" s="21">
        <f>IF(U2287&gt;0, V2287/U2287, 0)</f>
        <v/>
      </c>
      <c r="X2287" s="19">
        <f>IF(AND(S2287=1, C2287=Ajustes!$B$7), D2287-N(O2287)-T2287-H2287*W2286, "")</f>
        <v/>
      </c>
      <c r="Y2287" s="18">
        <f>IF(A2287="", "", TRIM(IF(COUNTIFS($N$2:$N$3000,N2287,$C$2:$C$3000,C2287,$D$2:$D$3000,D2287,$H$2:$H$3000,H2287)&gt;1, "Orden repetida. ", "")&amp;IF(AND(S2287=1, C2287=Ajustes!$B$7, U2286+0.000001&lt;H2287), "Vendes más de lo registrado. ", "")&amp;IF(Q2287="texto", "Fecha en texto. ", "")&amp;IF(OR(NOT(ISNUMBER(D2287)), NOT(ISNUMBER(H2287))), "Número en texto. ", "")&amp;IF(AND(ISNUMBER(Q2287), ISNUMBER(Q2286), Q2287&lt;Q2286), "Fuera de orden de fecha. ", "")))</f>
        <v/>
      </c>
      <c r="Z2287" s="18">
        <f>IF(AND(S2287=1, ISNUMBER(R2287)), ROW(), 0)</f>
        <v/>
      </c>
      <c r="AA2287" s="18">
        <f>IF(ISNUMBER(R2287), R2287, 0)</f>
        <v/>
      </c>
    </row>
    <row r="2288">
      <c r="A2288" s="13" t="n"/>
      <c r="B2288" s="13" t="n"/>
      <c r="C2288" s="13" t="n"/>
      <c r="D2288" s="13" t="n"/>
      <c r="E2288" s="13" t="n"/>
      <c r="F2288" s="13" t="n"/>
      <c r="G2288" s="13" t="n"/>
      <c r="H2288" s="13" t="n"/>
      <c r="I2288" s="13" t="n"/>
      <c r="J2288" s="13" t="n"/>
      <c r="K2288" s="13" t="n"/>
      <c r="L2288" s="13" t="n"/>
      <c r="M2288" s="13" t="n"/>
      <c r="N2288" s="13" t="n"/>
      <c r="O2288" s="14" t="n"/>
      <c r="P2288" s="15" t="n"/>
      <c r="Q2288" s="16">
        <f>IF(N2288="", "", IF(ISNUMBER(N2288), N2288, IFERROR(DATEVALUE(LEFT(N2288,10))+TIMEVALUE(MID(N2288,12,8)), "texto")))</f>
        <v/>
      </c>
      <c r="R2288" s="17">
        <f>IF(ISNUMBER(Q2288), DATE(YEAR(Q2288),MONTH(Q2288),1), "")</f>
        <v/>
      </c>
      <c r="S2288" s="18">
        <f>IF(A2288="", 0, IF(AND(M2288=Ajustes!$B$8, E2288=Ajustes!$B$5, I2288=Ajustes!$B$4, OR(C2288=Ajustes!$B$6, C2288=Ajustes!$B$7), ISNUMBER(D2288), ISNUMBER(H2288)), 1, 0))</f>
        <v/>
      </c>
      <c r="T2288" s="19">
        <f>IF(S2288&lt;&gt;1, 0, IF(N(J2288)=0, 0, IF(K2288=Ajustes!$B$5, J2288, J2288*F2288)))</f>
        <v/>
      </c>
      <c r="U2288" s="20">
        <f>IF(S2288&lt;&gt;1, U2287, IF(C2288=Ajustes!$B$6, U2287+H2288, U2287-H2288))</f>
        <v/>
      </c>
      <c r="V2288" s="19">
        <f>IF(S2288&lt;&gt;1, V2287, IF(C2288=Ajustes!$B$6, V2287+D2288+N(O2288)+T2288, IF(U2288&lt;=0, 0, V2287-H2288*W2287)))</f>
        <v/>
      </c>
      <c r="W2288" s="21">
        <f>IF(U2288&gt;0, V2288/U2288, 0)</f>
        <v/>
      </c>
      <c r="X2288" s="19">
        <f>IF(AND(S2288=1, C2288=Ajustes!$B$7), D2288-N(O2288)-T2288-H2288*W2287, "")</f>
        <v/>
      </c>
      <c r="Y2288" s="18">
        <f>IF(A2288="", "", TRIM(IF(COUNTIFS($N$2:$N$3000,N2288,$C$2:$C$3000,C2288,$D$2:$D$3000,D2288,$H$2:$H$3000,H2288)&gt;1, "Orden repetida. ", "")&amp;IF(AND(S2288=1, C2288=Ajustes!$B$7, U2287+0.000001&lt;H2288), "Vendes más de lo registrado. ", "")&amp;IF(Q2288="texto", "Fecha en texto. ", "")&amp;IF(OR(NOT(ISNUMBER(D2288)), NOT(ISNUMBER(H2288))), "Número en texto. ", "")&amp;IF(AND(ISNUMBER(Q2288), ISNUMBER(Q2287), Q2288&lt;Q2287), "Fuera de orden de fecha. ", "")))</f>
        <v/>
      </c>
      <c r="Z2288" s="18">
        <f>IF(AND(S2288=1, ISNUMBER(R2288)), ROW(), 0)</f>
        <v/>
      </c>
      <c r="AA2288" s="18">
        <f>IF(ISNUMBER(R2288), R2288, 0)</f>
        <v/>
      </c>
    </row>
    <row r="2289">
      <c r="A2289" s="13" t="n"/>
      <c r="B2289" s="13" t="n"/>
      <c r="C2289" s="13" t="n"/>
      <c r="D2289" s="13" t="n"/>
      <c r="E2289" s="13" t="n"/>
      <c r="F2289" s="13" t="n"/>
      <c r="G2289" s="13" t="n"/>
      <c r="H2289" s="13" t="n"/>
      <c r="I2289" s="13" t="n"/>
      <c r="J2289" s="13" t="n"/>
      <c r="K2289" s="13" t="n"/>
      <c r="L2289" s="13" t="n"/>
      <c r="M2289" s="13" t="n"/>
      <c r="N2289" s="13" t="n"/>
      <c r="O2289" s="14" t="n"/>
      <c r="P2289" s="15" t="n"/>
      <c r="Q2289" s="16">
        <f>IF(N2289="", "", IF(ISNUMBER(N2289), N2289, IFERROR(DATEVALUE(LEFT(N2289,10))+TIMEVALUE(MID(N2289,12,8)), "texto")))</f>
        <v/>
      </c>
      <c r="R2289" s="17">
        <f>IF(ISNUMBER(Q2289), DATE(YEAR(Q2289),MONTH(Q2289),1), "")</f>
        <v/>
      </c>
      <c r="S2289" s="18">
        <f>IF(A2289="", 0, IF(AND(M2289=Ajustes!$B$8, E2289=Ajustes!$B$5, I2289=Ajustes!$B$4, OR(C2289=Ajustes!$B$6, C2289=Ajustes!$B$7), ISNUMBER(D2289), ISNUMBER(H2289)), 1, 0))</f>
        <v/>
      </c>
      <c r="T2289" s="19">
        <f>IF(S2289&lt;&gt;1, 0, IF(N(J2289)=0, 0, IF(K2289=Ajustes!$B$5, J2289, J2289*F2289)))</f>
        <v/>
      </c>
      <c r="U2289" s="20">
        <f>IF(S2289&lt;&gt;1, U2288, IF(C2289=Ajustes!$B$6, U2288+H2289, U2288-H2289))</f>
        <v/>
      </c>
      <c r="V2289" s="19">
        <f>IF(S2289&lt;&gt;1, V2288, IF(C2289=Ajustes!$B$6, V2288+D2289+N(O2289)+T2289, IF(U2289&lt;=0, 0, V2288-H2289*W2288)))</f>
        <v/>
      </c>
      <c r="W2289" s="21">
        <f>IF(U2289&gt;0, V2289/U2289, 0)</f>
        <v/>
      </c>
      <c r="X2289" s="19">
        <f>IF(AND(S2289=1, C2289=Ajustes!$B$7), D2289-N(O2289)-T2289-H2289*W2288, "")</f>
        <v/>
      </c>
      <c r="Y2289" s="18">
        <f>IF(A2289="", "", TRIM(IF(COUNTIFS($N$2:$N$3000,N2289,$C$2:$C$3000,C2289,$D$2:$D$3000,D2289,$H$2:$H$3000,H2289)&gt;1, "Orden repetida. ", "")&amp;IF(AND(S2289=1, C2289=Ajustes!$B$7, U2288+0.000001&lt;H2289), "Vendes más de lo registrado. ", "")&amp;IF(Q2289="texto", "Fecha en texto. ", "")&amp;IF(OR(NOT(ISNUMBER(D2289)), NOT(ISNUMBER(H2289))), "Número en texto. ", "")&amp;IF(AND(ISNUMBER(Q2289), ISNUMBER(Q2288), Q2289&lt;Q2288), "Fuera de orden de fecha. ", "")))</f>
        <v/>
      </c>
      <c r="Z2289" s="18">
        <f>IF(AND(S2289=1, ISNUMBER(R2289)), ROW(), 0)</f>
        <v/>
      </c>
      <c r="AA2289" s="18">
        <f>IF(ISNUMBER(R2289), R2289, 0)</f>
        <v/>
      </c>
    </row>
    <row r="2290">
      <c r="A2290" s="13" t="n"/>
      <c r="B2290" s="13" t="n"/>
      <c r="C2290" s="13" t="n"/>
      <c r="D2290" s="13" t="n"/>
      <c r="E2290" s="13" t="n"/>
      <c r="F2290" s="13" t="n"/>
      <c r="G2290" s="13" t="n"/>
      <c r="H2290" s="13" t="n"/>
      <c r="I2290" s="13" t="n"/>
      <c r="J2290" s="13" t="n"/>
      <c r="K2290" s="13" t="n"/>
      <c r="L2290" s="13" t="n"/>
      <c r="M2290" s="13" t="n"/>
      <c r="N2290" s="13" t="n"/>
      <c r="O2290" s="14" t="n"/>
      <c r="P2290" s="15" t="n"/>
      <c r="Q2290" s="16">
        <f>IF(N2290="", "", IF(ISNUMBER(N2290), N2290, IFERROR(DATEVALUE(LEFT(N2290,10))+TIMEVALUE(MID(N2290,12,8)), "texto")))</f>
        <v/>
      </c>
      <c r="R2290" s="17">
        <f>IF(ISNUMBER(Q2290), DATE(YEAR(Q2290),MONTH(Q2290),1), "")</f>
        <v/>
      </c>
      <c r="S2290" s="18">
        <f>IF(A2290="", 0, IF(AND(M2290=Ajustes!$B$8, E2290=Ajustes!$B$5, I2290=Ajustes!$B$4, OR(C2290=Ajustes!$B$6, C2290=Ajustes!$B$7), ISNUMBER(D2290), ISNUMBER(H2290)), 1, 0))</f>
        <v/>
      </c>
      <c r="T2290" s="19">
        <f>IF(S2290&lt;&gt;1, 0, IF(N(J2290)=0, 0, IF(K2290=Ajustes!$B$5, J2290, J2290*F2290)))</f>
        <v/>
      </c>
      <c r="U2290" s="20">
        <f>IF(S2290&lt;&gt;1, U2289, IF(C2290=Ajustes!$B$6, U2289+H2290, U2289-H2290))</f>
        <v/>
      </c>
      <c r="V2290" s="19">
        <f>IF(S2290&lt;&gt;1, V2289, IF(C2290=Ajustes!$B$6, V2289+D2290+N(O2290)+T2290, IF(U2290&lt;=0, 0, V2289-H2290*W2289)))</f>
        <v/>
      </c>
      <c r="W2290" s="21">
        <f>IF(U2290&gt;0, V2290/U2290, 0)</f>
        <v/>
      </c>
      <c r="X2290" s="19">
        <f>IF(AND(S2290=1, C2290=Ajustes!$B$7), D2290-N(O2290)-T2290-H2290*W2289, "")</f>
        <v/>
      </c>
      <c r="Y2290" s="18">
        <f>IF(A2290="", "", TRIM(IF(COUNTIFS($N$2:$N$3000,N2290,$C$2:$C$3000,C2290,$D$2:$D$3000,D2290,$H$2:$H$3000,H2290)&gt;1, "Orden repetida. ", "")&amp;IF(AND(S2290=1, C2290=Ajustes!$B$7, U2289+0.000001&lt;H2290), "Vendes más de lo registrado. ", "")&amp;IF(Q2290="texto", "Fecha en texto. ", "")&amp;IF(OR(NOT(ISNUMBER(D2290)), NOT(ISNUMBER(H2290))), "Número en texto. ", "")&amp;IF(AND(ISNUMBER(Q2290), ISNUMBER(Q2289), Q2290&lt;Q2289), "Fuera de orden de fecha. ", "")))</f>
        <v/>
      </c>
      <c r="Z2290" s="18">
        <f>IF(AND(S2290=1, ISNUMBER(R2290)), ROW(), 0)</f>
        <v/>
      </c>
      <c r="AA2290" s="18">
        <f>IF(ISNUMBER(R2290), R2290, 0)</f>
        <v/>
      </c>
    </row>
    <row r="2291">
      <c r="A2291" s="13" t="n"/>
      <c r="B2291" s="13" t="n"/>
      <c r="C2291" s="13" t="n"/>
      <c r="D2291" s="13" t="n"/>
      <c r="E2291" s="13" t="n"/>
      <c r="F2291" s="13" t="n"/>
      <c r="G2291" s="13" t="n"/>
      <c r="H2291" s="13" t="n"/>
      <c r="I2291" s="13" t="n"/>
      <c r="J2291" s="13" t="n"/>
      <c r="K2291" s="13" t="n"/>
      <c r="L2291" s="13" t="n"/>
      <c r="M2291" s="13" t="n"/>
      <c r="N2291" s="13" t="n"/>
      <c r="O2291" s="14" t="n"/>
      <c r="P2291" s="15" t="n"/>
      <c r="Q2291" s="16">
        <f>IF(N2291="", "", IF(ISNUMBER(N2291), N2291, IFERROR(DATEVALUE(LEFT(N2291,10))+TIMEVALUE(MID(N2291,12,8)), "texto")))</f>
        <v/>
      </c>
      <c r="R2291" s="17">
        <f>IF(ISNUMBER(Q2291), DATE(YEAR(Q2291),MONTH(Q2291),1), "")</f>
        <v/>
      </c>
      <c r="S2291" s="18">
        <f>IF(A2291="", 0, IF(AND(M2291=Ajustes!$B$8, E2291=Ajustes!$B$5, I2291=Ajustes!$B$4, OR(C2291=Ajustes!$B$6, C2291=Ajustes!$B$7), ISNUMBER(D2291), ISNUMBER(H2291)), 1, 0))</f>
        <v/>
      </c>
      <c r="T2291" s="19">
        <f>IF(S2291&lt;&gt;1, 0, IF(N(J2291)=0, 0, IF(K2291=Ajustes!$B$5, J2291, J2291*F2291)))</f>
        <v/>
      </c>
      <c r="U2291" s="20">
        <f>IF(S2291&lt;&gt;1, U2290, IF(C2291=Ajustes!$B$6, U2290+H2291, U2290-H2291))</f>
        <v/>
      </c>
      <c r="V2291" s="19">
        <f>IF(S2291&lt;&gt;1, V2290, IF(C2291=Ajustes!$B$6, V2290+D2291+N(O2291)+T2291, IF(U2291&lt;=0, 0, V2290-H2291*W2290)))</f>
        <v/>
      </c>
      <c r="W2291" s="21">
        <f>IF(U2291&gt;0, V2291/U2291, 0)</f>
        <v/>
      </c>
      <c r="X2291" s="19">
        <f>IF(AND(S2291=1, C2291=Ajustes!$B$7), D2291-N(O2291)-T2291-H2291*W2290, "")</f>
        <v/>
      </c>
      <c r="Y2291" s="18">
        <f>IF(A2291="", "", TRIM(IF(COUNTIFS($N$2:$N$3000,N2291,$C$2:$C$3000,C2291,$D$2:$D$3000,D2291,$H$2:$H$3000,H2291)&gt;1, "Orden repetida. ", "")&amp;IF(AND(S2291=1, C2291=Ajustes!$B$7, U2290+0.000001&lt;H2291), "Vendes más de lo registrado. ", "")&amp;IF(Q2291="texto", "Fecha en texto. ", "")&amp;IF(OR(NOT(ISNUMBER(D2291)), NOT(ISNUMBER(H2291))), "Número en texto. ", "")&amp;IF(AND(ISNUMBER(Q2291), ISNUMBER(Q2290), Q2291&lt;Q2290), "Fuera de orden de fecha. ", "")))</f>
        <v/>
      </c>
      <c r="Z2291" s="18">
        <f>IF(AND(S2291=1, ISNUMBER(R2291)), ROW(), 0)</f>
        <v/>
      </c>
      <c r="AA2291" s="18">
        <f>IF(ISNUMBER(R2291), R2291, 0)</f>
        <v/>
      </c>
    </row>
    <row r="2292">
      <c r="A2292" s="13" t="n"/>
      <c r="B2292" s="13" t="n"/>
      <c r="C2292" s="13" t="n"/>
      <c r="D2292" s="13" t="n"/>
      <c r="E2292" s="13" t="n"/>
      <c r="F2292" s="13" t="n"/>
      <c r="G2292" s="13" t="n"/>
      <c r="H2292" s="13" t="n"/>
      <c r="I2292" s="13" t="n"/>
      <c r="J2292" s="13" t="n"/>
      <c r="K2292" s="13" t="n"/>
      <c r="L2292" s="13" t="n"/>
      <c r="M2292" s="13" t="n"/>
      <c r="N2292" s="13" t="n"/>
      <c r="O2292" s="14" t="n"/>
      <c r="P2292" s="15" t="n"/>
      <c r="Q2292" s="16">
        <f>IF(N2292="", "", IF(ISNUMBER(N2292), N2292, IFERROR(DATEVALUE(LEFT(N2292,10))+TIMEVALUE(MID(N2292,12,8)), "texto")))</f>
        <v/>
      </c>
      <c r="R2292" s="17">
        <f>IF(ISNUMBER(Q2292), DATE(YEAR(Q2292),MONTH(Q2292),1), "")</f>
        <v/>
      </c>
      <c r="S2292" s="18">
        <f>IF(A2292="", 0, IF(AND(M2292=Ajustes!$B$8, E2292=Ajustes!$B$5, I2292=Ajustes!$B$4, OR(C2292=Ajustes!$B$6, C2292=Ajustes!$B$7), ISNUMBER(D2292), ISNUMBER(H2292)), 1, 0))</f>
        <v/>
      </c>
      <c r="T2292" s="19">
        <f>IF(S2292&lt;&gt;1, 0, IF(N(J2292)=0, 0, IF(K2292=Ajustes!$B$5, J2292, J2292*F2292)))</f>
        <v/>
      </c>
      <c r="U2292" s="20">
        <f>IF(S2292&lt;&gt;1, U2291, IF(C2292=Ajustes!$B$6, U2291+H2292, U2291-H2292))</f>
        <v/>
      </c>
      <c r="V2292" s="19">
        <f>IF(S2292&lt;&gt;1, V2291, IF(C2292=Ajustes!$B$6, V2291+D2292+N(O2292)+T2292, IF(U2292&lt;=0, 0, V2291-H2292*W2291)))</f>
        <v/>
      </c>
      <c r="W2292" s="21">
        <f>IF(U2292&gt;0, V2292/U2292, 0)</f>
        <v/>
      </c>
      <c r="X2292" s="19">
        <f>IF(AND(S2292=1, C2292=Ajustes!$B$7), D2292-N(O2292)-T2292-H2292*W2291, "")</f>
        <v/>
      </c>
      <c r="Y2292" s="18">
        <f>IF(A2292="", "", TRIM(IF(COUNTIFS($N$2:$N$3000,N2292,$C$2:$C$3000,C2292,$D$2:$D$3000,D2292,$H$2:$H$3000,H2292)&gt;1, "Orden repetida. ", "")&amp;IF(AND(S2292=1, C2292=Ajustes!$B$7, U2291+0.000001&lt;H2292), "Vendes más de lo registrado. ", "")&amp;IF(Q2292="texto", "Fecha en texto. ", "")&amp;IF(OR(NOT(ISNUMBER(D2292)), NOT(ISNUMBER(H2292))), "Número en texto. ", "")&amp;IF(AND(ISNUMBER(Q2292), ISNUMBER(Q2291), Q2292&lt;Q2291), "Fuera de orden de fecha. ", "")))</f>
        <v/>
      </c>
      <c r="Z2292" s="18">
        <f>IF(AND(S2292=1, ISNUMBER(R2292)), ROW(), 0)</f>
        <v/>
      </c>
      <c r="AA2292" s="18">
        <f>IF(ISNUMBER(R2292), R2292, 0)</f>
        <v/>
      </c>
    </row>
    <row r="2293">
      <c r="A2293" s="13" t="n"/>
      <c r="B2293" s="13" t="n"/>
      <c r="C2293" s="13" t="n"/>
      <c r="D2293" s="13" t="n"/>
      <c r="E2293" s="13" t="n"/>
      <c r="F2293" s="13" t="n"/>
      <c r="G2293" s="13" t="n"/>
      <c r="H2293" s="13" t="n"/>
      <c r="I2293" s="13" t="n"/>
      <c r="J2293" s="13" t="n"/>
      <c r="K2293" s="13" t="n"/>
      <c r="L2293" s="13" t="n"/>
      <c r="M2293" s="13" t="n"/>
      <c r="N2293" s="13" t="n"/>
      <c r="O2293" s="14" t="n"/>
      <c r="P2293" s="15" t="n"/>
      <c r="Q2293" s="16">
        <f>IF(N2293="", "", IF(ISNUMBER(N2293), N2293, IFERROR(DATEVALUE(LEFT(N2293,10))+TIMEVALUE(MID(N2293,12,8)), "texto")))</f>
        <v/>
      </c>
      <c r="R2293" s="17">
        <f>IF(ISNUMBER(Q2293), DATE(YEAR(Q2293),MONTH(Q2293),1), "")</f>
        <v/>
      </c>
      <c r="S2293" s="18">
        <f>IF(A2293="", 0, IF(AND(M2293=Ajustes!$B$8, E2293=Ajustes!$B$5, I2293=Ajustes!$B$4, OR(C2293=Ajustes!$B$6, C2293=Ajustes!$B$7), ISNUMBER(D2293), ISNUMBER(H2293)), 1, 0))</f>
        <v/>
      </c>
      <c r="T2293" s="19">
        <f>IF(S2293&lt;&gt;1, 0, IF(N(J2293)=0, 0, IF(K2293=Ajustes!$B$5, J2293, J2293*F2293)))</f>
        <v/>
      </c>
      <c r="U2293" s="20">
        <f>IF(S2293&lt;&gt;1, U2292, IF(C2293=Ajustes!$B$6, U2292+H2293, U2292-H2293))</f>
        <v/>
      </c>
      <c r="V2293" s="19">
        <f>IF(S2293&lt;&gt;1, V2292, IF(C2293=Ajustes!$B$6, V2292+D2293+N(O2293)+T2293, IF(U2293&lt;=0, 0, V2292-H2293*W2292)))</f>
        <v/>
      </c>
      <c r="W2293" s="21">
        <f>IF(U2293&gt;0, V2293/U2293, 0)</f>
        <v/>
      </c>
      <c r="X2293" s="19">
        <f>IF(AND(S2293=1, C2293=Ajustes!$B$7), D2293-N(O2293)-T2293-H2293*W2292, "")</f>
        <v/>
      </c>
      <c r="Y2293" s="18">
        <f>IF(A2293="", "", TRIM(IF(COUNTIFS($N$2:$N$3000,N2293,$C$2:$C$3000,C2293,$D$2:$D$3000,D2293,$H$2:$H$3000,H2293)&gt;1, "Orden repetida. ", "")&amp;IF(AND(S2293=1, C2293=Ajustes!$B$7, U2292+0.000001&lt;H2293), "Vendes más de lo registrado. ", "")&amp;IF(Q2293="texto", "Fecha en texto. ", "")&amp;IF(OR(NOT(ISNUMBER(D2293)), NOT(ISNUMBER(H2293))), "Número en texto. ", "")&amp;IF(AND(ISNUMBER(Q2293), ISNUMBER(Q2292), Q2293&lt;Q2292), "Fuera de orden de fecha. ", "")))</f>
        <v/>
      </c>
      <c r="Z2293" s="18">
        <f>IF(AND(S2293=1, ISNUMBER(R2293)), ROW(), 0)</f>
        <v/>
      </c>
      <c r="AA2293" s="18">
        <f>IF(ISNUMBER(R2293), R2293, 0)</f>
        <v/>
      </c>
    </row>
    <row r="2294">
      <c r="A2294" s="13" t="n"/>
      <c r="B2294" s="13" t="n"/>
      <c r="C2294" s="13" t="n"/>
      <c r="D2294" s="13" t="n"/>
      <c r="E2294" s="13" t="n"/>
      <c r="F2294" s="13" t="n"/>
      <c r="G2294" s="13" t="n"/>
      <c r="H2294" s="13" t="n"/>
      <c r="I2294" s="13" t="n"/>
      <c r="J2294" s="13" t="n"/>
      <c r="K2294" s="13" t="n"/>
      <c r="L2294" s="13" t="n"/>
      <c r="M2294" s="13" t="n"/>
      <c r="N2294" s="13" t="n"/>
      <c r="O2294" s="14" t="n"/>
      <c r="P2294" s="15" t="n"/>
      <c r="Q2294" s="16">
        <f>IF(N2294="", "", IF(ISNUMBER(N2294), N2294, IFERROR(DATEVALUE(LEFT(N2294,10))+TIMEVALUE(MID(N2294,12,8)), "texto")))</f>
        <v/>
      </c>
      <c r="R2294" s="17">
        <f>IF(ISNUMBER(Q2294), DATE(YEAR(Q2294),MONTH(Q2294),1), "")</f>
        <v/>
      </c>
      <c r="S2294" s="18">
        <f>IF(A2294="", 0, IF(AND(M2294=Ajustes!$B$8, E2294=Ajustes!$B$5, I2294=Ajustes!$B$4, OR(C2294=Ajustes!$B$6, C2294=Ajustes!$B$7), ISNUMBER(D2294), ISNUMBER(H2294)), 1, 0))</f>
        <v/>
      </c>
      <c r="T2294" s="19">
        <f>IF(S2294&lt;&gt;1, 0, IF(N(J2294)=0, 0, IF(K2294=Ajustes!$B$5, J2294, J2294*F2294)))</f>
        <v/>
      </c>
      <c r="U2294" s="20">
        <f>IF(S2294&lt;&gt;1, U2293, IF(C2294=Ajustes!$B$6, U2293+H2294, U2293-H2294))</f>
        <v/>
      </c>
      <c r="V2294" s="19">
        <f>IF(S2294&lt;&gt;1, V2293, IF(C2294=Ajustes!$B$6, V2293+D2294+N(O2294)+T2294, IF(U2294&lt;=0, 0, V2293-H2294*W2293)))</f>
        <v/>
      </c>
      <c r="W2294" s="21">
        <f>IF(U2294&gt;0, V2294/U2294, 0)</f>
        <v/>
      </c>
      <c r="X2294" s="19">
        <f>IF(AND(S2294=1, C2294=Ajustes!$B$7), D2294-N(O2294)-T2294-H2294*W2293, "")</f>
        <v/>
      </c>
      <c r="Y2294" s="18">
        <f>IF(A2294="", "", TRIM(IF(COUNTIFS($N$2:$N$3000,N2294,$C$2:$C$3000,C2294,$D$2:$D$3000,D2294,$H$2:$H$3000,H2294)&gt;1, "Orden repetida. ", "")&amp;IF(AND(S2294=1, C2294=Ajustes!$B$7, U2293+0.000001&lt;H2294), "Vendes más de lo registrado. ", "")&amp;IF(Q2294="texto", "Fecha en texto. ", "")&amp;IF(OR(NOT(ISNUMBER(D2294)), NOT(ISNUMBER(H2294))), "Número en texto. ", "")&amp;IF(AND(ISNUMBER(Q2294), ISNUMBER(Q2293), Q2294&lt;Q2293), "Fuera de orden de fecha. ", "")))</f>
        <v/>
      </c>
      <c r="Z2294" s="18">
        <f>IF(AND(S2294=1, ISNUMBER(R2294)), ROW(), 0)</f>
        <v/>
      </c>
      <c r="AA2294" s="18">
        <f>IF(ISNUMBER(R2294), R2294, 0)</f>
        <v/>
      </c>
    </row>
    <row r="2295">
      <c r="A2295" s="13" t="n"/>
      <c r="B2295" s="13" t="n"/>
      <c r="C2295" s="13" t="n"/>
      <c r="D2295" s="13" t="n"/>
      <c r="E2295" s="13" t="n"/>
      <c r="F2295" s="13" t="n"/>
      <c r="G2295" s="13" t="n"/>
      <c r="H2295" s="13" t="n"/>
      <c r="I2295" s="13" t="n"/>
      <c r="J2295" s="13" t="n"/>
      <c r="K2295" s="13" t="n"/>
      <c r="L2295" s="13" t="n"/>
      <c r="M2295" s="13" t="n"/>
      <c r="N2295" s="13" t="n"/>
      <c r="O2295" s="14" t="n"/>
      <c r="P2295" s="15" t="n"/>
      <c r="Q2295" s="16">
        <f>IF(N2295="", "", IF(ISNUMBER(N2295), N2295, IFERROR(DATEVALUE(LEFT(N2295,10))+TIMEVALUE(MID(N2295,12,8)), "texto")))</f>
        <v/>
      </c>
      <c r="R2295" s="17">
        <f>IF(ISNUMBER(Q2295), DATE(YEAR(Q2295),MONTH(Q2295),1), "")</f>
        <v/>
      </c>
      <c r="S2295" s="18">
        <f>IF(A2295="", 0, IF(AND(M2295=Ajustes!$B$8, E2295=Ajustes!$B$5, I2295=Ajustes!$B$4, OR(C2295=Ajustes!$B$6, C2295=Ajustes!$B$7), ISNUMBER(D2295), ISNUMBER(H2295)), 1, 0))</f>
        <v/>
      </c>
      <c r="T2295" s="19">
        <f>IF(S2295&lt;&gt;1, 0, IF(N(J2295)=0, 0, IF(K2295=Ajustes!$B$5, J2295, J2295*F2295)))</f>
        <v/>
      </c>
      <c r="U2295" s="20">
        <f>IF(S2295&lt;&gt;1, U2294, IF(C2295=Ajustes!$B$6, U2294+H2295, U2294-H2295))</f>
        <v/>
      </c>
      <c r="V2295" s="19">
        <f>IF(S2295&lt;&gt;1, V2294, IF(C2295=Ajustes!$B$6, V2294+D2295+N(O2295)+T2295, IF(U2295&lt;=0, 0, V2294-H2295*W2294)))</f>
        <v/>
      </c>
      <c r="W2295" s="21">
        <f>IF(U2295&gt;0, V2295/U2295, 0)</f>
        <v/>
      </c>
      <c r="X2295" s="19">
        <f>IF(AND(S2295=1, C2295=Ajustes!$B$7), D2295-N(O2295)-T2295-H2295*W2294, "")</f>
        <v/>
      </c>
      <c r="Y2295" s="18">
        <f>IF(A2295="", "", TRIM(IF(COUNTIFS($N$2:$N$3000,N2295,$C$2:$C$3000,C2295,$D$2:$D$3000,D2295,$H$2:$H$3000,H2295)&gt;1, "Orden repetida. ", "")&amp;IF(AND(S2295=1, C2295=Ajustes!$B$7, U2294+0.000001&lt;H2295), "Vendes más de lo registrado. ", "")&amp;IF(Q2295="texto", "Fecha en texto. ", "")&amp;IF(OR(NOT(ISNUMBER(D2295)), NOT(ISNUMBER(H2295))), "Número en texto. ", "")&amp;IF(AND(ISNUMBER(Q2295), ISNUMBER(Q2294), Q2295&lt;Q2294), "Fuera de orden de fecha. ", "")))</f>
        <v/>
      </c>
      <c r="Z2295" s="18">
        <f>IF(AND(S2295=1, ISNUMBER(R2295)), ROW(), 0)</f>
        <v/>
      </c>
      <c r="AA2295" s="18">
        <f>IF(ISNUMBER(R2295), R2295, 0)</f>
        <v/>
      </c>
    </row>
    <row r="2296">
      <c r="A2296" s="13" t="n"/>
      <c r="B2296" s="13" t="n"/>
      <c r="C2296" s="13" t="n"/>
      <c r="D2296" s="13" t="n"/>
      <c r="E2296" s="13" t="n"/>
      <c r="F2296" s="13" t="n"/>
      <c r="G2296" s="13" t="n"/>
      <c r="H2296" s="13" t="n"/>
      <c r="I2296" s="13" t="n"/>
      <c r="J2296" s="13" t="n"/>
      <c r="K2296" s="13" t="n"/>
      <c r="L2296" s="13" t="n"/>
      <c r="M2296" s="13" t="n"/>
      <c r="N2296" s="13" t="n"/>
      <c r="O2296" s="14" t="n"/>
      <c r="P2296" s="15" t="n"/>
      <c r="Q2296" s="16">
        <f>IF(N2296="", "", IF(ISNUMBER(N2296), N2296, IFERROR(DATEVALUE(LEFT(N2296,10))+TIMEVALUE(MID(N2296,12,8)), "texto")))</f>
        <v/>
      </c>
      <c r="R2296" s="17">
        <f>IF(ISNUMBER(Q2296), DATE(YEAR(Q2296),MONTH(Q2296),1), "")</f>
        <v/>
      </c>
      <c r="S2296" s="18">
        <f>IF(A2296="", 0, IF(AND(M2296=Ajustes!$B$8, E2296=Ajustes!$B$5, I2296=Ajustes!$B$4, OR(C2296=Ajustes!$B$6, C2296=Ajustes!$B$7), ISNUMBER(D2296), ISNUMBER(H2296)), 1, 0))</f>
        <v/>
      </c>
      <c r="T2296" s="19">
        <f>IF(S2296&lt;&gt;1, 0, IF(N(J2296)=0, 0, IF(K2296=Ajustes!$B$5, J2296, J2296*F2296)))</f>
        <v/>
      </c>
      <c r="U2296" s="20">
        <f>IF(S2296&lt;&gt;1, U2295, IF(C2296=Ajustes!$B$6, U2295+H2296, U2295-H2296))</f>
        <v/>
      </c>
      <c r="V2296" s="19">
        <f>IF(S2296&lt;&gt;1, V2295, IF(C2296=Ajustes!$B$6, V2295+D2296+N(O2296)+T2296, IF(U2296&lt;=0, 0, V2295-H2296*W2295)))</f>
        <v/>
      </c>
      <c r="W2296" s="21">
        <f>IF(U2296&gt;0, V2296/U2296, 0)</f>
        <v/>
      </c>
      <c r="X2296" s="19">
        <f>IF(AND(S2296=1, C2296=Ajustes!$B$7), D2296-N(O2296)-T2296-H2296*W2295, "")</f>
        <v/>
      </c>
      <c r="Y2296" s="18">
        <f>IF(A2296="", "", TRIM(IF(COUNTIFS($N$2:$N$3000,N2296,$C$2:$C$3000,C2296,$D$2:$D$3000,D2296,$H$2:$H$3000,H2296)&gt;1, "Orden repetida. ", "")&amp;IF(AND(S2296=1, C2296=Ajustes!$B$7, U2295+0.000001&lt;H2296), "Vendes más de lo registrado. ", "")&amp;IF(Q2296="texto", "Fecha en texto. ", "")&amp;IF(OR(NOT(ISNUMBER(D2296)), NOT(ISNUMBER(H2296))), "Número en texto. ", "")&amp;IF(AND(ISNUMBER(Q2296), ISNUMBER(Q2295), Q2296&lt;Q2295), "Fuera de orden de fecha. ", "")))</f>
        <v/>
      </c>
      <c r="Z2296" s="18">
        <f>IF(AND(S2296=1, ISNUMBER(R2296)), ROW(), 0)</f>
        <v/>
      </c>
      <c r="AA2296" s="18">
        <f>IF(ISNUMBER(R2296), R2296, 0)</f>
        <v/>
      </c>
    </row>
    <row r="2297">
      <c r="A2297" s="13" t="n"/>
      <c r="B2297" s="13" t="n"/>
      <c r="C2297" s="13" t="n"/>
      <c r="D2297" s="13" t="n"/>
      <c r="E2297" s="13" t="n"/>
      <c r="F2297" s="13" t="n"/>
      <c r="G2297" s="13" t="n"/>
      <c r="H2297" s="13" t="n"/>
      <c r="I2297" s="13" t="n"/>
      <c r="J2297" s="13" t="n"/>
      <c r="K2297" s="13" t="n"/>
      <c r="L2297" s="13" t="n"/>
      <c r="M2297" s="13" t="n"/>
      <c r="N2297" s="13" t="n"/>
      <c r="O2297" s="14" t="n"/>
      <c r="P2297" s="15" t="n"/>
      <c r="Q2297" s="16">
        <f>IF(N2297="", "", IF(ISNUMBER(N2297), N2297, IFERROR(DATEVALUE(LEFT(N2297,10))+TIMEVALUE(MID(N2297,12,8)), "texto")))</f>
        <v/>
      </c>
      <c r="R2297" s="17">
        <f>IF(ISNUMBER(Q2297), DATE(YEAR(Q2297),MONTH(Q2297),1), "")</f>
        <v/>
      </c>
      <c r="S2297" s="18">
        <f>IF(A2297="", 0, IF(AND(M2297=Ajustes!$B$8, E2297=Ajustes!$B$5, I2297=Ajustes!$B$4, OR(C2297=Ajustes!$B$6, C2297=Ajustes!$B$7), ISNUMBER(D2297), ISNUMBER(H2297)), 1, 0))</f>
        <v/>
      </c>
      <c r="T2297" s="19">
        <f>IF(S2297&lt;&gt;1, 0, IF(N(J2297)=0, 0, IF(K2297=Ajustes!$B$5, J2297, J2297*F2297)))</f>
        <v/>
      </c>
      <c r="U2297" s="20">
        <f>IF(S2297&lt;&gt;1, U2296, IF(C2297=Ajustes!$B$6, U2296+H2297, U2296-H2297))</f>
        <v/>
      </c>
      <c r="V2297" s="19">
        <f>IF(S2297&lt;&gt;1, V2296, IF(C2297=Ajustes!$B$6, V2296+D2297+N(O2297)+T2297, IF(U2297&lt;=0, 0, V2296-H2297*W2296)))</f>
        <v/>
      </c>
      <c r="W2297" s="21">
        <f>IF(U2297&gt;0, V2297/U2297, 0)</f>
        <v/>
      </c>
      <c r="X2297" s="19">
        <f>IF(AND(S2297=1, C2297=Ajustes!$B$7), D2297-N(O2297)-T2297-H2297*W2296, "")</f>
        <v/>
      </c>
      <c r="Y2297" s="18">
        <f>IF(A2297="", "", TRIM(IF(COUNTIFS($N$2:$N$3000,N2297,$C$2:$C$3000,C2297,$D$2:$D$3000,D2297,$H$2:$H$3000,H2297)&gt;1, "Orden repetida. ", "")&amp;IF(AND(S2297=1, C2297=Ajustes!$B$7, U2296+0.000001&lt;H2297), "Vendes más de lo registrado. ", "")&amp;IF(Q2297="texto", "Fecha en texto. ", "")&amp;IF(OR(NOT(ISNUMBER(D2297)), NOT(ISNUMBER(H2297))), "Número en texto. ", "")&amp;IF(AND(ISNUMBER(Q2297), ISNUMBER(Q2296), Q2297&lt;Q2296), "Fuera de orden de fecha. ", "")))</f>
        <v/>
      </c>
      <c r="Z2297" s="18">
        <f>IF(AND(S2297=1, ISNUMBER(R2297)), ROW(), 0)</f>
        <v/>
      </c>
      <c r="AA2297" s="18">
        <f>IF(ISNUMBER(R2297), R2297, 0)</f>
        <v/>
      </c>
    </row>
    <row r="2298">
      <c r="A2298" s="13" t="n"/>
      <c r="B2298" s="13" t="n"/>
      <c r="C2298" s="13" t="n"/>
      <c r="D2298" s="13" t="n"/>
      <c r="E2298" s="13" t="n"/>
      <c r="F2298" s="13" t="n"/>
      <c r="G2298" s="13" t="n"/>
      <c r="H2298" s="13" t="n"/>
      <c r="I2298" s="13" t="n"/>
      <c r="J2298" s="13" t="n"/>
      <c r="K2298" s="13" t="n"/>
      <c r="L2298" s="13" t="n"/>
      <c r="M2298" s="13" t="n"/>
      <c r="N2298" s="13" t="n"/>
      <c r="O2298" s="14" t="n"/>
      <c r="P2298" s="15" t="n"/>
      <c r="Q2298" s="16">
        <f>IF(N2298="", "", IF(ISNUMBER(N2298), N2298, IFERROR(DATEVALUE(LEFT(N2298,10))+TIMEVALUE(MID(N2298,12,8)), "texto")))</f>
        <v/>
      </c>
      <c r="R2298" s="17">
        <f>IF(ISNUMBER(Q2298), DATE(YEAR(Q2298),MONTH(Q2298),1), "")</f>
        <v/>
      </c>
      <c r="S2298" s="18">
        <f>IF(A2298="", 0, IF(AND(M2298=Ajustes!$B$8, E2298=Ajustes!$B$5, I2298=Ajustes!$B$4, OR(C2298=Ajustes!$B$6, C2298=Ajustes!$B$7), ISNUMBER(D2298), ISNUMBER(H2298)), 1, 0))</f>
        <v/>
      </c>
      <c r="T2298" s="19">
        <f>IF(S2298&lt;&gt;1, 0, IF(N(J2298)=0, 0, IF(K2298=Ajustes!$B$5, J2298, J2298*F2298)))</f>
        <v/>
      </c>
      <c r="U2298" s="20">
        <f>IF(S2298&lt;&gt;1, U2297, IF(C2298=Ajustes!$B$6, U2297+H2298, U2297-H2298))</f>
        <v/>
      </c>
      <c r="V2298" s="19">
        <f>IF(S2298&lt;&gt;1, V2297, IF(C2298=Ajustes!$B$6, V2297+D2298+N(O2298)+T2298, IF(U2298&lt;=0, 0, V2297-H2298*W2297)))</f>
        <v/>
      </c>
      <c r="W2298" s="21">
        <f>IF(U2298&gt;0, V2298/U2298, 0)</f>
        <v/>
      </c>
      <c r="X2298" s="19">
        <f>IF(AND(S2298=1, C2298=Ajustes!$B$7), D2298-N(O2298)-T2298-H2298*W2297, "")</f>
        <v/>
      </c>
      <c r="Y2298" s="18">
        <f>IF(A2298="", "", TRIM(IF(COUNTIFS($N$2:$N$3000,N2298,$C$2:$C$3000,C2298,$D$2:$D$3000,D2298,$H$2:$H$3000,H2298)&gt;1, "Orden repetida. ", "")&amp;IF(AND(S2298=1, C2298=Ajustes!$B$7, U2297+0.000001&lt;H2298), "Vendes más de lo registrado. ", "")&amp;IF(Q2298="texto", "Fecha en texto. ", "")&amp;IF(OR(NOT(ISNUMBER(D2298)), NOT(ISNUMBER(H2298))), "Número en texto. ", "")&amp;IF(AND(ISNUMBER(Q2298), ISNUMBER(Q2297), Q2298&lt;Q2297), "Fuera de orden de fecha. ", "")))</f>
        <v/>
      </c>
      <c r="Z2298" s="18">
        <f>IF(AND(S2298=1, ISNUMBER(R2298)), ROW(), 0)</f>
        <v/>
      </c>
      <c r="AA2298" s="18">
        <f>IF(ISNUMBER(R2298), R2298, 0)</f>
        <v/>
      </c>
    </row>
    <row r="2299">
      <c r="A2299" s="13" t="n"/>
      <c r="B2299" s="13" t="n"/>
      <c r="C2299" s="13" t="n"/>
      <c r="D2299" s="13" t="n"/>
      <c r="E2299" s="13" t="n"/>
      <c r="F2299" s="13" t="n"/>
      <c r="G2299" s="13" t="n"/>
      <c r="H2299" s="13" t="n"/>
      <c r="I2299" s="13" t="n"/>
      <c r="J2299" s="13" t="n"/>
      <c r="K2299" s="13" t="n"/>
      <c r="L2299" s="13" t="n"/>
      <c r="M2299" s="13" t="n"/>
      <c r="N2299" s="13" t="n"/>
      <c r="O2299" s="14" t="n"/>
      <c r="P2299" s="15" t="n"/>
      <c r="Q2299" s="16">
        <f>IF(N2299="", "", IF(ISNUMBER(N2299), N2299, IFERROR(DATEVALUE(LEFT(N2299,10))+TIMEVALUE(MID(N2299,12,8)), "texto")))</f>
        <v/>
      </c>
      <c r="R2299" s="17">
        <f>IF(ISNUMBER(Q2299), DATE(YEAR(Q2299),MONTH(Q2299),1), "")</f>
        <v/>
      </c>
      <c r="S2299" s="18">
        <f>IF(A2299="", 0, IF(AND(M2299=Ajustes!$B$8, E2299=Ajustes!$B$5, I2299=Ajustes!$B$4, OR(C2299=Ajustes!$B$6, C2299=Ajustes!$B$7), ISNUMBER(D2299), ISNUMBER(H2299)), 1, 0))</f>
        <v/>
      </c>
      <c r="T2299" s="19">
        <f>IF(S2299&lt;&gt;1, 0, IF(N(J2299)=0, 0, IF(K2299=Ajustes!$B$5, J2299, J2299*F2299)))</f>
        <v/>
      </c>
      <c r="U2299" s="20">
        <f>IF(S2299&lt;&gt;1, U2298, IF(C2299=Ajustes!$B$6, U2298+H2299, U2298-H2299))</f>
        <v/>
      </c>
      <c r="V2299" s="19">
        <f>IF(S2299&lt;&gt;1, V2298, IF(C2299=Ajustes!$B$6, V2298+D2299+N(O2299)+T2299, IF(U2299&lt;=0, 0, V2298-H2299*W2298)))</f>
        <v/>
      </c>
      <c r="W2299" s="21">
        <f>IF(U2299&gt;0, V2299/U2299, 0)</f>
        <v/>
      </c>
      <c r="X2299" s="19">
        <f>IF(AND(S2299=1, C2299=Ajustes!$B$7), D2299-N(O2299)-T2299-H2299*W2298, "")</f>
        <v/>
      </c>
      <c r="Y2299" s="18">
        <f>IF(A2299="", "", TRIM(IF(COUNTIFS($N$2:$N$3000,N2299,$C$2:$C$3000,C2299,$D$2:$D$3000,D2299,$H$2:$H$3000,H2299)&gt;1, "Orden repetida. ", "")&amp;IF(AND(S2299=1, C2299=Ajustes!$B$7, U2298+0.000001&lt;H2299), "Vendes más de lo registrado. ", "")&amp;IF(Q2299="texto", "Fecha en texto. ", "")&amp;IF(OR(NOT(ISNUMBER(D2299)), NOT(ISNUMBER(H2299))), "Número en texto. ", "")&amp;IF(AND(ISNUMBER(Q2299), ISNUMBER(Q2298), Q2299&lt;Q2298), "Fuera de orden de fecha. ", "")))</f>
        <v/>
      </c>
      <c r="Z2299" s="18">
        <f>IF(AND(S2299=1, ISNUMBER(R2299)), ROW(), 0)</f>
        <v/>
      </c>
      <c r="AA2299" s="18">
        <f>IF(ISNUMBER(R2299), R2299, 0)</f>
        <v/>
      </c>
    </row>
    <row r="2300">
      <c r="A2300" s="13" t="n"/>
      <c r="B2300" s="13" t="n"/>
      <c r="C2300" s="13" t="n"/>
      <c r="D2300" s="13" t="n"/>
      <c r="E2300" s="13" t="n"/>
      <c r="F2300" s="13" t="n"/>
      <c r="G2300" s="13" t="n"/>
      <c r="H2300" s="13" t="n"/>
      <c r="I2300" s="13" t="n"/>
      <c r="J2300" s="13" t="n"/>
      <c r="K2300" s="13" t="n"/>
      <c r="L2300" s="13" t="n"/>
      <c r="M2300" s="13" t="n"/>
      <c r="N2300" s="13" t="n"/>
      <c r="O2300" s="14" t="n"/>
      <c r="P2300" s="15" t="n"/>
      <c r="Q2300" s="16">
        <f>IF(N2300="", "", IF(ISNUMBER(N2300), N2300, IFERROR(DATEVALUE(LEFT(N2300,10))+TIMEVALUE(MID(N2300,12,8)), "texto")))</f>
        <v/>
      </c>
      <c r="R2300" s="17">
        <f>IF(ISNUMBER(Q2300), DATE(YEAR(Q2300),MONTH(Q2300),1), "")</f>
        <v/>
      </c>
      <c r="S2300" s="18">
        <f>IF(A2300="", 0, IF(AND(M2300=Ajustes!$B$8, E2300=Ajustes!$B$5, I2300=Ajustes!$B$4, OR(C2300=Ajustes!$B$6, C2300=Ajustes!$B$7), ISNUMBER(D2300), ISNUMBER(H2300)), 1, 0))</f>
        <v/>
      </c>
      <c r="T2300" s="19">
        <f>IF(S2300&lt;&gt;1, 0, IF(N(J2300)=0, 0, IF(K2300=Ajustes!$B$5, J2300, J2300*F2300)))</f>
        <v/>
      </c>
      <c r="U2300" s="20">
        <f>IF(S2300&lt;&gt;1, U2299, IF(C2300=Ajustes!$B$6, U2299+H2300, U2299-H2300))</f>
        <v/>
      </c>
      <c r="V2300" s="19">
        <f>IF(S2300&lt;&gt;1, V2299, IF(C2300=Ajustes!$B$6, V2299+D2300+N(O2300)+T2300, IF(U2300&lt;=0, 0, V2299-H2300*W2299)))</f>
        <v/>
      </c>
      <c r="W2300" s="21">
        <f>IF(U2300&gt;0, V2300/U2300, 0)</f>
        <v/>
      </c>
      <c r="X2300" s="19">
        <f>IF(AND(S2300=1, C2300=Ajustes!$B$7), D2300-N(O2300)-T2300-H2300*W2299, "")</f>
        <v/>
      </c>
      <c r="Y2300" s="18">
        <f>IF(A2300="", "", TRIM(IF(COUNTIFS($N$2:$N$3000,N2300,$C$2:$C$3000,C2300,$D$2:$D$3000,D2300,$H$2:$H$3000,H2300)&gt;1, "Orden repetida. ", "")&amp;IF(AND(S2300=1, C2300=Ajustes!$B$7, U2299+0.000001&lt;H2300), "Vendes más de lo registrado. ", "")&amp;IF(Q2300="texto", "Fecha en texto. ", "")&amp;IF(OR(NOT(ISNUMBER(D2300)), NOT(ISNUMBER(H2300))), "Número en texto. ", "")&amp;IF(AND(ISNUMBER(Q2300), ISNUMBER(Q2299), Q2300&lt;Q2299), "Fuera de orden de fecha. ", "")))</f>
        <v/>
      </c>
      <c r="Z2300" s="18">
        <f>IF(AND(S2300=1, ISNUMBER(R2300)), ROW(), 0)</f>
        <v/>
      </c>
      <c r="AA2300" s="18">
        <f>IF(ISNUMBER(R2300), R2300, 0)</f>
        <v/>
      </c>
    </row>
    <row r="2301">
      <c r="A2301" s="13" t="n"/>
      <c r="B2301" s="13" t="n"/>
      <c r="C2301" s="13" t="n"/>
      <c r="D2301" s="13" t="n"/>
      <c r="E2301" s="13" t="n"/>
      <c r="F2301" s="13" t="n"/>
      <c r="G2301" s="13" t="n"/>
      <c r="H2301" s="13" t="n"/>
      <c r="I2301" s="13" t="n"/>
      <c r="J2301" s="13" t="n"/>
      <c r="K2301" s="13" t="n"/>
      <c r="L2301" s="13" t="n"/>
      <c r="M2301" s="13" t="n"/>
      <c r="N2301" s="13" t="n"/>
      <c r="O2301" s="14" t="n"/>
      <c r="P2301" s="15" t="n"/>
      <c r="Q2301" s="16">
        <f>IF(N2301="", "", IF(ISNUMBER(N2301), N2301, IFERROR(DATEVALUE(LEFT(N2301,10))+TIMEVALUE(MID(N2301,12,8)), "texto")))</f>
        <v/>
      </c>
      <c r="R2301" s="17">
        <f>IF(ISNUMBER(Q2301), DATE(YEAR(Q2301),MONTH(Q2301),1), "")</f>
        <v/>
      </c>
      <c r="S2301" s="18">
        <f>IF(A2301="", 0, IF(AND(M2301=Ajustes!$B$8, E2301=Ajustes!$B$5, I2301=Ajustes!$B$4, OR(C2301=Ajustes!$B$6, C2301=Ajustes!$B$7), ISNUMBER(D2301), ISNUMBER(H2301)), 1, 0))</f>
        <v/>
      </c>
      <c r="T2301" s="19">
        <f>IF(S2301&lt;&gt;1, 0, IF(N(J2301)=0, 0, IF(K2301=Ajustes!$B$5, J2301, J2301*F2301)))</f>
        <v/>
      </c>
      <c r="U2301" s="20">
        <f>IF(S2301&lt;&gt;1, U2300, IF(C2301=Ajustes!$B$6, U2300+H2301, U2300-H2301))</f>
        <v/>
      </c>
      <c r="V2301" s="19">
        <f>IF(S2301&lt;&gt;1, V2300, IF(C2301=Ajustes!$B$6, V2300+D2301+N(O2301)+T2301, IF(U2301&lt;=0, 0, V2300-H2301*W2300)))</f>
        <v/>
      </c>
      <c r="W2301" s="21">
        <f>IF(U2301&gt;0, V2301/U2301, 0)</f>
        <v/>
      </c>
      <c r="X2301" s="19">
        <f>IF(AND(S2301=1, C2301=Ajustes!$B$7), D2301-N(O2301)-T2301-H2301*W2300, "")</f>
        <v/>
      </c>
      <c r="Y2301" s="18">
        <f>IF(A2301="", "", TRIM(IF(COUNTIFS($N$2:$N$3000,N2301,$C$2:$C$3000,C2301,$D$2:$D$3000,D2301,$H$2:$H$3000,H2301)&gt;1, "Orden repetida. ", "")&amp;IF(AND(S2301=1, C2301=Ajustes!$B$7, U2300+0.000001&lt;H2301), "Vendes más de lo registrado. ", "")&amp;IF(Q2301="texto", "Fecha en texto. ", "")&amp;IF(OR(NOT(ISNUMBER(D2301)), NOT(ISNUMBER(H2301))), "Número en texto. ", "")&amp;IF(AND(ISNUMBER(Q2301), ISNUMBER(Q2300), Q2301&lt;Q2300), "Fuera de orden de fecha. ", "")))</f>
        <v/>
      </c>
      <c r="Z2301" s="18">
        <f>IF(AND(S2301=1, ISNUMBER(R2301)), ROW(), 0)</f>
        <v/>
      </c>
      <c r="AA2301" s="18">
        <f>IF(ISNUMBER(R2301), R2301, 0)</f>
        <v/>
      </c>
    </row>
    <row r="2302">
      <c r="A2302" s="13" t="n"/>
      <c r="B2302" s="13" t="n"/>
      <c r="C2302" s="13" t="n"/>
      <c r="D2302" s="13" t="n"/>
      <c r="E2302" s="13" t="n"/>
      <c r="F2302" s="13" t="n"/>
      <c r="G2302" s="13" t="n"/>
      <c r="H2302" s="13" t="n"/>
      <c r="I2302" s="13" t="n"/>
      <c r="J2302" s="13" t="n"/>
      <c r="K2302" s="13" t="n"/>
      <c r="L2302" s="13" t="n"/>
      <c r="M2302" s="13" t="n"/>
      <c r="N2302" s="13" t="n"/>
      <c r="O2302" s="14" t="n"/>
      <c r="P2302" s="15" t="n"/>
      <c r="Q2302" s="16">
        <f>IF(N2302="", "", IF(ISNUMBER(N2302), N2302, IFERROR(DATEVALUE(LEFT(N2302,10))+TIMEVALUE(MID(N2302,12,8)), "texto")))</f>
        <v/>
      </c>
      <c r="R2302" s="17">
        <f>IF(ISNUMBER(Q2302), DATE(YEAR(Q2302),MONTH(Q2302),1), "")</f>
        <v/>
      </c>
      <c r="S2302" s="18">
        <f>IF(A2302="", 0, IF(AND(M2302=Ajustes!$B$8, E2302=Ajustes!$B$5, I2302=Ajustes!$B$4, OR(C2302=Ajustes!$B$6, C2302=Ajustes!$B$7), ISNUMBER(D2302), ISNUMBER(H2302)), 1, 0))</f>
        <v/>
      </c>
      <c r="T2302" s="19">
        <f>IF(S2302&lt;&gt;1, 0, IF(N(J2302)=0, 0, IF(K2302=Ajustes!$B$5, J2302, J2302*F2302)))</f>
        <v/>
      </c>
      <c r="U2302" s="20">
        <f>IF(S2302&lt;&gt;1, U2301, IF(C2302=Ajustes!$B$6, U2301+H2302, U2301-H2302))</f>
        <v/>
      </c>
      <c r="V2302" s="19">
        <f>IF(S2302&lt;&gt;1, V2301, IF(C2302=Ajustes!$B$6, V2301+D2302+N(O2302)+T2302, IF(U2302&lt;=0, 0, V2301-H2302*W2301)))</f>
        <v/>
      </c>
      <c r="W2302" s="21">
        <f>IF(U2302&gt;0, V2302/U2302, 0)</f>
        <v/>
      </c>
      <c r="X2302" s="19">
        <f>IF(AND(S2302=1, C2302=Ajustes!$B$7), D2302-N(O2302)-T2302-H2302*W2301, "")</f>
        <v/>
      </c>
      <c r="Y2302" s="18">
        <f>IF(A2302="", "", TRIM(IF(COUNTIFS($N$2:$N$3000,N2302,$C$2:$C$3000,C2302,$D$2:$D$3000,D2302,$H$2:$H$3000,H2302)&gt;1, "Orden repetida. ", "")&amp;IF(AND(S2302=1, C2302=Ajustes!$B$7, U2301+0.000001&lt;H2302), "Vendes más de lo registrado. ", "")&amp;IF(Q2302="texto", "Fecha en texto. ", "")&amp;IF(OR(NOT(ISNUMBER(D2302)), NOT(ISNUMBER(H2302))), "Número en texto. ", "")&amp;IF(AND(ISNUMBER(Q2302), ISNUMBER(Q2301), Q2302&lt;Q2301), "Fuera de orden de fecha. ", "")))</f>
        <v/>
      </c>
      <c r="Z2302" s="18">
        <f>IF(AND(S2302=1, ISNUMBER(R2302)), ROW(), 0)</f>
        <v/>
      </c>
      <c r="AA2302" s="18">
        <f>IF(ISNUMBER(R2302), R2302, 0)</f>
        <v/>
      </c>
    </row>
    <row r="2303">
      <c r="A2303" s="13" t="n"/>
      <c r="B2303" s="13" t="n"/>
      <c r="C2303" s="13" t="n"/>
      <c r="D2303" s="13" t="n"/>
      <c r="E2303" s="13" t="n"/>
      <c r="F2303" s="13" t="n"/>
      <c r="G2303" s="13" t="n"/>
      <c r="H2303" s="13" t="n"/>
      <c r="I2303" s="13" t="n"/>
      <c r="J2303" s="13" t="n"/>
      <c r="K2303" s="13" t="n"/>
      <c r="L2303" s="13" t="n"/>
      <c r="M2303" s="13" t="n"/>
      <c r="N2303" s="13" t="n"/>
      <c r="O2303" s="14" t="n"/>
      <c r="P2303" s="15" t="n"/>
      <c r="Q2303" s="16">
        <f>IF(N2303="", "", IF(ISNUMBER(N2303), N2303, IFERROR(DATEVALUE(LEFT(N2303,10))+TIMEVALUE(MID(N2303,12,8)), "texto")))</f>
        <v/>
      </c>
      <c r="R2303" s="17">
        <f>IF(ISNUMBER(Q2303), DATE(YEAR(Q2303),MONTH(Q2303),1), "")</f>
        <v/>
      </c>
      <c r="S2303" s="18">
        <f>IF(A2303="", 0, IF(AND(M2303=Ajustes!$B$8, E2303=Ajustes!$B$5, I2303=Ajustes!$B$4, OR(C2303=Ajustes!$B$6, C2303=Ajustes!$B$7), ISNUMBER(D2303), ISNUMBER(H2303)), 1, 0))</f>
        <v/>
      </c>
      <c r="T2303" s="19">
        <f>IF(S2303&lt;&gt;1, 0, IF(N(J2303)=0, 0, IF(K2303=Ajustes!$B$5, J2303, J2303*F2303)))</f>
        <v/>
      </c>
      <c r="U2303" s="20">
        <f>IF(S2303&lt;&gt;1, U2302, IF(C2303=Ajustes!$B$6, U2302+H2303, U2302-H2303))</f>
        <v/>
      </c>
      <c r="V2303" s="19">
        <f>IF(S2303&lt;&gt;1, V2302, IF(C2303=Ajustes!$B$6, V2302+D2303+N(O2303)+T2303, IF(U2303&lt;=0, 0, V2302-H2303*W2302)))</f>
        <v/>
      </c>
      <c r="W2303" s="21">
        <f>IF(U2303&gt;0, V2303/U2303, 0)</f>
        <v/>
      </c>
      <c r="X2303" s="19">
        <f>IF(AND(S2303=1, C2303=Ajustes!$B$7), D2303-N(O2303)-T2303-H2303*W2302, "")</f>
        <v/>
      </c>
      <c r="Y2303" s="18">
        <f>IF(A2303="", "", TRIM(IF(COUNTIFS($N$2:$N$3000,N2303,$C$2:$C$3000,C2303,$D$2:$D$3000,D2303,$H$2:$H$3000,H2303)&gt;1, "Orden repetida. ", "")&amp;IF(AND(S2303=1, C2303=Ajustes!$B$7, U2302+0.000001&lt;H2303), "Vendes más de lo registrado. ", "")&amp;IF(Q2303="texto", "Fecha en texto. ", "")&amp;IF(OR(NOT(ISNUMBER(D2303)), NOT(ISNUMBER(H2303))), "Número en texto. ", "")&amp;IF(AND(ISNUMBER(Q2303), ISNUMBER(Q2302), Q2303&lt;Q2302), "Fuera de orden de fecha. ", "")))</f>
        <v/>
      </c>
      <c r="Z2303" s="18">
        <f>IF(AND(S2303=1, ISNUMBER(R2303)), ROW(), 0)</f>
        <v/>
      </c>
      <c r="AA2303" s="18">
        <f>IF(ISNUMBER(R2303), R2303, 0)</f>
        <v/>
      </c>
    </row>
    <row r="2304">
      <c r="A2304" s="13" t="n"/>
      <c r="B2304" s="13" t="n"/>
      <c r="C2304" s="13" t="n"/>
      <c r="D2304" s="13" t="n"/>
      <c r="E2304" s="13" t="n"/>
      <c r="F2304" s="13" t="n"/>
      <c r="G2304" s="13" t="n"/>
      <c r="H2304" s="13" t="n"/>
      <c r="I2304" s="13" t="n"/>
      <c r="J2304" s="13" t="n"/>
      <c r="K2304" s="13" t="n"/>
      <c r="L2304" s="13" t="n"/>
      <c r="M2304" s="13" t="n"/>
      <c r="N2304" s="13" t="n"/>
      <c r="O2304" s="14" t="n"/>
      <c r="P2304" s="15" t="n"/>
      <c r="Q2304" s="16">
        <f>IF(N2304="", "", IF(ISNUMBER(N2304), N2304, IFERROR(DATEVALUE(LEFT(N2304,10))+TIMEVALUE(MID(N2304,12,8)), "texto")))</f>
        <v/>
      </c>
      <c r="R2304" s="17">
        <f>IF(ISNUMBER(Q2304), DATE(YEAR(Q2304),MONTH(Q2304),1), "")</f>
        <v/>
      </c>
      <c r="S2304" s="18">
        <f>IF(A2304="", 0, IF(AND(M2304=Ajustes!$B$8, E2304=Ajustes!$B$5, I2304=Ajustes!$B$4, OR(C2304=Ajustes!$B$6, C2304=Ajustes!$B$7), ISNUMBER(D2304), ISNUMBER(H2304)), 1, 0))</f>
        <v/>
      </c>
      <c r="T2304" s="19">
        <f>IF(S2304&lt;&gt;1, 0, IF(N(J2304)=0, 0, IF(K2304=Ajustes!$B$5, J2304, J2304*F2304)))</f>
        <v/>
      </c>
      <c r="U2304" s="20">
        <f>IF(S2304&lt;&gt;1, U2303, IF(C2304=Ajustes!$B$6, U2303+H2304, U2303-H2304))</f>
        <v/>
      </c>
      <c r="V2304" s="19">
        <f>IF(S2304&lt;&gt;1, V2303, IF(C2304=Ajustes!$B$6, V2303+D2304+N(O2304)+T2304, IF(U2304&lt;=0, 0, V2303-H2304*W2303)))</f>
        <v/>
      </c>
      <c r="W2304" s="21">
        <f>IF(U2304&gt;0, V2304/U2304, 0)</f>
        <v/>
      </c>
      <c r="X2304" s="19">
        <f>IF(AND(S2304=1, C2304=Ajustes!$B$7), D2304-N(O2304)-T2304-H2304*W2303, "")</f>
        <v/>
      </c>
      <c r="Y2304" s="18">
        <f>IF(A2304="", "", TRIM(IF(COUNTIFS($N$2:$N$3000,N2304,$C$2:$C$3000,C2304,$D$2:$D$3000,D2304,$H$2:$H$3000,H2304)&gt;1, "Orden repetida. ", "")&amp;IF(AND(S2304=1, C2304=Ajustes!$B$7, U2303+0.000001&lt;H2304), "Vendes más de lo registrado. ", "")&amp;IF(Q2304="texto", "Fecha en texto. ", "")&amp;IF(OR(NOT(ISNUMBER(D2304)), NOT(ISNUMBER(H2304))), "Número en texto. ", "")&amp;IF(AND(ISNUMBER(Q2304), ISNUMBER(Q2303), Q2304&lt;Q2303), "Fuera de orden de fecha. ", "")))</f>
        <v/>
      </c>
      <c r="Z2304" s="18">
        <f>IF(AND(S2304=1, ISNUMBER(R2304)), ROW(), 0)</f>
        <v/>
      </c>
      <c r="AA2304" s="18">
        <f>IF(ISNUMBER(R2304), R2304, 0)</f>
        <v/>
      </c>
    </row>
    <row r="2305">
      <c r="A2305" s="13" t="n"/>
      <c r="B2305" s="13" t="n"/>
      <c r="C2305" s="13" t="n"/>
      <c r="D2305" s="13" t="n"/>
      <c r="E2305" s="13" t="n"/>
      <c r="F2305" s="13" t="n"/>
      <c r="G2305" s="13" t="n"/>
      <c r="H2305" s="13" t="n"/>
      <c r="I2305" s="13" t="n"/>
      <c r="J2305" s="13" t="n"/>
      <c r="K2305" s="13" t="n"/>
      <c r="L2305" s="13" t="n"/>
      <c r="M2305" s="13" t="n"/>
      <c r="N2305" s="13" t="n"/>
      <c r="O2305" s="14" t="n"/>
      <c r="P2305" s="15" t="n"/>
      <c r="Q2305" s="16">
        <f>IF(N2305="", "", IF(ISNUMBER(N2305), N2305, IFERROR(DATEVALUE(LEFT(N2305,10))+TIMEVALUE(MID(N2305,12,8)), "texto")))</f>
        <v/>
      </c>
      <c r="R2305" s="17">
        <f>IF(ISNUMBER(Q2305), DATE(YEAR(Q2305),MONTH(Q2305),1), "")</f>
        <v/>
      </c>
      <c r="S2305" s="18">
        <f>IF(A2305="", 0, IF(AND(M2305=Ajustes!$B$8, E2305=Ajustes!$B$5, I2305=Ajustes!$B$4, OR(C2305=Ajustes!$B$6, C2305=Ajustes!$B$7), ISNUMBER(D2305), ISNUMBER(H2305)), 1, 0))</f>
        <v/>
      </c>
      <c r="T2305" s="19">
        <f>IF(S2305&lt;&gt;1, 0, IF(N(J2305)=0, 0, IF(K2305=Ajustes!$B$5, J2305, J2305*F2305)))</f>
        <v/>
      </c>
      <c r="U2305" s="20">
        <f>IF(S2305&lt;&gt;1, U2304, IF(C2305=Ajustes!$B$6, U2304+H2305, U2304-H2305))</f>
        <v/>
      </c>
      <c r="V2305" s="19">
        <f>IF(S2305&lt;&gt;1, V2304, IF(C2305=Ajustes!$B$6, V2304+D2305+N(O2305)+T2305, IF(U2305&lt;=0, 0, V2304-H2305*W2304)))</f>
        <v/>
      </c>
      <c r="W2305" s="21">
        <f>IF(U2305&gt;0, V2305/U2305, 0)</f>
        <v/>
      </c>
      <c r="X2305" s="19">
        <f>IF(AND(S2305=1, C2305=Ajustes!$B$7), D2305-N(O2305)-T2305-H2305*W2304, "")</f>
        <v/>
      </c>
      <c r="Y2305" s="18">
        <f>IF(A2305="", "", TRIM(IF(COUNTIFS($N$2:$N$3000,N2305,$C$2:$C$3000,C2305,$D$2:$D$3000,D2305,$H$2:$H$3000,H2305)&gt;1, "Orden repetida. ", "")&amp;IF(AND(S2305=1, C2305=Ajustes!$B$7, U2304+0.000001&lt;H2305), "Vendes más de lo registrado. ", "")&amp;IF(Q2305="texto", "Fecha en texto. ", "")&amp;IF(OR(NOT(ISNUMBER(D2305)), NOT(ISNUMBER(H2305))), "Número en texto. ", "")&amp;IF(AND(ISNUMBER(Q2305), ISNUMBER(Q2304), Q2305&lt;Q2304), "Fuera de orden de fecha. ", "")))</f>
        <v/>
      </c>
      <c r="Z2305" s="18">
        <f>IF(AND(S2305=1, ISNUMBER(R2305)), ROW(), 0)</f>
        <v/>
      </c>
      <c r="AA2305" s="18">
        <f>IF(ISNUMBER(R2305), R2305, 0)</f>
        <v/>
      </c>
    </row>
    <row r="2306">
      <c r="A2306" s="13" t="n"/>
      <c r="B2306" s="13" t="n"/>
      <c r="C2306" s="13" t="n"/>
      <c r="D2306" s="13" t="n"/>
      <c r="E2306" s="13" t="n"/>
      <c r="F2306" s="13" t="n"/>
      <c r="G2306" s="13" t="n"/>
      <c r="H2306" s="13" t="n"/>
      <c r="I2306" s="13" t="n"/>
      <c r="J2306" s="13" t="n"/>
      <c r="K2306" s="13" t="n"/>
      <c r="L2306" s="13" t="n"/>
      <c r="M2306" s="13" t="n"/>
      <c r="N2306" s="13" t="n"/>
      <c r="O2306" s="14" t="n"/>
      <c r="P2306" s="15" t="n"/>
      <c r="Q2306" s="16">
        <f>IF(N2306="", "", IF(ISNUMBER(N2306), N2306, IFERROR(DATEVALUE(LEFT(N2306,10))+TIMEVALUE(MID(N2306,12,8)), "texto")))</f>
        <v/>
      </c>
      <c r="R2306" s="17">
        <f>IF(ISNUMBER(Q2306), DATE(YEAR(Q2306),MONTH(Q2306),1), "")</f>
        <v/>
      </c>
      <c r="S2306" s="18">
        <f>IF(A2306="", 0, IF(AND(M2306=Ajustes!$B$8, E2306=Ajustes!$B$5, I2306=Ajustes!$B$4, OR(C2306=Ajustes!$B$6, C2306=Ajustes!$B$7), ISNUMBER(D2306), ISNUMBER(H2306)), 1, 0))</f>
        <v/>
      </c>
      <c r="T2306" s="19">
        <f>IF(S2306&lt;&gt;1, 0, IF(N(J2306)=0, 0, IF(K2306=Ajustes!$B$5, J2306, J2306*F2306)))</f>
        <v/>
      </c>
      <c r="U2306" s="20">
        <f>IF(S2306&lt;&gt;1, U2305, IF(C2306=Ajustes!$B$6, U2305+H2306, U2305-H2306))</f>
        <v/>
      </c>
      <c r="V2306" s="19">
        <f>IF(S2306&lt;&gt;1, V2305, IF(C2306=Ajustes!$B$6, V2305+D2306+N(O2306)+T2306, IF(U2306&lt;=0, 0, V2305-H2306*W2305)))</f>
        <v/>
      </c>
      <c r="W2306" s="21">
        <f>IF(U2306&gt;0, V2306/U2306, 0)</f>
        <v/>
      </c>
      <c r="X2306" s="19">
        <f>IF(AND(S2306=1, C2306=Ajustes!$B$7), D2306-N(O2306)-T2306-H2306*W2305, "")</f>
        <v/>
      </c>
      <c r="Y2306" s="18">
        <f>IF(A2306="", "", TRIM(IF(COUNTIFS($N$2:$N$3000,N2306,$C$2:$C$3000,C2306,$D$2:$D$3000,D2306,$H$2:$H$3000,H2306)&gt;1, "Orden repetida. ", "")&amp;IF(AND(S2306=1, C2306=Ajustes!$B$7, U2305+0.000001&lt;H2306), "Vendes más de lo registrado. ", "")&amp;IF(Q2306="texto", "Fecha en texto. ", "")&amp;IF(OR(NOT(ISNUMBER(D2306)), NOT(ISNUMBER(H2306))), "Número en texto. ", "")&amp;IF(AND(ISNUMBER(Q2306), ISNUMBER(Q2305), Q2306&lt;Q2305), "Fuera de orden de fecha. ", "")))</f>
        <v/>
      </c>
      <c r="Z2306" s="18">
        <f>IF(AND(S2306=1, ISNUMBER(R2306)), ROW(), 0)</f>
        <v/>
      </c>
      <c r="AA2306" s="18">
        <f>IF(ISNUMBER(R2306), R2306, 0)</f>
        <v/>
      </c>
    </row>
    <row r="2307">
      <c r="A2307" s="13" t="n"/>
      <c r="B2307" s="13" t="n"/>
      <c r="C2307" s="13" t="n"/>
      <c r="D2307" s="13" t="n"/>
      <c r="E2307" s="13" t="n"/>
      <c r="F2307" s="13" t="n"/>
      <c r="G2307" s="13" t="n"/>
      <c r="H2307" s="13" t="n"/>
      <c r="I2307" s="13" t="n"/>
      <c r="J2307" s="13" t="n"/>
      <c r="K2307" s="13" t="n"/>
      <c r="L2307" s="13" t="n"/>
      <c r="M2307" s="13" t="n"/>
      <c r="N2307" s="13" t="n"/>
      <c r="O2307" s="14" t="n"/>
      <c r="P2307" s="15" t="n"/>
      <c r="Q2307" s="16">
        <f>IF(N2307="", "", IF(ISNUMBER(N2307), N2307, IFERROR(DATEVALUE(LEFT(N2307,10))+TIMEVALUE(MID(N2307,12,8)), "texto")))</f>
        <v/>
      </c>
      <c r="R2307" s="17">
        <f>IF(ISNUMBER(Q2307), DATE(YEAR(Q2307),MONTH(Q2307),1), "")</f>
        <v/>
      </c>
      <c r="S2307" s="18">
        <f>IF(A2307="", 0, IF(AND(M2307=Ajustes!$B$8, E2307=Ajustes!$B$5, I2307=Ajustes!$B$4, OR(C2307=Ajustes!$B$6, C2307=Ajustes!$B$7), ISNUMBER(D2307), ISNUMBER(H2307)), 1, 0))</f>
        <v/>
      </c>
      <c r="T2307" s="19">
        <f>IF(S2307&lt;&gt;1, 0, IF(N(J2307)=0, 0, IF(K2307=Ajustes!$B$5, J2307, J2307*F2307)))</f>
        <v/>
      </c>
      <c r="U2307" s="20">
        <f>IF(S2307&lt;&gt;1, U2306, IF(C2307=Ajustes!$B$6, U2306+H2307, U2306-H2307))</f>
        <v/>
      </c>
      <c r="V2307" s="19">
        <f>IF(S2307&lt;&gt;1, V2306, IF(C2307=Ajustes!$B$6, V2306+D2307+N(O2307)+T2307, IF(U2307&lt;=0, 0, V2306-H2307*W2306)))</f>
        <v/>
      </c>
      <c r="W2307" s="21">
        <f>IF(U2307&gt;0, V2307/U2307, 0)</f>
        <v/>
      </c>
      <c r="X2307" s="19">
        <f>IF(AND(S2307=1, C2307=Ajustes!$B$7), D2307-N(O2307)-T2307-H2307*W2306, "")</f>
        <v/>
      </c>
      <c r="Y2307" s="18">
        <f>IF(A2307="", "", TRIM(IF(COUNTIFS($N$2:$N$3000,N2307,$C$2:$C$3000,C2307,$D$2:$D$3000,D2307,$H$2:$H$3000,H2307)&gt;1, "Orden repetida. ", "")&amp;IF(AND(S2307=1, C2307=Ajustes!$B$7, U2306+0.000001&lt;H2307), "Vendes más de lo registrado. ", "")&amp;IF(Q2307="texto", "Fecha en texto. ", "")&amp;IF(OR(NOT(ISNUMBER(D2307)), NOT(ISNUMBER(H2307))), "Número en texto. ", "")&amp;IF(AND(ISNUMBER(Q2307), ISNUMBER(Q2306), Q2307&lt;Q2306), "Fuera de orden de fecha. ", "")))</f>
        <v/>
      </c>
      <c r="Z2307" s="18">
        <f>IF(AND(S2307=1, ISNUMBER(R2307)), ROW(), 0)</f>
        <v/>
      </c>
      <c r="AA2307" s="18">
        <f>IF(ISNUMBER(R2307), R2307, 0)</f>
        <v/>
      </c>
    </row>
    <row r="2308">
      <c r="A2308" s="13" t="n"/>
      <c r="B2308" s="13" t="n"/>
      <c r="C2308" s="13" t="n"/>
      <c r="D2308" s="13" t="n"/>
      <c r="E2308" s="13" t="n"/>
      <c r="F2308" s="13" t="n"/>
      <c r="G2308" s="13" t="n"/>
      <c r="H2308" s="13" t="n"/>
      <c r="I2308" s="13" t="n"/>
      <c r="J2308" s="13" t="n"/>
      <c r="K2308" s="13" t="n"/>
      <c r="L2308" s="13" t="n"/>
      <c r="M2308" s="13" t="n"/>
      <c r="N2308" s="13" t="n"/>
      <c r="O2308" s="14" t="n"/>
      <c r="P2308" s="15" t="n"/>
      <c r="Q2308" s="16">
        <f>IF(N2308="", "", IF(ISNUMBER(N2308), N2308, IFERROR(DATEVALUE(LEFT(N2308,10))+TIMEVALUE(MID(N2308,12,8)), "texto")))</f>
        <v/>
      </c>
      <c r="R2308" s="17">
        <f>IF(ISNUMBER(Q2308), DATE(YEAR(Q2308),MONTH(Q2308),1), "")</f>
        <v/>
      </c>
      <c r="S2308" s="18">
        <f>IF(A2308="", 0, IF(AND(M2308=Ajustes!$B$8, E2308=Ajustes!$B$5, I2308=Ajustes!$B$4, OR(C2308=Ajustes!$B$6, C2308=Ajustes!$B$7), ISNUMBER(D2308), ISNUMBER(H2308)), 1, 0))</f>
        <v/>
      </c>
      <c r="T2308" s="19">
        <f>IF(S2308&lt;&gt;1, 0, IF(N(J2308)=0, 0, IF(K2308=Ajustes!$B$5, J2308, J2308*F2308)))</f>
        <v/>
      </c>
      <c r="U2308" s="20">
        <f>IF(S2308&lt;&gt;1, U2307, IF(C2308=Ajustes!$B$6, U2307+H2308, U2307-H2308))</f>
        <v/>
      </c>
      <c r="V2308" s="19">
        <f>IF(S2308&lt;&gt;1, V2307, IF(C2308=Ajustes!$B$6, V2307+D2308+N(O2308)+T2308, IF(U2308&lt;=0, 0, V2307-H2308*W2307)))</f>
        <v/>
      </c>
      <c r="W2308" s="21">
        <f>IF(U2308&gt;0, V2308/U2308, 0)</f>
        <v/>
      </c>
      <c r="X2308" s="19">
        <f>IF(AND(S2308=1, C2308=Ajustes!$B$7), D2308-N(O2308)-T2308-H2308*W2307, "")</f>
        <v/>
      </c>
      <c r="Y2308" s="18">
        <f>IF(A2308="", "", TRIM(IF(COUNTIFS($N$2:$N$3000,N2308,$C$2:$C$3000,C2308,$D$2:$D$3000,D2308,$H$2:$H$3000,H2308)&gt;1, "Orden repetida. ", "")&amp;IF(AND(S2308=1, C2308=Ajustes!$B$7, U2307+0.000001&lt;H2308), "Vendes más de lo registrado. ", "")&amp;IF(Q2308="texto", "Fecha en texto. ", "")&amp;IF(OR(NOT(ISNUMBER(D2308)), NOT(ISNUMBER(H2308))), "Número en texto. ", "")&amp;IF(AND(ISNUMBER(Q2308), ISNUMBER(Q2307), Q2308&lt;Q2307), "Fuera de orden de fecha. ", "")))</f>
        <v/>
      </c>
      <c r="Z2308" s="18">
        <f>IF(AND(S2308=1, ISNUMBER(R2308)), ROW(), 0)</f>
        <v/>
      </c>
      <c r="AA2308" s="18">
        <f>IF(ISNUMBER(R2308), R2308, 0)</f>
        <v/>
      </c>
    </row>
    <row r="2309">
      <c r="A2309" s="13" t="n"/>
      <c r="B2309" s="13" t="n"/>
      <c r="C2309" s="13" t="n"/>
      <c r="D2309" s="13" t="n"/>
      <c r="E2309" s="13" t="n"/>
      <c r="F2309" s="13" t="n"/>
      <c r="G2309" s="13" t="n"/>
      <c r="H2309" s="13" t="n"/>
      <c r="I2309" s="13" t="n"/>
      <c r="J2309" s="13" t="n"/>
      <c r="K2309" s="13" t="n"/>
      <c r="L2309" s="13" t="n"/>
      <c r="M2309" s="13" t="n"/>
      <c r="N2309" s="13" t="n"/>
      <c r="O2309" s="14" t="n"/>
      <c r="P2309" s="15" t="n"/>
      <c r="Q2309" s="16">
        <f>IF(N2309="", "", IF(ISNUMBER(N2309), N2309, IFERROR(DATEVALUE(LEFT(N2309,10))+TIMEVALUE(MID(N2309,12,8)), "texto")))</f>
        <v/>
      </c>
      <c r="R2309" s="17">
        <f>IF(ISNUMBER(Q2309), DATE(YEAR(Q2309),MONTH(Q2309),1), "")</f>
        <v/>
      </c>
      <c r="S2309" s="18">
        <f>IF(A2309="", 0, IF(AND(M2309=Ajustes!$B$8, E2309=Ajustes!$B$5, I2309=Ajustes!$B$4, OR(C2309=Ajustes!$B$6, C2309=Ajustes!$B$7), ISNUMBER(D2309), ISNUMBER(H2309)), 1, 0))</f>
        <v/>
      </c>
      <c r="T2309" s="19">
        <f>IF(S2309&lt;&gt;1, 0, IF(N(J2309)=0, 0, IF(K2309=Ajustes!$B$5, J2309, J2309*F2309)))</f>
        <v/>
      </c>
      <c r="U2309" s="20">
        <f>IF(S2309&lt;&gt;1, U2308, IF(C2309=Ajustes!$B$6, U2308+H2309, U2308-H2309))</f>
        <v/>
      </c>
      <c r="V2309" s="19">
        <f>IF(S2309&lt;&gt;1, V2308, IF(C2309=Ajustes!$B$6, V2308+D2309+N(O2309)+T2309, IF(U2309&lt;=0, 0, V2308-H2309*W2308)))</f>
        <v/>
      </c>
      <c r="W2309" s="21">
        <f>IF(U2309&gt;0, V2309/U2309, 0)</f>
        <v/>
      </c>
      <c r="X2309" s="19">
        <f>IF(AND(S2309=1, C2309=Ajustes!$B$7), D2309-N(O2309)-T2309-H2309*W2308, "")</f>
        <v/>
      </c>
      <c r="Y2309" s="18">
        <f>IF(A2309="", "", TRIM(IF(COUNTIFS($N$2:$N$3000,N2309,$C$2:$C$3000,C2309,$D$2:$D$3000,D2309,$H$2:$H$3000,H2309)&gt;1, "Orden repetida. ", "")&amp;IF(AND(S2309=1, C2309=Ajustes!$B$7, U2308+0.000001&lt;H2309), "Vendes más de lo registrado. ", "")&amp;IF(Q2309="texto", "Fecha en texto. ", "")&amp;IF(OR(NOT(ISNUMBER(D2309)), NOT(ISNUMBER(H2309))), "Número en texto. ", "")&amp;IF(AND(ISNUMBER(Q2309), ISNUMBER(Q2308), Q2309&lt;Q2308), "Fuera de orden de fecha. ", "")))</f>
        <v/>
      </c>
      <c r="Z2309" s="18">
        <f>IF(AND(S2309=1, ISNUMBER(R2309)), ROW(), 0)</f>
        <v/>
      </c>
      <c r="AA2309" s="18">
        <f>IF(ISNUMBER(R2309), R2309, 0)</f>
        <v/>
      </c>
    </row>
    <row r="2310">
      <c r="A2310" s="13" t="n"/>
      <c r="B2310" s="13" t="n"/>
      <c r="C2310" s="13" t="n"/>
      <c r="D2310" s="13" t="n"/>
      <c r="E2310" s="13" t="n"/>
      <c r="F2310" s="13" t="n"/>
      <c r="G2310" s="13" t="n"/>
      <c r="H2310" s="13" t="n"/>
      <c r="I2310" s="13" t="n"/>
      <c r="J2310" s="13" t="n"/>
      <c r="K2310" s="13" t="n"/>
      <c r="L2310" s="13" t="n"/>
      <c r="M2310" s="13" t="n"/>
      <c r="N2310" s="13" t="n"/>
      <c r="O2310" s="14" t="n"/>
      <c r="P2310" s="15" t="n"/>
      <c r="Q2310" s="16">
        <f>IF(N2310="", "", IF(ISNUMBER(N2310), N2310, IFERROR(DATEVALUE(LEFT(N2310,10))+TIMEVALUE(MID(N2310,12,8)), "texto")))</f>
        <v/>
      </c>
      <c r="R2310" s="17">
        <f>IF(ISNUMBER(Q2310), DATE(YEAR(Q2310),MONTH(Q2310),1), "")</f>
        <v/>
      </c>
      <c r="S2310" s="18">
        <f>IF(A2310="", 0, IF(AND(M2310=Ajustes!$B$8, E2310=Ajustes!$B$5, I2310=Ajustes!$B$4, OR(C2310=Ajustes!$B$6, C2310=Ajustes!$B$7), ISNUMBER(D2310), ISNUMBER(H2310)), 1, 0))</f>
        <v/>
      </c>
      <c r="T2310" s="19">
        <f>IF(S2310&lt;&gt;1, 0, IF(N(J2310)=0, 0, IF(K2310=Ajustes!$B$5, J2310, J2310*F2310)))</f>
        <v/>
      </c>
      <c r="U2310" s="20">
        <f>IF(S2310&lt;&gt;1, U2309, IF(C2310=Ajustes!$B$6, U2309+H2310, U2309-H2310))</f>
        <v/>
      </c>
      <c r="V2310" s="19">
        <f>IF(S2310&lt;&gt;1, V2309, IF(C2310=Ajustes!$B$6, V2309+D2310+N(O2310)+T2310, IF(U2310&lt;=0, 0, V2309-H2310*W2309)))</f>
        <v/>
      </c>
      <c r="W2310" s="21">
        <f>IF(U2310&gt;0, V2310/U2310, 0)</f>
        <v/>
      </c>
      <c r="X2310" s="19">
        <f>IF(AND(S2310=1, C2310=Ajustes!$B$7), D2310-N(O2310)-T2310-H2310*W2309, "")</f>
        <v/>
      </c>
      <c r="Y2310" s="18">
        <f>IF(A2310="", "", TRIM(IF(COUNTIFS($N$2:$N$3000,N2310,$C$2:$C$3000,C2310,$D$2:$D$3000,D2310,$H$2:$H$3000,H2310)&gt;1, "Orden repetida. ", "")&amp;IF(AND(S2310=1, C2310=Ajustes!$B$7, U2309+0.000001&lt;H2310), "Vendes más de lo registrado. ", "")&amp;IF(Q2310="texto", "Fecha en texto. ", "")&amp;IF(OR(NOT(ISNUMBER(D2310)), NOT(ISNUMBER(H2310))), "Número en texto. ", "")&amp;IF(AND(ISNUMBER(Q2310), ISNUMBER(Q2309), Q2310&lt;Q2309), "Fuera de orden de fecha. ", "")))</f>
        <v/>
      </c>
      <c r="Z2310" s="18">
        <f>IF(AND(S2310=1, ISNUMBER(R2310)), ROW(), 0)</f>
        <v/>
      </c>
      <c r="AA2310" s="18">
        <f>IF(ISNUMBER(R2310), R2310, 0)</f>
        <v/>
      </c>
    </row>
    <row r="2311">
      <c r="A2311" s="13" t="n"/>
      <c r="B2311" s="13" t="n"/>
      <c r="C2311" s="13" t="n"/>
      <c r="D2311" s="13" t="n"/>
      <c r="E2311" s="13" t="n"/>
      <c r="F2311" s="13" t="n"/>
      <c r="G2311" s="13" t="n"/>
      <c r="H2311" s="13" t="n"/>
      <c r="I2311" s="13" t="n"/>
      <c r="J2311" s="13" t="n"/>
      <c r="K2311" s="13" t="n"/>
      <c r="L2311" s="13" t="n"/>
      <c r="M2311" s="13" t="n"/>
      <c r="N2311" s="13" t="n"/>
      <c r="O2311" s="14" t="n"/>
      <c r="P2311" s="15" t="n"/>
      <c r="Q2311" s="16">
        <f>IF(N2311="", "", IF(ISNUMBER(N2311), N2311, IFERROR(DATEVALUE(LEFT(N2311,10))+TIMEVALUE(MID(N2311,12,8)), "texto")))</f>
        <v/>
      </c>
      <c r="R2311" s="17">
        <f>IF(ISNUMBER(Q2311), DATE(YEAR(Q2311),MONTH(Q2311),1), "")</f>
        <v/>
      </c>
      <c r="S2311" s="18">
        <f>IF(A2311="", 0, IF(AND(M2311=Ajustes!$B$8, E2311=Ajustes!$B$5, I2311=Ajustes!$B$4, OR(C2311=Ajustes!$B$6, C2311=Ajustes!$B$7), ISNUMBER(D2311), ISNUMBER(H2311)), 1, 0))</f>
        <v/>
      </c>
      <c r="T2311" s="19">
        <f>IF(S2311&lt;&gt;1, 0, IF(N(J2311)=0, 0, IF(K2311=Ajustes!$B$5, J2311, J2311*F2311)))</f>
        <v/>
      </c>
      <c r="U2311" s="20">
        <f>IF(S2311&lt;&gt;1, U2310, IF(C2311=Ajustes!$B$6, U2310+H2311, U2310-H2311))</f>
        <v/>
      </c>
      <c r="V2311" s="19">
        <f>IF(S2311&lt;&gt;1, V2310, IF(C2311=Ajustes!$B$6, V2310+D2311+N(O2311)+T2311, IF(U2311&lt;=0, 0, V2310-H2311*W2310)))</f>
        <v/>
      </c>
      <c r="W2311" s="21">
        <f>IF(U2311&gt;0, V2311/U2311, 0)</f>
        <v/>
      </c>
      <c r="X2311" s="19">
        <f>IF(AND(S2311=1, C2311=Ajustes!$B$7), D2311-N(O2311)-T2311-H2311*W2310, "")</f>
        <v/>
      </c>
      <c r="Y2311" s="18">
        <f>IF(A2311="", "", TRIM(IF(COUNTIFS($N$2:$N$3000,N2311,$C$2:$C$3000,C2311,$D$2:$D$3000,D2311,$H$2:$H$3000,H2311)&gt;1, "Orden repetida. ", "")&amp;IF(AND(S2311=1, C2311=Ajustes!$B$7, U2310+0.000001&lt;H2311), "Vendes más de lo registrado. ", "")&amp;IF(Q2311="texto", "Fecha en texto. ", "")&amp;IF(OR(NOT(ISNUMBER(D2311)), NOT(ISNUMBER(H2311))), "Número en texto. ", "")&amp;IF(AND(ISNUMBER(Q2311), ISNUMBER(Q2310), Q2311&lt;Q2310), "Fuera de orden de fecha. ", "")))</f>
        <v/>
      </c>
      <c r="Z2311" s="18">
        <f>IF(AND(S2311=1, ISNUMBER(R2311)), ROW(), 0)</f>
        <v/>
      </c>
      <c r="AA2311" s="18">
        <f>IF(ISNUMBER(R2311), R2311, 0)</f>
        <v/>
      </c>
    </row>
    <row r="2312">
      <c r="A2312" s="13" t="n"/>
      <c r="B2312" s="13" t="n"/>
      <c r="C2312" s="13" t="n"/>
      <c r="D2312" s="13" t="n"/>
      <c r="E2312" s="13" t="n"/>
      <c r="F2312" s="13" t="n"/>
      <c r="G2312" s="13" t="n"/>
      <c r="H2312" s="13" t="n"/>
      <c r="I2312" s="13" t="n"/>
      <c r="J2312" s="13" t="n"/>
      <c r="K2312" s="13" t="n"/>
      <c r="L2312" s="13" t="n"/>
      <c r="M2312" s="13" t="n"/>
      <c r="N2312" s="13" t="n"/>
      <c r="O2312" s="14" t="n"/>
      <c r="P2312" s="15" t="n"/>
      <c r="Q2312" s="16">
        <f>IF(N2312="", "", IF(ISNUMBER(N2312), N2312, IFERROR(DATEVALUE(LEFT(N2312,10))+TIMEVALUE(MID(N2312,12,8)), "texto")))</f>
        <v/>
      </c>
      <c r="R2312" s="17">
        <f>IF(ISNUMBER(Q2312), DATE(YEAR(Q2312),MONTH(Q2312),1), "")</f>
        <v/>
      </c>
      <c r="S2312" s="18">
        <f>IF(A2312="", 0, IF(AND(M2312=Ajustes!$B$8, E2312=Ajustes!$B$5, I2312=Ajustes!$B$4, OR(C2312=Ajustes!$B$6, C2312=Ajustes!$B$7), ISNUMBER(D2312), ISNUMBER(H2312)), 1, 0))</f>
        <v/>
      </c>
      <c r="T2312" s="19">
        <f>IF(S2312&lt;&gt;1, 0, IF(N(J2312)=0, 0, IF(K2312=Ajustes!$B$5, J2312, J2312*F2312)))</f>
        <v/>
      </c>
      <c r="U2312" s="20">
        <f>IF(S2312&lt;&gt;1, U2311, IF(C2312=Ajustes!$B$6, U2311+H2312, U2311-H2312))</f>
        <v/>
      </c>
      <c r="V2312" s="19">
        <f>IF(S2312&lt;&gt;1, V2311, IF(C2312=Ajustes!$B$6, V2311+D2312+N(O2312)+T2312, IF(U2312&lt;=0, 0, V2311-H2312*W2311)))</f>
        <v/>
      </c>
      <c r="W2312" s="21">
        <f>IF(U2312&gt;0, V2312/U2312, 0)</f>
        <v/>
      </c>
      <c r="X2312" s="19">
        <f>IF(AND(S2312=1, C2312=Ajustes!$B$7), D2312-N(O2312)-T2312-H2312*W2311, "")</f>
        <v/>
      </c>
      <c r="Y2312" s="18">
        <f>IF(A2312="", "", TRIM(IF(COUNTIFS($N$2:$N$3000,N2312,$C$2:$C$3000,C2312,$D$2:$D$3000,D2312,$H$2:$H$3000,H2312)&gt;1, "Orden repetida. ", "")&amp;IF(AND(S2312=1, C2312=Ajustes!$B$7, U2311+0.000001&lt;H2312), "Vendes más de lo registrado. ", "")&amp;IF(Q2312="texto", "Fecha en texto. ", "")&amp;IF(OR(NOT(ISNUMBER(D2312)), NOT(ISNUMBER(H2312))), "Número en texto. ", "")&amp;IF(AND(ISNUMBER(Q2312), ISNUMBER(Q2311), Q2312&lt;Q2311), "Fuera de orden de fecha. ", "")))</f>
        <v/>
      </c>
      <c r="Z2312" s="18">
        <f>IF(AND(S2312=1, ISNUMBER(R2312)), ROW(), 0)</f>
        <v/>
      </c>
      <c r="AA2312" s="18">
        <f>IF(ISNUMBER(R2312), R2312, 0)</f>
        <v/>
      </c>
    </row>
    <row r="2313">
      <c r="A2313" s="13" t="n"/>
      <c r="B2313" s="13" t="n"/>
      <c r="C2313" s="13" t="n"/>
      <c r="D2313" s="13" t="n"/>
      <c r="E2313" s="13" t="n"/>
      <c r="F2313" s="13" t="n"/>
      <c r="G2313" s="13" t="n"/>
      <c r="H2313" s="13" t="n"/>
      <c r="I2313" s="13" t="n"/>
      <c r="J2313" s="13" t="n"/>
      <c r="K2313" s="13" t="n"/>
      <c r="L2313" s="13" t="n"/>
      <c r="M2313" s="13" t="n"/>
      <c r="N2313" s="13" t="n"/>
      <c r="O2313" s="14" t="n"/>
      <c r="P2313" s="15" t="n"/>
      <c r="Q2313" s="16">
        <f>IF(N2313="", "", IF(ISNUMBER(N2313), N2313, IFERROR(DATEVALUE(LEFT(N2313,10))+TIMEVALUE(MID(N2313,12,8)), "texto")))</f>
        <v/>
      </c>
      <c r="R2313" s="17">
        <f>IF(ISNUMBER(Q2313), DATE(YEAR(Q2313),MONTH(Q2313),1), "")</f>
        <v/>
      </c>
      <c r="S2313" s="18">
        <f>IF(A2313="", 0, IF(AND(M2313=Ajustes!$B$8, E2313=Ajustes!$B$5, I2313=Ajustes!$B$4, OR(C2313=Ajustes!$B$6, C2313=Ajustes!$B$7), ISNUMBER(D2313), ISNUMBER(H2313)), 1, 0))</f>
        <v/>
      </c>
      <c r="T2313" s="19">
        <f>IF(S2313&lt;&gt;1, 0, IF(N(J2313)=0, 0, IF(K2313=Ajustes!$B$5, J2313, J2313*F2313)))</f>
        <v/>
      </c>
      <c r="U2313" s="20">
        <f>IF(S2313&lt;&gt;1, U2312, IF(C2313=Ajustes!$B$6, U2312+H2313, U2312-H2313))</f>
        <v/>
      </c>
      <c r="V2313" s="19">
        <f>IF(S2313&lt;&gt;1, V2312, IF(C2313=Ajustes!$B$6, V2312+D2313+N(O2313)+T2313, IF(U2313&lt;=0, 0, V2312-H2313*W2312)))</f>
        <v/>
      </c>
      <c r="W2313" s="21">
        <f>IF(U2313&gt;0, V2313/U2313, 0)</f>
        <v/>
      </c>
      <c r="X2313" s="19">
        <f>IF(AND(S2313=1, C2313=Ajustes!$B$7), D2313-N(O2313)-T2313-H2313*W2312, "")</f>
        <v/>
      </c>
      <c r="Y2313" s="18">
        <f>IF(A2313="", "", TRIM(IF(COUNTIFS($N$2:$N$3000,N2313,$C$2:$C$3000,C2313,$D$2:$D$3000,D2313,$H$2:$H$3000,H2313)&gt;1, "Orden repetida. ", "")&amp;IF(AND(S2313=1, C2313=Ajustes!$B$7, U2312+0.000001&lt;H2313), "Vendes más de lo registrado. ", "")&amp;IF(Q2313="texto", "Fecha en texto. ", "")&amp;IF(OR(NOT(ISNUMBER(D2313)), NOT(ISNUMBER(H2313))), "Número en texto. ", "")&amp;IF(AND(ISNUMBER(Q2313), ISNUMBER(Q2312), Q2313&lt;Q2312), "Fuera de orden de fecha. ", "")))</f>
        <v/>
      </c>
      <c r="Z2313" s="18">
        <f>IF(AND(S2313=1, ISNUMBER(R2313)), ROW(), 0)</f>
        <v/>
      </c>
      <c r="AA2313" s="18">
        <f>IF(ISNUMBER(R2313), R2313, 0)</f>
        <v/>
      </c>
    </row>
    <row r="2314">
      <c r="A2314" s="13" t="n"/>
      <c r="B2314" s="13" t="n"/>
      <c r="C2314" s="13" t="n"/>
      <c r="D2314" s="13" t="n"/>
      <c r="E2314" s="13" t="n"/>
      <c r="F2314" s="13" t="n"/>
      <c r="G2314" s="13" t="n"/>
      <c r="H2314" s="13" t="n"/>
      <c r="I2314" s="13" t="n"/>
      <c r="J2314" s="13" t="n"/>
      <c r="K2314" s="13" t="n"/>
      <c r="L2314" s="13" t="n"/>
      <c r="M2314" s="13" t="n"/>
      <c r="N2314" s="13" t="n"/>
      <c r="O2314" s="14" t="n"/>
      <c r="P2314" s="15" t="n"/>
      <c r="Q2314" s="16">
        <f>IF(N2314="", "", IF(ISNUMBER(N2314), N2314, IFERROR(DATEVALUE(LEFT(N2314,10))+TIMEVALUE(MID(N2314,12,8)), "texto")))</f>
        <v/>
      </c>
      <c r="R2314" s="17">
        <f>IF(ISNUMBER(Q2314), DATE(YEAR(Q2314),MONTH(Q2314),1), "")</f>
        <v/>
      </c>
      <c r="S2314" s="18">
        <f>IF(A2314="", 0, IF(AND(M2314=Ajustes!$B$8, E2314=Ajustes!$B$5, I2314=Ajustes!$B$4, OR(C2314=Ajustes!$B$6, C2314=Ajustes!$B$7), ISNUMBER(D2314), ISNUMBER(H2314)), 1, 0))</f>
        <v/>
      </c>
      <c r="T2314" s="19">
        <f>IF(S2314&lt;&gt;1, 0, IF(N(J2314)=0, 0, IF(K2314=Ajustes!$B$5, J2314, J2314*F2314)))</f>
        <v/>
      </c>
      <c r="U2314" s="20">
        <f>IF(S2314&lt;&gt;1, U2313, IF(C2314=Ajustes!$B$6, U2313+H2314, U2313-H2314))</f>
        <v/>
      </c>
      <c r="V2314" s="19">
        <f>IF(S2314&lt;&gt;1, V2313, IF(C2314=Ajustes!$B$6, V2313+D2314+N(O2314)+T2314, IF(U2314&lt;=0, 0, V2313-H2314*W2313)))</f>
        <v/>
      </c>
      <c r="W2314" s="21">
        <f>IF(U2314&gt;0, V2314/U2314, 0)</f>
        <v/>
      </c>
      <c r="X2314" s="19">
        <f>IF(AND(S2314=1, C2314=Ajustes!$B$7), D2314-N(O2314)-T2314-H2314*W2313, "")</f>
        <v/>
      </c>
      <c r="Y2314" s="18">
        <f>IF(A2314="", "", TRIM(IF(COUNTIFS($N$2:$N$3000,N2314,$C$2:$C$3000,C2314,$D$2:$D$3000,D2314,$H$2:$H$3000,H2314)&gt;1, "Orden repetida. ", "")&amp;IF(AND(S2314=1, C2314=Ajustes!$B$7, U2313+0.000001&lt;H2314), "Vendes más de lo registrado. ", "")&amp;IF(Q2314="texto", "Fecha en texto. ", "")&amp;IF(OR(NOT(ISNUMBER(D2314)), NOT(ISNUMBER(H2314))), "Número en texto. ", "")&amp;IF(AND(ISNUMBER(Q2314), ISNUMBER(Q2313), Q2314&lt;Q2313), "Fuera de orden de fecha. ", "")))</f>
        <v/>
      </c>
      <c r="Z2314" s="18">
        <f>IF(AND(S2314=1, ISNUMBER(R2314)), ROW(), 0)</f>
        <v/>
      </c>
      <c r="AA2314" s="18">
        <f>IF(ISNUMBER(R2314), R2314, 0)</f>
        <v/>
      </c>
    </row>
    <row r="2315">
      <c r="A2315" s="13" t="n"/>
      <c r="B2315" s="13" t="n"/>
      <c r="C2315" s="13" t="n"/>
      <c r="D2315" s="13" t="n"/>
      <c r="E2315" s="13" t="n"/>
      <c r="F2315" s="13" t="n"/>
      <c r="G2315" s="13" t="n"/>
      <c r="H2315" s="13" t="n"/>
      <c r="I2315" s="13" t="n"/>
      <c r="J2315" s="13" t="n"/>
      <c r="K2315" s="13" t="n"/>
      <c r="L2315" s="13" t="n"/>
      <c r="M2315" s="13" t="n"/>
      <c r="N2315" s="13" t="n"/>
      <c r="O2315" s="14" t="n"/>
      <c r="P2315" s="15" t="n"/>
      <c r="Q2315" s="16">
        <f>IF(N2315="", "", IF(ISNUMBER(N2315), N2315, IFERROR(DATEVALUE(LEFT(N2315,10))+TIMEVALUE(MID(N2315,12,8)), "texto")))</f>
        <v/>
      </c>
      <c r="R2315" s="17">
        <f>IF(ISNUMBER(Q2315), DATE(YEAR(Q2315),MONTH(Q2315),1), "")</f>
        <v/>
      </c>
      <c r="S2315" s="18">
        <f>IF(A2315="", 0, IF(AND(M2315=Ajustes!$B$8, E2315=Ajustes!$B$5, I2315=Ajustes!$B$4, OR(C2315=Ajustes!$B$6, C2315=Ajustes!$B$7), ISNUMBER(D2315), ISNUMBER(H2315)), 1, 0))</f>
        <v/>
      </c>
      <c r="T2315" s="19">
        <f>IF(S2315&lt;&gt;1, 0, IF(N(J2315)=0, 0, IF(K2315=Ajustes!$B$5, J2315, J2315*F2315)))</f>
        <v/>
      </c>
      <c r="U2315" s="20">
        <f>IF(S2315&lt;&gt;1, U2314, IF(C2315=Ajustes!$B$6, U2314+H2315, U2314-H2315))</f>
        <v/>
      </c>
      <c r="V2315" s="19">
        <f>IF(S2315&lt;&gt;1, V2314, IF(C2315=Ajustes!$B$6, V2314+D2315+N(O2315)+T2315, IF(U2315&lt;=0, 0, V2314-H2315*W2314)))</f>
        <v/>
      </c>
      <c r="W2315" s="21">
        <f>IF(U2315&gt;0, V2315/U2315, 0)</f>
        <v/>
      </c>
      <c r="X2315" s="19">
        <f>IF(AND(S2315=1, C2315=Ajustes!$B$7), D2315-N(O2315)-T2315-H2315*W2314, "")</f>
        <v/>
      </c>
      <c r="Y2315" s="18">
        <f>IF(A2315="", "", TRIM(IF(COUNTIFS($N$2:$N$3000,N2315,$C$2:$C$3000,C2315,$D$2:$D$3000,D2315,$H$2:$H$3000,H2315)&gt;1, "Orden repetida. ", "")&amp;IF(AND(S2315=1, C2315=Ajustes!$B$7, U2314+0.000001&lt;H2315), "Vendes más de lo registrado. ", "")&amp;IF(Q2315="texto", "Fecha en texto. ", "")&amp;IF(OR(NOT(ISNUMBER(D2315)), NOT(ISNUMBER(H2315))), "Número en texto. ", "")&amp;IF(AND(ISNUMBER(Q2315), ISNUMBER(Q2314), Q2315&lt;Q2314), "Fuera de orden de fecha. ", "")))</f>
        <v/>
      </c>
      <c r="Z2315" s="18">
        <f>IF(AND(S2315=1, ISNUMBER(R2315)), ROW(), 0)</f>
        <v/>
      </c>
      <c r="AA2315" s="18">
        <f>IF(ISNUMBER(R2315), R2315, 0)</f>
        <v/>
      </c>
    </row>
    <row r="2316">
      <c r="A2316" s="13" t="n"/>
      <c r="B2316" s="13" t="n"/>
      <c r="C2316" s="13" t="n"/>
      <c r="D2316" s="13" t="n"/>
      <c r="E2316" s="13" t="n"/>
      <c r="F2316" s="13" t="n"/>
      <c r="G2316" s="13" t="n"/>
      <c r="H2316" s="13" t="n"/>
      <c r="I2316" s="13" t="n"/>
      <c r="J2316" s="13" t="n"/>
      <c r="K2316" s="13" t="n"/>
      <c r="L2316" s="13" t="n"/>
      <c r="M2316" s="13" t="n"/>
      <c r="N2316" s="13" t="n"/>
      <c r="O2316" s="14" t="n"/>
      <c r="P2316" s="15" t="n"/>
      <c r="Q2316" s="16">
        <f>IF(N2316="", "", IF(ISNUMBER(N2316), N2316, IFERROR(DATEVALUE(LEFT(N2316,10))+TIMEVALUE(MID(N2316,12,8)), "texto")))</f>
        <v/>
      </c>
      <c r="R2316" s="17">
        <f>IF(ISNUMBER(Q2316), DATE(YEAR(Q2316),MONTH(Q2316),1), "")</f>
        <v/>
      </c>
      <c r="S2316" s="18">
        <f>IF(A2316="", 0, IF(AND(M2316=Ajustes!$B$8, E2316=Ajustes!$B$5, I2316=Ajustes!$B$4, OR(C2316=Ajustes!$B$6, C2316=Ajustes!$B$7), ISNUMBER(D2316), ISNUMBER(H2316)), 1, 0))</f>
        <v/>
      </c>
      <c r="T2316" s="19">
        <f>IF(S2316&lt;&gt;1, 0, IF(N(J2316)=0, 0, IF(K2316=Ajustes!$B$5, J2316, J2316*F2316)))</f>
        <v/>
      </c>
      <c r="U2316" s="20">
        <f>IF(S2316&lt;&gt;1, U2315, IF(C2316=Ajustes!$B$6, U2315+H2316, U2315-H2316))</f>
        <v/>
      </c>
      <c r="V2316" s="19">
        <f>IF(S2316&lt;&gt;1, V2315, IF(C2316=Ajustes!$B$6, V2315+D2316+N(O2316)+T2316, IF(U2316&lt;=0, 0, V2315-H2316*W2315)))</f>
        <v/>
      </c>
      <c r="W2316" s="21">
        <f>IF(U2316&gt;0, V2316/U2316, 0)</f>
        <v/>
      </c>
      <c r="X2316" s="19">
        <f>IF(AND(S2316=1, C2316=Ajustes!$B$7), D2316-N(O2316)-T2316-H2316*W2315, "")</f>
        <v/>
      </c>
      <c r="Y2316" s="18">
        <f>IF(A2316="", "", TRIM(IF(COUNTIFS($N$2:$N$3000,N2316,$C$2:$C$3000,C2316,$D$2:$D$3000,D2316,$H$2:$H$3000,H2316)&gt;1, "Orden repetida. ", "")&amp;IF(AND(S2316=1, C2316=Ajustes!$B$7, U2315+0.000001&lt;H2316), "Vendes más de lo registrado. ", "")&amp;IF(Q2316="texto", "Fecha en texto. ", "")&amp;IF(OR(NOT(ISNUMBER(D2316)), NOT(ISNUMBER(H2316))), "Número en texto. ", "")&amp;IF(AND(ISNUMBER(Q2316), ISNUMBER(Q2315), Q2316&lt;Q2315), "Fuera de orden de fecha. ", "")))</f>
        <v/>
      </c>
      <c r="Z2316" s="18">
        <f>IF(AND(S2316=1, ISNUMBER(R2316)), ROW(), 0)</f>
        <v/>
      </c>
      <c r="AA2316" s="18">
        <f>IF(ISNUMBER(R2316), R2316, 0)</f>
        <v/>
      </c>
    </row>
    <row r="2317">
      <c r="A2317" s="13" t="n"/>
      <c r="B2317" s="13" t="n"/>
      <c r="C2317" s="13" t="n"/>
      <c r="D2317" s="13" t="n"/>
      <c r="E2317" s="13" t="n"/>
      <c r="F2317" s="13" t="n"/>
      <c r="G2317" s="13" t="n"/>
      <c r="H2317" s="13" t="n"/>
      <c r="I2317" s="13" t="n"/>
      <c r="J2317" s="13" t="n"/>
      <c r="K2317" s="13" t="n"/>
      <c r="L2317" s="13" t="n"/>
      <c r="M2317" s="13" t="n"/>
      <c r="N2317" s="13" t="n"/>
      <c r="O2317" s="14" t="n"/>
      <c r="P2317" s="15" t="n"/>
      <c r="Q2317" s="16">
        <f>IF(N2317="", "", IF(ISNUMBER(N2317), N2317, IFERROR(DATEVALUE(LEFT(N2317,10))+TIMEVALUE(MID(N2317,12,8)), "texto")))</f>
        <v/>
      </c>
      <c r="R2317" s="17">
        <f>IF(ISNUMBER(Q2317), DATE(YEAR(Q2317),MONTH(Q2317),1), "")</f>
        <v/>
      </c>
      <c r="S2317" s="18">
        <f>IF(A2317="", 0, IF(AND(M2317=Ajustes!$B$8, E2317=Ajustes!$B$5, I2317=Ajustes!$B$4, OR(C2317=Ajustes!$B$6, C2317=Ajustes!$B$7), ISNUMBER(D2317), ISNUMBER(H2317)), 1, 0))</f>
        <v/>
      </c>
      <c r="T2317" s="19">
        <f>IF(S2317&lt;&gt;1, 0, IF(N(J2317)=0, 0, IF(K2317=Ajustes!$B$5, J2317, J2317*F2317)))</f>
        <v/>
      </c>
      <c r="U2317" s="20">
        <f>IF(S2317&lt;&gt;1, U2316, IF(C2317=Ajustes!$B$6, U2316+H2317, U2316-H2317))</f>
        <v/>
      </c>
      <c r="V2317" s="19">
        <f>IF(S2317&lt;&gt;1, V2316, IF(C2317=Ajustes!$B$6, V2316+D2317+N(O2317)+T2317, IF(U2317&lt;=0, 0, V2316-H2317*W2316)))</f>
        <v/>
      </c>
      <c r="W2317" s="21">
        <f>IF(U2317&gt;0, V2317/U2317, 0)</f>
        <v/>
      </c>
      <c r="X2317" s="19">
        <f>IF(AND(S2317=1, C2317=Ajustes!$B$7), D2317-N(O2317)-T2317-H2317*W2316, "")</f>
        <v/>
      </c>
      <c r="Y2317" s="18">
        <f>IF(A2317="", "", TRIM(IF(COUNTIFS($N$2:$N$3000,N2317,$C$2:$C$3000,C2317,$D$2:$D$3000,D2317,$H$2:$H$3000,H2317)&gt;1, "Orden repetida. ", "")&amp;IF(AND(S2317=1, C2317=Ajustes!$B$7, U2316+0.000001&lt;H2317), "Vendes más de lo registrado. ", "")&amp;IF(Q2317="texto", "Fecha en texto. ", "")&amp;IF(OR(NOT(ISNUMBER(D2317)), NOT(ISNUMBER(H2317))), "Número en texto. ", "")&amp;IF(AND(ISNUMBER(Q2317), ISNUMBER(Q2316), Q2317&lt;Q2316), "Fuera de orden de fecha. ", "")))</f>
        <v/>
      </c>
      <c r="Z2317" s="18">
        <f>IF(AND(S2317=1, ISNUMBER(R2317)), ROW(), 0)</f>
        <v/>
      </c>
      <c r="AA2317" s="18">
        <f>IF(ISNUMBER(R2317), R2317, 0)</f>
        <v/>
      </c>
    </row>
    <row r="2318">
      <c r="A2318" s="13" t="n"/>
      <c r="B2318" s="13" t="n"/>
      <c r="C2318" s="13" t="n"/>
      <c r="D2318" s="13" t="n"/>
      <c r="E2318" s="13" t="n"/>
      <c r="F2318" s="13" t="n"/>
      <c r="G2318" s="13" t="n"/>
      <c r="H2318" s="13" t="n"/>
      <c r="I2318" s="13" t="n"/>
      <c r="J2318" s="13" t="n"/>
      <c r="K2318" s="13" t="n"/>
      <c r="L2318" s="13" t="n"/>
      <c r="M2318" s="13" t="n"/>
      <c r="N2318" s="13" t="n"/>
      <c r="O2318" s="14" t="n"/>
      <c r="P2318" s="15" t="n"/>
      <c r="Q2318" s="16">
        <f>IF(N2318="", "", IF(ISNUMBER(N2318), N2318, IFERROR(DATEVALUE(LEFT(N2318,10))+TIMEVALUE(MID(N2318,12,8)), "texto")))</f>
        <v/>
      </c>
      <c r="R2318" s="17">
        <f>IF(ISNUMBER(Q2318), DATE(YEAR(Q2318),MONTH(Q2318),1), "")</f>
        <v/>
      </c>
      <c r="S2318" s="18">
        <f>IF(A2318="", 0, IF(AND(M2318=Ajustes!$B$8, E2318=Ajustes!$B$5, I2318=Ajustes!$B$4, OR(C2318=Ajustes!$B$6, C2318=Ajustes!$B$7), ISNUMBER(D2318), ISNUMBER(H2318)), 1, 0))</f>
        <v/>
      </c>
      <c r="T2318" s="19">
        <f>IF(S2318&lt;&gt;1, 0, IF(N(J2318)=0, 0, IF(K2318=Ajustes!$B$5, J2318, J2318*F2318)))</f>
        <v/>
      </c>
      <c r="U2318" s="20">
        <f>IF(S2318&lt;&gt;1, U2317, IF(C2318=Ajustes!$B$6, U2317+H2318, U2317-H2318))</f>
        <v/>
      </c>
      <c r="V2318" s="19">
        <f>IF(S2318&lt;&gt;1, V2317, IF(C2318=Ajustes!$B$6, V2317+D2318+N(O2318)+T2318, IF(U2318&lt;=0, 0, V2317-H2318*W2317)))</f>
        <v/>
      </c>
      <c r="W2318" s="21">
        <f>IF(U2318&gt;0, V2318/U2318, 0)</f>
        <v/>
      </c>
      <c r="X2318" s="19">
        <f>IF(AND(S2318=1, C2318=Ajustes!$B$7), D2318-N(O2318)-T2318-H2318*W2317, "")</f>
        <v/>
      </c>
      <c r="Y2318" s="18">
        <f>IF(A2318="", "", TRIM(IF(COUNTIFS($N$2:$N$3000,N2318,$C$2:$C$3000,C2318,$D$2:$D$3000,D2318,$H$2:$H$3000,H2318)&gt;1, "Orden repetida. ", "")&amp;IF(AND(S2318=1, C2318=Ajustes!$B$7, U2317+0.000001&lt;H2318), "Vendes más de lo registrado. ", "")&amp;IF(Q2318="texto", "Fecha en texto. ", "")&amp;IF(OR(NOT(ISNUMBER(D2318)), NOT(ISNUMBER(H2318))), "Número en texto. ", "")&amp;IF(AND(ISNUMBER(Q2318), ISNUMBER(Q2317), Q2318&lt;Q2317), "Fuera de orden de fecha. ", "")))</f>
        <v/>
      </c>
      <c r="Z2318" s="18">
        <f>IF(AND(S2318=1, ISNUMBER(R2318)), ROW(), 0)</f>
        <v/>
      </c>
      <c r="AA2318" s="18">
        <f>IF(ISNUMBER(R2318), R2318, 0)</f>
        <v/>
      </c>
    </row>
    <row r="2319">
      <c r="A2319" s="13" t="n"/>
      <c r="B2319" s="13" t="n"/>
      <c r="C2319" s="13" t="n"/>
      <c r="D2319" s="13" t="n"/>
      <c r="E2319" s="13" t="n"/>
      <c r="F2319" s="13" t="n"/>
      <c r="G2319" s="13" t="n"/>
      <c r="H2319" s="13" t="n"/>
      <c r="I2319" s="13" t="n"/>
      <c r="J2319" s="13" t="n"/>
      <c r="K2319" s="13" t="n"/>
      <c r="L2319" s="13" t="n"/>
      <c r="M2319" s="13" t="n"/>
      <c r="N2319" s="13" t="n"/>
      <c r="O2319" s="14" t="n"/>
      <c r="P2319" s="15" t="n"/>
      <c r="Q2319" s="16">
        <f>IF(N2319="", "", IF(ISNUMBER(N2319), N2319, IFERROR(DATEVALUE(LEFT(N2319,10))+TIMEVALUE(MID(N2319,12,8)), "texto")))</f>
        <v/>
      </c>
      <c r="R2319" s="17">
        <f>IF(ISNUMBER(Q2319), DATE(YEAR(Q2319),MONTH(Q2319),1), "")</f>
        <v/>
      </c>
      <c r="S2319" s="18">
        <f>IF(A2319="", 0, IF(AND(M2319=Ajustes!$B$8, E2319=Ajustes!$B$5, I2319=Ajustes!$B$4, OR(C2319=Ajustes!$B$6, C2319=Ajustes!$B$7), ISNUMBER(D2319), ISNUMBER(H2319)), 1, 0))</f>
        <v/>
      </c>
      <c r="T2319" s="19">
        <f>IF(S2319&lt;&gt;1, 0, IF(N(J2319)=0, 0, IF(K2319=Ajustes!$B$5, J2319, J2319*F2319)))</f>
        <v/>
      </c>
      <c r="U2319" s="20">
        <f>IF(S2319&lt;&gt;1, U2318, IF(C2319=Ajustes!$B$6, U2318+H2319, U2318-H2319))</f>
        <v/>
      </c>
      <c r="V2319" s="19">
        <f>IF(S2319&lt;&gt;1, V2318, IF(C2319=Ajustes!$B$6, V2318+D2319+N(O2319)+T2319, IF(U2319&lt;=0, 0, V2318-H2319*W2318)))</f>
        <v/>
      </c>
      <c r="W2319" s="21">
        <f>IF(U2319&gt;0, V2319/U2319, 0)</f>
        <v/>
      </c>
      <c r="X2319" s="19">
        <f>IF(AND(S2319=1, C2319=Ajustes!$B$7), D2319-N(O2319)-T2319-H2319*W2318, "")</f>
        <v/>
      </c>
      <c r="Y2319" s="18">
        <f>IF(A2319="", "", TRIM(IF(COUNTIFS($N$2:$N$3000,N2319,$C$2:$C$3000,C2319,$D$2:$D$3000,D2319,$H$2:$H$3000,H2319)&gt;1, "Orden repetida. ", "")&amp;IF(AND(S2319=1, C2319=Ajustes!$B$7, U2318+0.000001&lt;H2319), "Vendes más de lo registrado. ", "")&amp;IF(Q2319="texto", "Fecha en texto. ", "")&amp;IF(OR(NOT(ISNUMBER(D2319)), NOT(ISNUMBER(H2319))), "Número en texto. ", "")&amp;IF(AND(ISNUMBER(Q2319), ISNUMBER(Q2318), Q2319&lt;Q2318), "Fuera de orden de fecha. ", "")))</f>
        <v/>
      </c>
      <c r="Z2319" s="18">
        <f>IF(AND(S2319=1, ISNUMBER(R2319)), ROW(), 0)</f>
        <v/>
      </c>
      <c r="AA2319" s="18">
        <f>IF(ISNUMBER(R2319), R2319, 0)</f>
        <v/>
      </c>
    </row>
    <row r="2320">
      <c r="A2320" s="13" t="n"/>
      <c r="B2320" s="13" t="n"/>
      <c r="C2320" s="13" t="n"/>
      <c r="D2320" s="13" t="n"/>
      <c r="E2320" s="13" t="n"/>
      <c r="F2320" s="13" t="n"/>
      <c r="G2320" s="13" t="n"/>
      <c r="H2320" s="13" t="n"/>
      <c r="I2320" s="13" t="n"/>
      <c r="J2320" s="13" t="n"/>
      <c r="K2320" s="13" t="n"/>
      <c r="L2320" s="13" t="n"/>
      <c r="M2320" s="13" t="n"/>
      <c r="N2320" s="13" t="n"/>
      <c r="O2320" s="14" t="n"/>
      <c r="P2320" s="15" t="n"/>
      <c r="Q2320" s="16">
        <f>IF(N2320="", "", IF(ISNUMBER(N2320), N2320, IFERROR(DATEVALUE(LEFT(N2320,10))+TIMEVALUE(MID(N2320,12,8)), "texto")))</f>
        <v/>
      </c>
      <c r="R2320" s="17">
        <f>IF(ISNUMBER(Q2320), DATE(YEAR(Q2320),MONTH(Q2320),1), "")</f>
        <v/>
      </c>
      <c r="S2320" s="18">
        <f>IF(A2320="", 0, IF(AND(M2320=Ajustes!$B$8, E2320=Ajustes!$B$5, I2320=Ajustes!$B$4, OR(C2320=Ajustes!$B$6, C2320=Ajustes!$B$7), ISNUMBER(D2320), ISNUMBER(H2320)), 1, 0))</f>
        <v/>
      </c>
      <c r="T2320" s="19">
        <f>IF(S2320&lt;&gt;1, 0, IF(N(J2320)=0, 0, IF(K2320=Ajustes!$B$5, J2320, J2320*F2320)))</f>
        <v/>
      </c>
      <c r="U2320" s="20">
        <f>IF(S2320&lt;&gt;1, U2319, IF(C2320=Ajustes!$B$6, U2319+H2320, U2319-H2320))</f>
        <v/>
      </c>
      <c r="V2320" s="19">
        <f>IF(S2320&lt;&gt;1, V2319, IF(C2320=Ajustes!$B$6, V2319+D2320+N(O2320)+T2320, IF(U2320&lt;=0, 0, V2319-H2320*W2319)))</f>
        <v/>
      </c>
      <c r="W2320" s="21">
        <f>IF(U2320&gt;0, V2320/U2320, 0)</f>
        <v/>
      </c>
      <c r="X2320" s="19">
        <f>IF(AND(S2320=1, C2320=Ajustes!$B$7), D2320-N(O2320)-T2320-H2320*W2319, "")</f>
        <v/>
      </c>
      <c r="Y2320" s="18">
        <f>IF(A2320="", "", TRIM(IF(COUNTIFS($N$2:$N$3000,N2320,$C$2:$C$3000,C2320,$D$2:$D$3000,D2320,$H$2:$H$3000,H2320)&gt;1, "Orden repetida. ", "")&amp;IF(AND(S2320=1, C2320=Ajustes!$B$7, U2319+0.000001&lt;H2320), "Vendes más de lo registrado. ", "")&amp;IF(Q2320="texto", "Fecha en texto. ", "")&amp;IF(OR(NOT(ISNUMBER(D2320)), NOT(ISNUMBER(H2320))), "Número en texto. ", "")&amp;IF(AND(ISNUMBER(Q2320), ISNUMBER(Q2319), Q2320&lt;Q2319), "Fuera de orden de fecha. ", "")))</f>
        <v/>
      </c>
      <c r="Z2320" s="18">
        <f>IF(AND(S2320=1, ISNUMBER(R2320)), ROW(), 0)</f>
        <v/>
      </c>
      <c r="AA2320" s="18">
        <f>IF(ISNUMBER(R2320), R2320, 0)</f>
        <v/>
      </c>
    </row>
    <row r="2321">
      <c r="A2321" s="13" t="n"/>
      <c r="B2321" s="13" t="n"/>
      <c r="C2321" s="13" t="n"/>
      <c r="D2321" s="13" t="n"/>
      <c r="E2321" s="13" t="n"/>
      <c r="F2321" s="13" t="n"/>
      <c r="G2321" s="13" t="n"/>
      <c r="H2321" s="13" t="n"/>
      <c r="I2321" s="13" t="n"/>
      <c r="J2321" s="13" t="n"/>
      <c r="K2321" s="13" t="n"/>
      <c r="L2321" s="13" t="n"/>
      <c r="M2321" s="13" t="n"/>
      <c r="N2321" s="13" t="n"/>
      <c r="O2321" s="14" t="n"/>
      <c r="P2321" s="15" t="n"/>
      <c r="Q2321" s="16">
        <f>IF(N2321="", "", IF(ISNUMBER(N2321), N2321, IFERROR(DATEVALUE(LEFT(N2321,10))+TIMEVALUE(MID(N2321,12,8)), "texto")))</f>
        <v/>
      </c>
      <c r="R2321" s="17">
        <f>IF(ISNUMBER(Q2321), DATE(YEAR(Q2321),MONTH(Q2321),1), "")</f>
        <v/>
      </c>
      <c r="S2321" s="18">
        <f>IF(A2321="", 0, IF(AND(M2321=Ajustes!$B$8, E2321=Ajustes!$B$5, I2321=Ajustes!$B$4, OR(C2321=Ajustes!$B$6, C2321=Ajustes!$B$7), ISNUMBER(D2321), ISNUMBER(H2321)), 1, 0))</f>
        <v/>
      </c>
      <c r="T2321" s="19">
        <f>IF(S2321&lt;&gt;1, 0, IF(N(J2321)=0, 0, IF(K2321=Ajustes!$B$5, J2321, J2321*F2321)))</f>
        <v/>
      </c>
      <c r="U2321" s="20">
        <f>IF(S2321&lt;&gt;1, U2320, IF(C2321=Ajustes!$B$6, U2320+H2321, U2320-H2321))</f>
        <v/>
      </c>
      <c r="V2321" s="19">
        <f>IF(S2321&lt;&gt;1, V2320, IF(C2321=Ajustes!$B$6, V2320+D2321+N(O2321)+T2321, IF(U2321&lt;=0, 0, V2320-H2321*W2320)))</f>
        <v/>
      </c>
      <c r="W2321" s="21">
        <f>IF(U2321&gt;0, V2321/U2321, 0)</f>
        <v/>
      </c>
      <c r="X2321" s="19">
        <f>IF(AND(S2321=1, C2321=Ajustes!$B$7), D2321-N(O2321)-T2321-H2321*W2320, "")</f>
        <v/>
      </c>
      <c r="Y2321" s="18">
        <f>IF(A2321="", "", TRIM(IF(COUNTIFS($N$2:$N$3000,N2321,$C$2:$C$3000,C2321,$D$2:$D$3000,D2321,$H$2:$H$3000,H2321)&gt;1, "Orden repetida. ", "")&amp;IF(AND(S2321=1, C2321=Ajustes!$B$7, U2320+0.000001&lt;H2321), "Vendes más de lo registrado. ", "")&amp;IF(Q2321="texto", "Fecha en texto. ", "")&amp;IF(OR(NOT(ISNUMBER(D2321)), NOT(ISNUMBER(H2321))), "Número en texto. ", "")&amp;IF(AND(ISNUMBER(Q2321), ISNUMBER(Q2320), Q2321&lt;Q2320), "Fuera de orden de fecha. ", "")))</f>
        <v/>
      </c>
      <c r="Z2321" s="18">
        <f>IF(AND(S2321=1, ISNUMBER(R2321)), ROW(), 0)</f>
        <v/>
      </c>
      <c r="AA2321" s="18">
        <f>IF(ISNUMBER(R2321), R2321, 0)</f>
        <v/>
      </c>
    </row>
    <row r="2322">
      <c r="A2322" s="13" t="n"/>
      <c r="B2322" s="13" t="n"/>
      <c r="C2322" s="13" t="n"/>
      <c r="D2322" s="13" t="n"/>
      <c r="E2322" s="13" t="n"/>
      <c r="F2322" s="13" t="n"/>
      <c r="G2322" s="13" t="n"/>
      <c r="H2322" s="13" t="n"/>
      <c r="I2322" s="13" t="n"/>
      <c r="J2322" s="13" t="n"/>
      <c r="K2322" s="13" t="n"/>
      <c r="L2322" s="13" t="n"/>
      <c r="M2322" s="13" t="n"/>
      <c r="N2322" s="13" t="n"/>
      <c r="O2322" s="14" t="n"/>
      <c r="P2322" s="15" t="n"/>
      <c r="Q2322" s="16">
        <f>IF(N2322="", "", IF(ISNUMBER(N2322), N2322, IFERROR(DATEVALUE(LEFT(N2322,10))+TIMEVALUE(MID(N2322,12,8)), "texto")))</f>
        <v/>
      </c>
      <c r="R2322" s="17">
        <f>IF(ISNUMBER(Q2322), DATE(YEAR(Q2322),MONTH(Q2322),1), "")</f>
        <v/>
      </c>
      <c r="S2322" s="18">
        <f>IF(A2322="", 0, IF(AND(M2322=Ajustes!$B$8, E2322=Ajustes!$B$5, I2322=Ajustes!$B$4, OR(C2322=Ajustes!$B$6, C2322=Ajustes!$B$7), ISNUMBER(D2322), ISNUMBER(H2322)), 1, 0))</f>
        <v/>
      </c>
      <c r="T2322" s="19">
        <f>IF(S2322&lt;&gt;1, 0, IF(N(J2322)=0, 0, IF(K2322=Ajustes!$B$5, J2322, J2322*F2322)))</f>
        <v/>
      </c>
      <c r="U2322" s="20">
        <f>IF(S2322&lt;&gt;1, U2321, IF(C2322=Ajustes!$B$6, U2321+H2322, U2321-H2322))</f>
        <v/>
      </c>
      <c r="V2322" s="19">
        <f>IF(S2322&lt;&gt;1, V2321, IF(C2322=Ajustes!$B$6, V2321+D2322+N(O2322)+T2322, IF(U2322&lt;=0, 0, V2321-H2322*W2321)))</f>
        <v/>
      </c>
      <c r="W2322" s="21">
        <f>IF(U2322&gt;0, V2322/U2322, 0)</f>
        <v/>
      </c>
      <c r="X2322" s="19">
        <f>IF(AND(S2322=1, C2322=Ajustes!$B$7), D2322-N(O2322)-T2322-H2322*W2321, "")</f>
        <v/>
      </c>
      <c r="Y2322" s="18">
        <f>IF(A2322="", "", TRIM(IF(COUNTIFS($N$2:$N$3000,N2322,$C$2:$C$3000,C2322,$D$2:$D$3000,D2322,$H$2:$H$3000,H2322)&gt;1, "Orden repetida. ", "")&amp;IF(AND(S2322=1, C2322=Ajustes!$B$7, U2321+0.000001&lt;H2322), "Vendes más de lo registrado. ", "")&amp;IF(Q2322="texto", "Fecha en texto. ", "")&amp;IF(OR(NOT(ISNUMBER(D2322)), NOT(ISNUMBER(H2322))), "Número en texto. ", "")&amp;IF(AND(ISNUMBER(Q2322), ISNUMBER(Q2321), Q2322&lt;Q2321), "Fuera de orden de fecha. ", "")))</f>
        <v/>
      </c>
      <c r="Z2322" s="18">
        <f>IF(AND(S2322=1, ISNUMBER(R2322)), ROW(), 0)</f>
        <v/>
      </c>
      <c r="AA2322" s="18">
        <f>IF(ISNUMBER(R2322), R2322, 0)</f>
        <v/>
      </c>
    </row>
    <row r="2323">
      <c r="A2323" s="13" t="n"/>
      <c r="B2323" s="13" t="n"/>
      <c r="C2323" s="13" t="n"/>
      <c r="D2323" s="13" t="n"/>
      <c r="E2323" s="13" t="n"/>
      <c r="F2323" s="13" t="n"/>
      <c r="G2323" s="13" t="n"/>
      <c r="H2323" s="13" t="n"/>
      <c r="I2323" s="13" t="n"/>
      <c r="J2323" s="13" t="n"/>
      <c r="K2323" s="13" t="n"/>
      <c r="L2323" s="13" t="n"/>
      <c r="M2323" s="13" t="n"/>
      <c r="N2323" s="13" t="n"/>
      <c r="O2323" s="14" t="n"/>
      <c r="P2323" s="15" t="n"/>
      <c r="Q2323" s="16">
        <f>IF(N2323="", "", IF(ISNUMBER(N2323), N2323, IFERROR(DATEVALUE(LEFT(N2323,10))+TIMEVALUE(MID(N2323,12,8)), "texto")))</f>
        <v/>
      </c>
      <c r="R2323" s="17">
        <f>IF(ISNUMBER(Q2323), DATE(YEAR(Q2323),MONTH(Q2323),1), "")</f>
        <v/>
      </c>
      <c r="S2323" s="18">
        <f>IF(A2323="", 0, IF(AND(M2323=Ajustes!$B$8, E2323=Ajustes!$B$5, I2323=Ajustes!$B$4, OR(C2323=Ajustes!$B$6, C2323=Ajustes!$B$7), ISNUMBER(D2323), ISNUMBER(H2323)), 1, 0))</f>
        <v/>
      </c>
      <c r="T2323" s="19">
        <f>IF(S2323&lt;&gt;1, 0, IF(N(J2323)=0, 0, IF(K2323=Ajustes!$B$5, J2323, J2323*F2323)))</f>
        <v/>
      </c>
      <c r="U2323" s="20">
        <f>IF(S2323&lt;&gt;1, U2322, IF(C2323=Ajustes!$B$6, U2322+H2323, U2322-H2323))</f>
        <v/>
      </c>
      <c r="V2323" s="19">
        <f>IF(S2323&lt;&gt;1, V2322, IF(C2323=Ajustes!$B$6, V2322+D2323+N(O2323)+T2323, IF(U2323&lt;=0, 0, V2322-H2323*W2322)))</f>
        <v/>
      </c>
      <c r="W2323" s="21">
        <f>IF(U2323&gt;0, V2323/U2323, 0)</f>
        <v/>
      </c>
      <c r="X2323" s="19">
        <f>IF(AND(S2323=1, C2323=Ajustes!$B$7), D2323-N(O2323)-T2323-H2323*W2322, "")</f>
        <v/>
      </c>
      <c r="Y2323" s="18">
        <f>IF(A2323="", "", TRIM(IF(COUNTIFS($N$2:$N$3000,N2323,$C$2:$C$3000,C2323,$D$2:$D$3000,D2323,$H$2:$H$3000,H2323)&gt;1, "Orden repetida. ", "")&amp;IF(AND(S2323=1, C2323=Ajustes!$B$7, U2322+0.000001&lt;H2323), "Vendes más de lo registrado. ", "")&amp;IF(Q2323="texto", "Fecha en texto. ", "")&amp;IF(OR(NOT(ISNUMBER(D2323)), NOT(ISNUMBER(H2323))), "Número en texto. ", "")&amp;IF(AND(ISNUMBER(Q2323), ISNUMBER(Q2322), Q2323&lt;Q2322), "Fuera de orden de fecha. ", "")))</f>
        <v/>
      </c>
      <c r="Z2323" s="18">
        <f>IF(AND(S2323=1, ISNUMBER(R2323)), ROW(), 0)</f>
        <v/>
      </c>
      <c r="AA2323" s="18">
        <f>IF(ISNUMBER(R2323), R2323, 0)</f>
        <v/>
      </c>
    </row>
    <row r="2324">
      <c r="A2324" s="13" t="n"/>
      <c r="B2324" s="13" t="n"/>
      <c r="C2324" s="13" t="n"/>
      <c r="D2324" s="13" t="n"/>
      <c r="E2324" s="13" t="n"/>
      <c r="F2324" s="13" t="n"/>
      <c r="G2324" s="13" t="n"/>
      <c r="H2324" s="13" t="n"/>
      <c r="I2324" s="13" t="n"/>
      <c r="J2324" s="13" t="n"/>
      <c r="K2324" s="13" t="n"/>
      <c r="L2324" s="13" t="n"/>
      <c r="M2324" s="13" t="n"/>
      <c r="N2324" s="13" t="n"/>
      <c r="O2324" s="14" t="n"/>
      <c r="P2324" s="15" t="n"/>
      <c r="Q2324" s="16">
        <f>IF(N2324="", "", IF(ISNUMBER(N2324), N2324, IFERROR(DATEVALUE(LEFT(N2324,10))+TIMEVALUE(MID(N2324,12,8)), "texto")))</f>
        <v/>
      </c>
      <c r="R2324" s="17">
        <f>IF(ISNUMBER(Q2324), DATE(YEAR(Q2324),MONTH(Q2324),1), "")</f>
        <v/>
      </c>
      <c r="S2324" s="18">
        <f>IF(A2324="", 0, IF(AND(M2324=Ajustes!$B$8, E2324=Ajustes!$B$5, I2324=Ajustes!$B$4, OR(C2324=Ajustes!$B$6, C2324=Ajustes!$B$7), ISNUMBER(D2324), ISNUMBER(H2324)), 1, 0))</f>
        <v/>
      </c>
      <c r="T2324" s="19">
        <f>IF(S2324&lt;&gt;1, 0, IF(N(J2324)=0, 0, IF(K2324=Ajustes!$B$5, J2324, J2324*F2324)))</f>
        <v/>
      </c>
      <c r="U2324" s="20">
        <f>IF(S2324&lt;&gt;1, U2323, IF(C2324=Ajustes!$B$6, U2323+H2324, U2323-H2324))</f>
        <v/>
      </c>
      <c r="V2324" s="19">
        <f>IF(S2324&lt;&gt;1, V2323, IF(C2324=Ajustes!$B$6, V2323+D2324+N(O2324)+T2324, IF(U2324&lt;=0, 0, V2323-H2324*W2323)))</f>
        <v/>
      </c>
      <c r="W2324" s="21">
        <f>IF(U2324&gt;0, V2324/U2324, 0)</f>
        <v/>
      </c>
      <c r="X2324" s="19">
        <f>IF(AND(S2324=1, C2324=Ajustes!$B$7), D2324-N(O2324)-T2324-H2324*W2323, "")</f>
        <v/>
      </c>
      <c r="Y2324" s="18">
        <f>IF(A2324="", "", TRIM(IF(COUNTIFS($N$2:$N$3000,N2324,$C$2:$C$3000,C2324,$D$2:$D$3000,D2324,$H$2:$H$3000,H2324)&gt;1, "Orden repetida. ", "")&amp;IF(AND(S2324=1, C2324=Ajustes!$B$7, U2323+0.000001&lt;H2324), "Vendes más de lo registrado. ", "")&amp;IF(Q2324="texto", "Fecha en texto. ", "")&amp;IF(OR(NOT(ISNUMBER(D2324)), NOT(ISNUMBER(H2324))), "Número en texto. ", "")&amp;IF(AND(ISNUMBER(Q2324), ISNUMBER(Q2323), Q2324&lt;Q2323), "Fuera de orden de fecha. ", "")))</f>
        <v/>
      </c>
      <c r="Z2324" s="18">
        <f>IF(AND(S2324=1, ISNUMBER(R2324)), ROW(), 0)</f>
        <v/>
      </c>
      <c r="AA2324" s="18">
        <f>IF(ISNUMBER(R2324), R2324, 0)</f>
        <v/>
      </c>
    </row>
    <row r="2325">
      <c r="A2325" s="13" t="n"/>
      <c r="B2325" s="13" t="n"/>
      <c r="C2325" s="13" t="n"/>
      <c r="D2325" s="13" t="n"/>
      <c r="E2325" s="13" t="n"/>
      <c r="F2325" s="13" t="n"/>
      <c r="G2325" s="13" t="n"/>
      <c r="H2325" s="13" t="n"/>
      <c r="I2325" s="13" t="n"/>
      <c r="J2325" s="13" t="n"/>
      <c r="K2325" s="13" t="n"/>
      <c r="L2325" s="13" t="n"/>
      <c r="M2325" s="13" t="n"/>
      <c r="N2325" s="13" t="n"/>
      <c r="O2325" s="14" t="n"/>
      <c r="P2325" s="15" t="n"/>
      <c r="Q2325" s="16">
        <f>IF(N2325="", "", IF(ISNUMBER(N2325), N2325, IFERROR(DATEVALUE(LEFT(N2325,10))+TIMEVALUE(MID(N2325,12,8)), "texto")))</f>
        <v/>
      </c>
      <c r="R2325" s="17">
        <f>IF(ISNUMBER(Q2325), DATE(YEAR(Q2325),MONTH(Q2325),1), "")</f>
        <v/>
      </c>
      <c r="S2325" s="18">
        <f>IF(A2325="", 0, IF(AND(M2325=Ajustes!$B$8, E2325=Ajustes!$B$5, I2325=Ajustes!$B$4, OR(C2325=Ajustes!$B$6, C2325=Ajustes!$B$7), ISNUMBER(D2325), ISNUMBER(H2325)), 1, 0))</f>
        <v/>
      </c>
      <c r="T2325" s="19">
        <f>IF(S2325&lt;&gt;1, 0, IF(N(J2325)=0, 0, IF(K2325=Ajustes!$B$5, J2325, J2325*F2325)))</f>
        <v/>
      </c>
      <c r="U2325" s="20">
        <f>IF(S2325&lt;&gt;1, U2324, IF(C2325=Ajustes!$B$6, U2324+H2325, U2324-H2325))</f>
        <v/>
      </c>
      <c r="V2325" s="19">
        <f>IF(S2325&lt;&gt;1, V2324, IF(C2325=Ajustes!$B$6, V2324+D2325+N(O2325)+T2325, IF(U2325&lt;=0, 0, V2324-H2325*W2324)))</f>
        <v/>
      </c>
      <c r="W2325" s="21">
        <f>IF(U2325&gt;0, V2325/U2325, 0)</f>
        <v/>
      </c>
      <c r="X2325" s="19">
        <f>IF(AND(S2325=1, C2325=Ajustes!$B$7), D2325-N(O2325)-T2325-H2325*W2324, "")</f>
        <v/>
      </c>
      <c r="Y2325" s="18">
        <f>IF(A2325="", "", TRIM(IF(COUNTIFS($N$2:$N$3000,N2325,$C$2:$C$3000,C2325,$D$2:$D$3000,D2325,$H$2:$H$3000,H2325)&gt;1, "Orden repetida. ", "")&amp;IF(AND(S2325=1, C2325=Ajustes!$B$7, U2324+0.000001&lt;H2325), "Vendes más de lo registrado. ", "")&amp;IF(Q2325="texto", "Fecha en texto. ", "")&amp;IF(OR(NOT(ISNUMBER(D2325)), NOT(ISNUMBER(H2325))), "Número en texto. ", "")&amp;IF(AND(ISNUMBER(Q2325), ISNUMBER(Q2324), Q2325&lt;Q2324), "Fuera de orden de fecha. ", "")))</f>
        <v/>
      </c>
      <c r="Z2325" s="18">
        <f>IF(AND(S2325=1, ISNUMBER(R2325)), ROW(), 0)</f>
        <v/>
      </c>
      <c r="AA2325" s="18">
        <f>IF(ISNUMBER(R2325), R2325, 0)</f>
        <v/>
      </c>
    </row>
    <row r="2326">
      <c r="A2326" s="13" t="n"/>
      <c r="B2326" s="13" t="n"/>
      <c r="C2326" s="13" t="n"/>
      <c r="D2326" s="13" t="n"/>
      <c r="E2326" s="13" t="n"/>
      <c r="F2326" s="13" t="n"/>
      <c r="G2326" s="13" t="n"/>
      <c r="H2326" s="13" t="n"/>
      <c r="I2326" s="13" t="n"/>
      <c r="J2326" s="13" t="n"/>
      <c r="K2326" s="13" t="n"/>
      <c r="L2326" s="13" t="n"/>
      <c r="M2326" s="13" t="n"/>
      <c r="N2326" s="13" t="n"/>
      <c r="O2326" s="14" t="n"/>
      <c r="P2326" s="15" t="n"/>
      <c r="Q2326" s="16">
        <f>IF(N2326="", "", IF(ISNUMBER(N2326), N2326, IFERROR(DATEVALUE(LEFT(N2326,10))+TIMEVALUE(MID(N2326,12,8)), "texto")))</f>
        <v/>
      </c>
      <c r="R2326" s="17">
        <f>IF(ISNUMBER(Q2326), DATE(YEAR(Q2326),MONTH(Q2326),1), "")</f>
        <v/>
      </c>
      <c r="S2326" s="18">
        <f>IF(A2326="", 0, IF(AND(M2326=Ajustes!$B$8, E2326=Ajustes!$B$5, I2326=Ajustes!$B$4, OR(C2326=Ajustes!$B$6, C2326=Ajustes!$B$7), ISNUMBER(D2326), ISNUMBER(H2326)), 1, 0))</f>
        <v/>
      </c>
      <c r="T2326" s="19">
        <f>IF(S2326&lt;&gt;1, 0, IF(N(J2326)=0, 0, IF(K2326=Ajustes!$B$5, J2326, J2326*F2326)))</f>
        <v/>
      </c>
      <c r="U2326" s="20">
        <f>IF(S2326&lt;&gt;1, U2325, IF(C2326=Ajustes!$B$6, U2325+H2326, U2325-H2326))</f>
        <v/>
      </c>
      <c r="V2326" s="19">
        <f>IF(S2326&lt;&gt;1, V2325, IF(C2326=Ajustes!$B$6, V2325+D2326+N(O2326)+T2326, IF(U2326&lt;=0, 0, V2325-H2326*W2325)))</f>
        <v/>
      </c>
      <c r="W2326" s="21">
        <f>IF(U2326&gt;0, V2326/U2326, 0)</f>
        <v/>
      </c>
      <c r="X2326" s="19">
        <f>IF(AND(S2326=1, C2326=Ajustes!$B$7), D2326-N(O2326)-T2326-H2326*W2325, "")</f>
        <v/>
      </c>
      <c r="Y2326" s="18">
        <f>IF(A2326="", "", TRIM(IF(COUNTIFS($N$2:$N$3000,N2326,$C$2:$C$3000,C2326,$D$2:$D$3000,D2326,$H$2:$H$3000,H2326)&gt;1, "Orden repetida. ", "")&amp;IF(AND(S2326=1, C2326=Ajustes!$B$7, U2325+0.000001&lt;H2326), "Vendes más de lo registrado. ", "")&amp;IF(Q2326="texto", "Fecha en texto. ", "")&amp;IF(OR(NOT(ISNUMBER(D2326)), NOT(ISNUMBER(H2326))), "Número en texto. ", "")&amp;IF(AND(ISNUMBER(Q2326), ISNUMBER(Q2325), Q2326&lt;Q2325), "Fuera de orden de fecha. ", "")))</f>
        <v/>
      </c>
      <c r="Z2326" s="18">
        <f>IF(AND(S2326=1, ISNUMBER(R2326)), ROW(), 0)</f>
        <v/>
      </c>
      <c r="AA2326" s="18">
        <f>IF(ISNUMBER(R2326), R2326, 0)</f>
        <v/>
      </c>
    </row>
    <row r="2327">
      <c r="A2327" s="13" t="n"/>
      <c r="B2327" s="13" t="n"/>
      <c r="C2327" s="13" t="n"/>
      <c r="D2327" s="13" t="n"/>
      <c r="E2327" s="13" t="n"/>
      <c r="F2327" s="13" t="n"/>
      <c r="G2327" s="13" t="n"/>
      <c r="H2327" s="13" t="n"/>
      <c r="I2327" s="13" t="n"/>
      <c r="J2327" s="13" t="n"/>
      <c r="K2327" s="13" t="n"/>
      <c r="L2327" s="13" t="n"/>
      <c r="M2327" s="13" t="n"/>
      <c r="N2327" s="13" t="n"/>
      <c r="O2327" s="14" t="n"/>
      <c r="P2327" s="15" t="n"/>
      <c r="Q2327" s="16">
        <f>IF(N2327="", "", IF(ISNUMBER(N2327), N2327, IFERROR(DATEVALUE(LEFT(N2327,10))+TIMEVALUE(MID(N2327,12,8)), "texto")))</f>
        <v/>
      </c>
      <c r="R2327" s="17">
        <f>IF(ISNUMBER(Q2327), DATE(YEAR(Q2327),MONTH(Q2327),1), "")</f>
        <v/>
      </c>
      <c r="S2327" s="18">
        <f>IF(A2327="", 0, IF(AND(M2327=Ajustes!$B$8, E2327=Ajustes!$B$5, I2327=Ajustes!$B$4, OR(C2327=Ajustes!$B$6, C2327=Ajustes!$B$7), ISNUMBER(D2327), ISNUMBER(H2327)), 1, 0))</f>
        <v/>
      </c>
      <c r="T2327" s="19">
        <f>IF(S2327&lt;&gt;1, 0, IF(N(J2327)=0, 0, IF(K2327=Ajustes!$B$5, J2327, J2327*F2327)))</f>
        <v/>
      </c>
      <c r="U2327" s="20">
        <f>IF(S2327&lt;&gt;1, U2326, IF(C2327=Ajustes!$B$6, U2326+H2327, U2326-H2327))</f>
        <v/>
      </c>
      <c r="V2327" s="19">
        <f>IF(S2327&lt;&gt;1, V2326, IF(C2327=Ajustes!$B$6, V2326+D2327+N(O2327)+T2327, IF(U2327&lt;=0, 0, V2326-H2327*W2326)))</f>
        <v/>
      </c>
      <c r="W2327" s="21">
        <f>IF(U2327&gt;0, V2327/U2327, 0)</f>
        <v/>
      </c>
      <c r="X2327" s="19">
        <f>IF(AND(S2327=1, C2327=Ajustes!$B$7), D2327-N(O2327)-T2327-H2327*W2326, "")</f>
        <v/>
      </c>
      <c r="Y2327" s="18">
        <f>IF(A2327="", "", TRIM(IF(COUNTIFS($N$2:$N$3000,N2327,$C$2:$C$3000,C2327,$D$2:$D$3000,D2327,$H$2:$H$3000,H2327)&gt;1, "Orden repetida. ", "")&amp;IF(AND(S2327=1, C2327=Ajustes!$B$7, U2326+0.000001&lt;H2327), "Vendes más de lo registrado. ", "")&amp;IF(Q2327="texto", "Fecha en texto. ", "")&amp;IF(OR(NOT(ISNUMBER(D2327)), NOT(ISNUMBER(H2327))), "Número en texto. ", "")&amp;IF(AND(ISNUMBER(Q2327), ISNUMBER(Q2326), Q2327&lt;Q2326), "Fuera de orden de fecha. ", "")))</f>
        <v/>
      </c>
      <c r="Z2327" s="18">
        <f>IF(AND(S2327=1, ISNUMBER(R2327)), ROW(), 0)</f>
        <v/>
      </c>
      <c r="AA2327" s="18">
        <f>IF(ISNUMBER(R2327), R2327, 0)</f>
        <v/>
      </c>
    </row>
    <row r="2328">
      <c r="A2328" s="13" t="n"/>
      <c r="B2328" s="13" t="n"/>
      <c r="C2328" s="13" t="n"/>
      <c r="D2328" s="13" t="n"/>
      <c r="E2328" s="13" t="n"/>
      <c r="F2328" s="13" t="n"/>
      <c r="G2328" s="13" t="n"/>
      <c r="H2328" s="13" t="n"/>
      <c r="I2328" s="13" t="n"/>
      <c r="J2328" s="13" t="n"/>
      <c r="K2328" s="13" t="n"/>
      <c r="L2328" s="13" t="n"/>
      <c r="M2328" s="13" t="n"/>
      <c r="N2328" s="13" t="n"/>
      <c r="O2328" s="14" t="n"/>
      <c r="P2328" s="15" t="n"/>
      <c r="Q2328" s="16">
        <f>IF(N2328="", "", IF(ISNUMBER(N2328), N2328, IFERROR(DATEVALUE(LEFT(N2328,10))+TIMEVALUE(MID(N2328,12,8)), "texto")))</f>
        <v/>
      </c>
      <c r="R2328" s="17">
        <f>IF(ISNUMBER(Q2328), DATE(YEAR(Q2328),MONTH(Q2328),1), "")</f>
        <v/>
      </c>
      <c r="S2328" s="18">
        <f>IF(A2328="", 0, IF(AND(M2328=Ajustes!$B$8, E2328=Ajustes!$B$5, I2328=Ajustes!$B$4, OR(C2328=Ajustes!$B$6, C2328=Ajustes!$B$7), ISNUMBER(D2328), ISNUMBER(H2328)), 1, 0))</f>
        <v/>
      </c>
      <c r="T2328" s="19">
        <f>IF(S2328&lt;&gt;1, 0, IF(N(J2328)=0, 0, IF(K2328=Ajustes!$B$5, J2328, J2328*F2328)))</f>
        <v/>
      </c>
      <c r="U2328" s="20">
        <f>IF(S2328&lt;&gt;1, U2327, IF(C2328=Ajustes!$B$6, U2327+H2328, U2327-H2328))</f>
        <v/>
      </c>
      <c r="V2328" s="19">
        <f>IF(S2328&lt;&gt;1, V2327, IF(C2328=Ajustes!$B$6, V2327+D2328+N(O2328)+T2328, IF(U2328&lt;=0, 0, V2327-H2328*W2327)))</f>
        <v/>
      </c>
      <c r="W2328" s="21">
        <f>IF(U2328&gt;0, V2328/U2328, 0)</f>
        <v/>
      </c>
      <c r="X2328" s="19">
        <f>IF(AND(S2328=1, C2328=Ajustes!$B$7), D2328-N(O2328)-T2328-H2328*W2327, "")</f>
        <v/>
      </c>
      <c r="Y2328" s="18">
        <f>IF(A2328="", "", TRIM(IF(COUNTIFS($N$2:$N$3000,N2328,$C$2:$C$3000,C2328,$D$2:$D$3000,D2328,$H$2:$H$3000,H2328)&gt;1, "Orden repetida. ", "")&amp;IF(AND(S2328=1, C2328=Ajustes!$B$7, U2327+0.000001&lt;H2328), "Vendes más de lo registrado. ", "")&amp;IF(Q2328="texto", "Fecha en texto. ", "")&amp;IF(OR(NOT(ISNUMBER(D2328)), NOT(ISNUMBER(H2328))), "Número en texto. ", "")&amp;IF(AND(ISNUMBER(Q2328), ISNUMBER(Q2327), Q2328&lt;Q2327), "Fuera de orden de fecha. ", "")))</f>
        <v/>
      </c>
      <c r="Z2328" s="18">
        <f>IF(AND(S2328=1, ISNUMBER(R2328)), ROW(), 0)</f>
        <v/>
      </c>
      <c r="AA2328" s="18">
        <f>IF(ISNUMBER(R2328), R2328, 0)</f>
        <v/>
      </c>
    </row>
    <row r="2329">
      <c r="A2329" s="13" t="n"/>
      <c r="B2329" s="13" t="n"/>
      <c r="C2329" s="13" t="n"/>
      <c r="D2329" s="13" t="n"/>
      <c r="E2329" s="13" t="n"/>
      <c r="F2329" s="13" t="n"/>
      <c r="G2329" s="13" t="n"/>
      <c r="H2329" s="13" t="n"/>
      <c r="I2329" s="13" t="n"/>
      <c r="J2329" s="13" t="n"/>
      <c r="K2329" s="13" t="n"/>
      <c r="L2329" s="13" t="n"/>
      <c r="M2329" s="13" t="n"/>
      <c r="N2329" s="13" t="n"/>
      <c r="O2329" s="14" t="n"/>
      <c r="P2329" s="15" t="n"/>
      <c r="Q2329" s="16">
        <f>IF(N2329="", "", IF(ISNUMBER(N2329), N2329, IFERROR(DATEVALUE(LEFT(N2329,10))+TIMEVALUE(MID(N2329,12,8)), "texto")))</f>
        <v/>
      </c>
      <c r="R2329" s="17">
        <f>IF(ISNUMBER(Q2329), DATE(YEAR(Q2329),MONTH(Q2329),1), "")</f>
        <v/>
      </c>
      <c r="S2329" s="18">
        <f>IF(A2329="", 0, IF(AND(M2329=Ajustes!$B$8, E2329=Ajustes!$B$5, I2329=Ajustes!$B$4, OR(C2329=Ajustes!$B$6, C2329=Ajustes!$B$7), ISNUMBER(D2329), ISNUMBER(H2329)), 1, 0))</f>
        <v/>
      </c>
      <c r="T2329" s="19">
        <f>IF(S2329&lt;&gt;1, 0, IF(N(J2329)=0, 0, IF(K2329=Ajustes!$B$5, J2329, J2329*F2329)))</f>
        <v/>
      </c>
      <c r="U2329" s="20">
        <f>IF(S2329&lt;&gt;1, U2328, IF(C2329=Ajustes!$B$6, U2328+H2329, U2328-H2329))</f>
        <v/>
      </c>
      <c r="V2329" s="19">
        <f>IF(S2329&lt;&gt;1, V2328, IF(C2329=Ajustes!$B$6, V2328+D2329+N(O2329)+T2329, IF(U2329&lt;=0, 0, V2328-H2329*W2328)))</f>
        <v/>
      </c>
      <c r="W2329" s="21">
        <f>IF(U2329&gt;0, V2329/U2329, 0)</f>
        <v/>
      </c>
      <c r="X2329" s="19">
        <f>IF(AND(S2329=1, C2329=Ajustes!$B$7), D2329-N(O2329)-T2329-H2329*W2328, "")</f>
        <v/>
      </c>
      <c r="Y2329" s="18">
        <f>IF(A2329="", "", TRIM(IF(COUNTIFS($N$2:$N$3000,N2329,$C$2:$C$3000,C2329,$D$2:$D$3000,D2329,$H$2:$H$3000,H2329)&gt;1, "Orden repetida. ", "")&amp;IF(AND(S2329=1, C2329=Ajustes!$B$7, U2328+0.000001&lt;H2329), "Vendes más de lo registrado. ", "")&amp;IF(Q2329="texto", "Fecha en texto. ", "")&amp;IF(OR(NOT(ISNUMBER(D2329)), NOT(ISNUMBER(H2329))), "Número en texto. ", "")&amp;IF(AND(ISNUMBER(Q2329), ISNUMBER(Q2328), Q2329&lt;Q2328), "Fuera de orden de fecha. ", "")))</f>
        <v/>
      </c>
      <c r="Z2329" s="18">
        <f>IF(AND(S2329=1, ISNUMBER(R2329)), ROW(), 0)</f>
        <v/>
      </c>
      <c r="AA2329" s="18">
        <f>IF(ISNUMBER(R2329), R2329, 0)</f>
        <v/>
      </c>
    </row>
    <row r="2330">
      <c r="A2330" s="13" t="n"/>
      <c r="B2330" s="13" t="n"/>
      <c r="C2330" s="13" t="n"/>
      <c r="D2330" s="13" t="n"/>
      <c r="E2330" s="13" t="n"/>
      <c r="F2330" s="13" t="n"/>
      <c r="G2330" s="13" t="n"/>
      <c r="H2330" s="13" t="n"/>
      <c r="I2330" s="13" t="n"/>
      <c r="J2330" s="13" t="n"/>
      <c r="K2330" s="13" t="n"/>
      <c r="L2330" s="13" t="n"/>
      <c r="M2330" s="13" t="n"/>
      <c r="N2330" s="13" t="n"/>
      <c r="O2330" s="14" t="n"/>
      <c r="P2330" s="15" t="n"/>
      <c r="Q2330" s="16">
        <f>IF(N2330="", "", IF(ISNUMBER(N2330), N2330, IFERROR(DATEVALUE(LEFT(N2330,10))+TIMEVALUE(MID(N2330,12,8)), "texto")))</f>
        <v/>
      </c>
      <c r="R2330" s="17">
        <f>IF(ISNUMBER(Q2330), DATE(YEAR(Q2330),MONTH(Q2330),1), "")</f>
        <v/>
      </c>
      <c r="S2330" s="18">
        <f>IF(A2330="", 0, IF(AND(M2330=Ajustes!$B$8, E2330=Ajustes!$B$5, I2330=Ajustes!$B$4, OR(C2330=Ajustes!$B$6, C2330=Ajustes!$B$7), ISNUMBER(D2330), ISNUMBER(H2330)), 1, 0))</f>
        <v/>
      </c>
      <c r="T2330" s="19">
        <f>IF(S2330&lt;&gt;1, 0, IF(N(J2330)=0, 0, IF(K2330=Ajustes!$B$5, J2330, J2330*F2330)))</f>
        <v/>
      </c>
      <c r="U2330" s="20">
        <f>IF(S2330&lt;&gt;1, U2329, IF(C2330=Ajustes!$B$6, U2329+H2330, U2329-H2330))</f>
        <v/>
      </c>
      <c r="V2330" s="19">
        <f>IF(S2330&lt;&gt;1, V2329, IF(C2330=Ajustes!$B$6, V2329+D2330+N(O2330)+T2330, IF(U2330&lt;=0, 0, V2329-H2330*W2329)))</f>
        <v/>
      </c>
      <c r="W2330" s="21">
        <f>IF(U2330&gt;0, V2330/U2330, 0)</f>
        <v/>
      </c>
      <c r="X2330" s="19">
        <f>IF(AND(S2330=1, C2330=Ajustes!$B$7), D2330-N(O2330)-T2330-H2330*W2329, "")</f>
        <v/>
      </c>
      <c r="Y2330" s="18">
        <f>IF(A2330="", "", TRIM(IF(COUNTIFS($N$2:$N$3000,N2330,$C$2:$C$3000,C2330,$D$2:$D$3000,D2330,$H$2:$H$3000,H2330)&gt;1, "Orden repetida. ", "")&amp;IF(AND(S2330=1, C2330=Ajustes!$B$7, U2329+0.000001&lt;H2330), "Vendes más de lo registrado. ", "")&amp;IF(Q2330="texto", "Fecha en texto. ", "")&amp;IF(OR(NOT(ISNUMBER(D2330)), NOT(ISNUMBER(H2330))), "Número en texto. ", "")&amp;IF(AND(ISNUMBER(Q2330), ISNUMBER(Q2329), Q2330&lt;Q2329), "Fuera de orden de fecha. ", "")))</f>
        <v/>
      </c>
      <c r="Z2330" s="18">
        <f>IF(AND(S2330=1, ISNUMBER(R2330)), ROW(), 0)</f>
        <v/>
      </c>
      <c r="AA2330" s="18">
        <f>IF(ISNUMBER(R2330), R2330, 0)</f>
        <v/>
      </c>
    </row>
    <row r="2331">
      <c r="A2331" s="13" t="n"/>
      <c r="B2331" s="13" t="n"/>
      <c r="C2331" s="13" t="n"/>
      <c r="D2331" s="13" t="n"/>
      <c r="E2331" s="13" t="n"/>
      <c r="F2331" s="13" t="n"/>
      <c r="G2331" s="13" t="n"/>
      <c r="H2331" s="13" t="n"/>
      <c r="I2331" s="13" t="n"/>
      <c r="J2331" s="13" t="n"/>
      <c r="K2331" s="13" t="n"/>
      <c r="L2331" s="13" t="n"/>
      <c r="M2331" s="13" t="n"/>
      <c r="N2331" s="13" t="n"/>
      <c r="O2331" s="14" t="n"/>
      <c r="P2331" s="15" t="n"/>
      <c r="Q2331" s="16">
        <f>IF(N2331="", "", IF(ISNUMBER(N2331), N2331, IFERROR(DATEVALUE(LEFT(N2331,10))+TIMEVALUE(MID(N2331,12,8)), "texto")))</f>
        <v/>
      </c>
      <c r="R2331" s="17">
        <f>IF(ISNUMBER(Q2331), DATE(YEAR(Q2331),MONTH(Q2331),1), "")</f>
        <v/>
      </c>
      <c r="S2331" s="18">
        <f>IF(A2331="", 0, IF(AND(M2331=Ajustes!$B$8, E2331=Ajustes!$B$5, I2331=Ajustes!$B$4, OR(C2331=Ajustes!$B$6, C2331=Ajustes!$B$7), ISNUMBER(D2331), ISNUMBER(H2331)), 1, 0))</f>
        <v/>
      </c>
      <c r="T2331" s="19">
        <f>IF(S2331&lt;&gt;1, 0, IF(N(J2331)=0, 0, IF(K2331=Ajustes!$B$5, J2331, J2331*F2331)))</f>
        <v/>
      </c>
      <c r="U2331" s="20">
        <f>IF(S2331&lt;&gt;1, U2330, IF(C2331=Ajustes!$B$6, U2330+H2331, U2330-H2331))</f>
        <v/>
      </c>
      <c r="V2331" s="19">
        <f>IF(S2331&lt;&gt;1, V2330, IF(C2331=Ajustes!$B$6, V2330+D2331+N(O2331)+T2331, IF(U2331&lt;=0, 0, V2330-H2331*W2330)))</f>
        <v/>
      </c>
      <c r="W2331" s="21">
        <f>IF(U2331&gt;0, V2331/U2331, 0)</f>
        <v/>
      </c>
      <c r="X2331" s="19">
        <f>IF(AND(S2331=1, C2331=Ajustes!$B$7), D2331-N(O2331)-T2331-H2331*W2330, "")</f>
        <v/>
      </c>
      <c r="Y2331" s="18">
        <f>IF(A2331="", "", TRIM(IF(COUNTIFS($N$2:$N$3000,N2331,$C$2:$C$3000,C2331,$D$2:$D$3000,D2331,$H$2:$H$3000,H2331)&gt;1, "Orden repetida. ", "")&amp;IF(AND(S2331=1, C2331=Ajustes!$B$7, U2330+0.000001&lt;H2331), "Vendes más de lo registrado. ", "")&amp;IF(Q2331="texto", "Fecha en texto. ", "")&amp;IF(OR(NOT(ISNUMBER(D2331)), NOT(ISNUMBER(H2331))), "Número en texto. ", "")&amp;IF(AND(ISNUMBER(Q2331), ISNUMBER(Q2330), Q2331&lt;Q2330), "Fuera de orden de fecha. ", "")))</f>
        <v/>
      </c>
      <c r="Z2331" s="18">
        <f>IF(AND(S2331=1, ISNUMBER(R2331)), ROW(), 0)</f>
        <v/>
      </c>
      <c r="AA2331" s="18">
        <f>IF(ISNUMBER(R2331), R2331, 0)</f>
        <v/>
      </c>
    </row>
    <row r="2332">
      <c r="A2332" s="13" t="n"/>
      <c r="B2332" s="13" t="n"/>
      <c r="C2332" s="13" t="n"/>
      <c r="D2332" s="13" t="n"/>
      <c r="E2332" s="13" t="n"/>
      <c r="F2332" s="13" t="n"/>
      <c r="G2332" s="13" t="n"/>
      <c r="H2332" s="13" t="n"/>
      <c r="I2332" s="13" t="n"/>
      <c r="J2332" s="13" t="n"/>
      <c r="K2332" s="13" t="n"/>
      <c r="L2332" s="13" t="n"/>
      <c r="M2332" s="13" t="n"/>
      <c r="N2332" s="13" t="n"/>
      <c r="O2332" s="14" t="n"/>
      <c r="P2332" s="15" t="n"/>
      <c r="Q2332" s="16">
        <f>IF(N2332="", "", IF(ISNUMBER(N2332), N2332, IFERROR(DATEVALUE(LEFT(N2332,10))+TIMEVALUE(MID(N2332,12,8)), "texto")))</f>
        <v/>
      </c>
      <c r="R2332" s="17">
        <f>IF(ISNUMBER(Q2332), DATE(YEAR(Q2332),MONTH(Q2332),1), "")</f>
        <v/>
      </c>
      <c r="S2332" s="18">
        <f>IF(A2332="", 0, IF(AND(M2332=Ajustes!$B$8, E2332=Ajustes!$B$5, I2332=Ajustes!$B$4, OR(C2332=Ajustes!$B$6, C2332=Ajustes!$B$7), ISNUMBER(D2332), ISNUMBER(H2332)), 1, 0))</f>
        <v/>
      </c>
      <c r="T2332" s="19">
        <f>IF(S2332&lt;&gt;1, 0, IF(N(J2332)=0, 0, IF(K2332=Ajustes!$B$5, J2332, J2332*F2332)))</f>
        <v/>
      </c>
      <c r="U2332" s="20">
        <f>IF(S2332&lt;&gt;1, U2331, IF(C2332=Ajustes!$B$6, U2331+H2332, U2331-H2332))</f>
        <v/>
      </c>
      <c r="V2332" s="19">
        <f>IF(S2332&lt;&gt;1, V2331, IF(C2332=Ajustes!$B$6, V2331+D2332+N(O2332)+T2332, IF(U2332&lt;=0, 0, V2331-H2332*W2331)))</f>
        <v/>
      </c>
      <c r="W2332" s="21">
        <f>IF(U2332&gt;0, V2332/U2332, 0)</f>
        <v/>
      </c>
      <c r="X2332" s="19">
        <f>IF(AND(S2332=1, C2332=Ajustes!$B$7), D2332-N(O2332)-T2332-H2332*W2331, "")</f>
        <v/>
      </c>
      <c r="Y2332" s="18">
        <f>IF(A2332="", "", TRIM(IF(COUNTIFS($N$2:$N$3000,N2332,$C$2:$C$3000,C2332,$D$2:$D$3000,D2332,$H$2:$H$3000,H2332)&gt;1, "Orden repetida. ", "")&amp;IF(AND(S2332=1, C2332=Ajustes!$B$7, U2331+0.000001&lt;H2332), "Vendes más de lo registrado. ", "")&amp;IF(Q2332="texto", "Fecha en texto. ", "")&amp;IF(OR(NOT(ISNUMBER(D2332)), NOT(ISNUMBER(H2332))), "Número en texto. ", "")&amp;IF(AND(ISNUMBER(Q2332), ISNUMBER(Q2331), Q2332&lt;Q2331), "Fuera de orden de fecha. ", "")))</f>
        <v/>
      </c>
      <c r="Z2332" s="18">
        <f>IF(AND(S2332=1, ISNUMBER(R2332)), ROW(), 0)</f>
        <v/>
      </c>
      <c r="AA2332" s="18">
        <f>IF(ISNUMBER(R2332), R2332, 0)</f>
        <v/>
      </c>
    </row>
    <row r="2333">
      <c r="A2333" s="13" t="n"/>
      <c r="B2333" s="13" t="n"/>
      <c r="C2333" s="13" t="n"/>
      <c r="D2333" s="13" t="n"/>
      <c r="E2333" s="13" t="n"/>
      <c r="F2333" s="13" t="n"/>
      <c r="G2333" s="13" t="n"/>
      <c r="H2333" s="13" t="n"/>
      <c r="I2333" s="13" t="n"/>
      <c r="J2333" s="13" t="n"/>
      <c r="K2333" s="13" t="n"/>
      <c r="L2333" s="13" t="n"/>
      <c r="M2333" s="13" t="n"/>
      <c r="N2333" s="13" t="n"/>
      <c r="O2333" s="14" t="n"/>
      <c r="P2333" s="15" t="n"/>
      <c r="Q2333" s="16">
        <f>IF(N2333="", "", IF(ISNUMBER(N2333), N2333, IFERROR(DATEVALUE(LEFT(N2333,10))+TIMEVALUE(MID(N2333,12,8)), "texto")))</f>
        <v/>
      </c>
      <c r="R2333" s="17">
        <f>IF(ISNUMBER(Q2333), DATE(YEAR(Q2333),MONTH(Q2333),1), "")</f>
        <v/>
      </c>
      <c r="S2333" s="18">
        <f>IF(A2333="", 0, IF(AND(M2333=Ajustes!$B$8, E2333=Ajustes!$B$5, I2333=Ajustes!$B$4, OR(C2333=Ajustes!$B$6, C2333=Ajustes!$B$7), ISNUMBER(D2333), ISNUMBER(H2333)), 1, 0))</f>
        <v/>
      </c>
      <c r="T2333" s="19">
        <f>IF(S2333&lt;&gt;1, 0, IF(N(J2333)=0, 0, IF(K2333=Ajustes!$B$5, J2333, J2333*F2333)))</f>
        <v/>
      </c>
      <c r="U2333" s="20">
        <f>IF(S2333&lt;&gt;1, U2332, IF(C2333=Ajustes!$B$6, U2332+H2333, U2332-H2333))</f>
        <v/>
      </c>
      <c r="V2333" s="19">
        <f>IF(S2333&lt;&gt;1, V2332, IF(C2333=Ajustes!$B$6, V2332+D2333+N(O2333)+T2333, IF(U2333&lt;=0, 0, V2332-H2333*W2332)))</f>
        <v/>
      </c>
      <c r="W2333" s="21">
        <f>IF(U2333&gt;0, V2333/U2333, 0)</f>
        <v/>
      </c>
      <c r="X2333" s="19">
        <f>IF(AND(S2333=1, C2333=Ajustes!$B$7), D2333-N(O2333)-T2333-H2333*W2332, "")</f>
        <v/>
      </c>
      <c r="Y2333" s="18">
        <f>IF(A2333="", "", TRIM(IF(COUNTIFS($N$2:$N$3000,N2333,$C$2:$C$3000,C2333,$D$2:$D$3000,D2333,$H$2:$H$3000,H2333)&gt;1, "Orden repetida. ", "")&amp;IF(AND(S2333=1, C2333=Ajustes!$B$7, U2332+0.000001&lt;H2333), "Vendes más de lo registrado. ", "")&amp;IF(Q2333="texto", "Fecha en texto. ", "")&amp;IF(OR(NOT(ISNUMBER(D2333)), NOT(ISNUMBER(H2333))), "Número en texto. ", "")&amp;IF(AND(ISNUMBER(Q2333), ISNUMBER(Q2332), Q2333&lt;Q2332), "Fuera de orden de fecha. ", "")))</f>
        <v/>
      </c>
      <c r="Z2333" s="18">
        <f>IF(AND(S2333=1, ISNUMBER(R2333)), ROW(), 0)</f>
        <v/>
      </c>
      <c r="AA2333" s="18">
        <f>IF(ISNUMBER(R2333), R2333, 0)</f>
        <v/>
      </c>
    </row>
    <row r="2334">
      <c r="A2334" s="13" t="n"/>
      <c r="B2334" s="13" t="n"/>
      <c r="C2334" s="13" t="n"/>
      <c r="D2334" s="13" t="n"/>
      <c r="E2334" s="13" t="n"/>
      <c r="F2334" s="13" t="n"/>
      <c r="G2334" s="13" t="n"/>
      <c r="H2334" s="13" t="n"/>
      <c r="I2334" s="13" t="n"/>
      <c r="J2334" s="13" t="n"/>
      <c r="K2334" s="13" t="n"/>
      <c r="L2334" s="13" t="n"/>
      <c r="M2334" s="13" t="n"/>
      <c r="N2334" s="13" t="n"/>
      <c r="O2334" s="14" t="n"/>
      <c r="P2334" s="15" t="n"/>
      <c r="Q2334" s="16">
        <f>IF(N2334="", "", IF(ISNUMBER(N2334), N2334, IFERROR(DATEVALUE(LEFT(N2334,10))+TIMEVALUE(MID(N2334,12,8)), "texto")))</f>
        <v/>
      </c>
      <c r="R2334" s="17">
        <f>IF(ISNUMBER(Q2334), DATE(YEAR(Q2334),MONTH(Q2334),1), "")</f>
        <v/>
      </c>
      <c r="S2334" s="18">
        <f>IF(A2334="", 0, IF(AND(M2334=Ajustes!$B$8, E2334=Ajustes!$B$5, I2334=Ajustes!$B$4, OR(C2334=Ajustes!$B$6, C2334=Ajustes!$B$7), ISNUMBER(D2334), ISNUMBER(H2334)), 1, 0))</f>
        <v/>
      </c>
      <c r="T2334" s="19">
        <f>IF(S2334&lt;&gt;1, 0, IF(N(J2334)=0, 0, IF(K2334=Ajustes!$B$5, J2334, J2334*F2334)))</f>
        <v/>
      </c>
      <c r="U2334" s="20">
        <f>IF(S2334&lt;&gt;1, U2333, IF(C2334=Ajustes!$B$6, U2333+H2334, U2333-H2334))</f>
        <v/>
      </c>
      <c r="V2334" s="19">
        <f>IF(S2334&lt;&gt;1, V2333, IF(C2334=Ajustes!$B$6, V2333+D2334+N(O2334)+T2334, IF(U2334&lt;=0, 0, V2333-H2334*W2333)))</f>
        <v/>
      </c>
      <c r="W2334" s="21">
        <f>IF(U2334&gt;0, V2334/U2334, 0)</f>
        <v/>
      </c>
      <c r="X2334" s="19">
        <f>IF(AND(S2334=1, C2334=Ajustes!$B$7), D2334-N(O2334)-T2334-H2334*W2333, "")</f>
        <v/>
      </c>
      <c r="Y2334" s="18">
        <f>IF(A2334="", "", TRIM(IF(COUNTIFS($N$2:$N$3000,N2334,$C$2:$C$3000,C2334,$D$2:$D$3000,D2334,$H$2:$H$3000,H2334)&gt;1, "Orden repetida. ", "")&amp;IF(AND(S2334=1, C2334=Ajustes!$B$7, U2333+0.000001&lt;H2334), "Vendes más de lo registrado. ", "")&amp;IF(Q2334="texto", "Fecha en texto. ", "")&amp;IF(OR(NOT(ISNUMBER(D2334)), NOT(ISNUMBER(H2334))), "Número en texto. ", "")&amp;IF(AND(ISNUMBER(Q2334), ISNUMBER(Q2333), Q2334&lt;Q2333), "Fuera de orden de fecha. ", "")))</f>
        <v/>
      </c>
      <c r="Z2334" s="18">
        <f>IF(AND(S2334=1, ISNUMBER(R2334)), ROW(), 0)</f>
        <v/>
      </c>
      <c r="AA2334" s="18">
        <f>IF(ISNUMBER(R2334), R2334, 0)</f>
        <v/>
      </c>
    </row>
    <row r="2335">
      <c r="A2335" s="13" t="n"/>
      <c r="B2335" s="13" t="n"/>
      <c r="C2335" s="13" t="n"/>
      <c r="D2335" s="13" t="n"/>
      <c r="E2335" s="13" t="n"/>
      <c r="F2335" s="13" t="n"/>
      <c r="G2335" s="13" t="n"/>
      <c r="H2335" s="13" t="n"/>
      <c r="I2335" s="13" t="n"/>
      <c r="J2335" s="13" t="n"/>
      <c r="K2335" s="13" t="n"/>
      <c r="L2335" s="13" t="n"/>
      <c r="M2335" s="13" t="n"/>
      <c r="N2335" s="13" t="n"/>
      <c r="O2335" s="14" t="n"/>
      <c r="P2335" s="15" t="n"/>
      <c r="Q2335" s="16">
        <f>IF(N2335="", "", IF(ISNUMBER(N2335), N2335, IFERROR(DATEVALUE(LEFT(N2335,10))+TIMEVALUE(MID(N2335,12,8)), "texto")))</f>
        <v/>
      </c>
      <c r="R2335" s="17">
        <f>IF(ISNUMBER(Q2335), DATE(YEAR(Q2335),MONTH(Q2335),1), "")</f>
        <v/>
      </c>
      <c r="S2335" s="18">
        <f>IF(A2335="", 0, IF(AND(M2335=Ajustes!$B$8, E2335=Ajustes!$B$5, I2335=Ajustes!$B$4, OR(C2335=Ajustes!$B$6, C2335=Ajustes!$B$7), ISNUMBER(D2335), ISNUMBER(H2335)), 1, 0))</f>
        <v/>
      </c>
      <c r="T2335" s="19">
        <f>IF(S2335&lt;&gt;1, 0, IF(N(J2335)=0, 0, IF(K2335=Ajustes!$B$5, J2335, J2335*F2335)))</f>
        <v/>
      </c>
      <c r="U2335" s="20">
        <f>IF(S2335&lt;&gt;1, U2334, IF(C2335=Ajustes!$B$6, U2334+H2335, U2334-H2335))</f>
        <v/>
      </c>
      <c r="V2335" s="19">
        <f>IF(S2335&lt;&gt;1, V2334, IF(C2335=Ajustes!$B$6, V2334+D2335+N(O2335)+T2335, IF(U2335&lt;=0, 0, V2334-H2335*W2334)))</f>
        <v/>
      </c>
      <c r="W2335" s="21">
        <f>IF(U2335&gt;0, V2335/U2335, 0)</f>
        <v/>
      </c>
      <c r="X2335" s="19">
        <f>IF(AND(S2335=1, C2335=Ajustes!$B$7), D2335-N(O2335)-T2335-H2335*W2334, "")</f>
        <v/>
      </c>
      <c r="Y2335" s="18">
        <f>IF(A2335="", "", TRIM(IF(COUNTIFS($N$2:$N$3000,N2335,$C$2:$C$3000,C2335,$D$2:$D$3000,D2335,$H$2:$H$3000,H2335)&gt;1, "Orden repetida. ", "")&amp;IF(AND(S2335=1, C2335=Ajustes!$B$7, U2334+0.000001&lt;H2335), "Vendes más de lo registrado. ", "")&amp;IF(Q2335="texto", "Fecha en texto. ", "")&amp;IF(OR(NOT(ISNUMBER(D2335)), NOT(ISNUMBER(H2335))), "Número en texto. ", "")&amp;IF(AND(ISNUMBER(Q2335), ISNUMBER(Q2334), Q2335&lt;Q2334), "Fuera de orden de fecha. ", "")))</f>
        <v/>
      </c>
      <c r="Z2335" s="18">
        <f>IF(AND(S2335=1, ISNUMBER(R2335)), ROW(), 0)</f>
        <v/>
      </c>
      <c r="AA2335" s="18">
        <f>IF(ISNUMBER(R2335), R2335, 0)</f>
        <v/>
      </c>
    </row>
    <row r="2336">
      <c r="A2336" s="13" t="n"/>
      <c r="B2336" s="13" t="n"/>
      <c r="C2336" s="13" t="n"/>
      <c r="D2336" s="13" t="n"/>
      <c r="E2336" s="13" t="n"/>
      <c r="F2336" s="13" t="n"/>
      <c r="G2336" s="13" t="n"/>
      <c r="H2336" s="13" t="n"/>
      <c r="I2336" s="13" t="n"/>
      <c r="J2336" s="13" t="n"/>
      <c r="K2336" s="13" t="n"/>
      <c r="L2336" s="13" t="n"/>
      <c r="M2336" s="13" t="n"/>
      <c r="N2336" s="13" t="n"/>
      <c r="O2336" s="14" t="n"/>
      <c r="P2336" s="15" t="n"/>
      <c r="Q2336" s="16">
        <f>IF(N2336="", "", IF(ISNUMBER(N2336), N2336, IFERROR(DATEVALUE(LEFT(N2336,10))+TIMEVALUE(MID(N2336,12,8)), "texto")))</f>
        <v/>
      </c>
      <c r="R2336" s="17">
        <f>IF(ISNUMBER(Q2336), DATE(YEAR(Q2336),MONTH(Q2336),1), "")</f>
        <v/>
      </c>
      <c r="S2336" s="18">
        <f>IF(A2336="", 0, IF(AND(M2336=Ajustes!$B$8, E2336=Ajustes!$B$5, I2336=Ajustes!$B$4, OR(C2336=Ajustes!$B$6, C2336=Ajustes!$B$7), ISNUMBER(D2336), ISNUMBER(H2336)), 1, 0))</f>
        <v/>
      </c>
      <c r="T2336" s="19">
        <f>IF(S2336&lt;&gt;1, 0, IF(N(J2336)=0, 0, IF(K2336=Ajustes!$B$5, J2336, J2336*F2336)))</f>
        <v/>
      </c>
      <c r="U2336" s="20">
        <f>IF(S2336&lt;&gt;1, U2335, IF(C2336=Ajustes!$B$6, U2335+H2336, U2335-H2336))</f>
        <v/>
      </c>
      <c r="V2336" s="19">
        <f>IF(S2336&lt;&gt;1, V2335, IF(C2336=Ajustes!$B$6, V2335+D2336+N(O2336)+T2336, IF(U2336&lt;=0, 0, V2335-H2336*W2335)))</f>
        <v/>
      </c>
      <c r="W2336" s="21">
        <f>IF(U2336&gt;0, V2336/U2336, 0)</f>
        <v/>
      </c>
      <c r="X2336" s="19">
        <f>IF(AND(S2336=1, C2336=Ajustes!$B$7), D2336-N(O2336)-T2336-H2336*W2335, "")</f>
        <v/>
      </c>
      <c r="Y2336" s="18">
        <f>IF(A2336="", "", TRIM(IF(COUNTIFS($N$2:$N$3000,N2336,$C$2:$C$3000,C2336,$D$2:$D$3000,D2336,$H$2:$H$3000,H2336)&gt;1, "Orden repetida. ", "")&amp;IF(AND(S2336=1, C2336=Ajustes!$B$7, U2335+0.000001&lt;H2336), "Vendes más de lo registrado. ", "")&amp;IF(Q2336="texto", "Fecha en texto. ", "")&amp;IF(OR(NOT(ISNUMBER(D2336)), NOT(ISNUMBER(H2336))), "Número en texto. ", "")&amp;IF(AND(ISNUMBER(Q2336), ISNUMBER(Q2335), Q2336&lt;Q2335), "Fuera de orden de fecha. ", "")))</f>
        <v/>
      </c>
      <c r="Z2336" s="18">
        <f>IF(AND(S2336=1, ISNUMBER(R2336)), ROW(), 0)</f>
        <v/>
      </c>
      <c r="AA2336" s="18">
        <f>IF(ISNUMBER(R2336), R2336, 0)</f>
        <v/>
      </c>
    </row>
    <row r="2337">
      <c r="A2337" s="13" t="n"/>
      <c r="B2337" s="13" t="n"/>
      <c r="C2337" s="13" t="n"/>
      <c r="D2337" s="13" t="n"/>
      <c r="E2337" s="13" t="n"/>
      <c r="F2337" s="13" t="n"/>
      <c r="G2337" s="13" t="n"/>
      <c r="H2337" s="13" t="n"/>
      <c r="I2337" s="13" t="n"/>
      <c r="J2337" s="13" t="n"/>
      <c r="K2337" s="13" t="n"/>
      <c r="L2337" s="13" t="n"/>
      <c r="M2337" s="13" t="n"/>
      <c r="N2337" s="13" t="n"/>
      <c r="O2337" s="14" t="n"/>
      <c r="P2337" s="15" t="n"/>
      <c r="Q2337" s="16">
        <f>IF(N2337="", "", IF(ISNUMBER(N2337), N2337, IFERROR(DATEVALUE(LEFT(N2337,10))+TIMEVALUE(MID(N2337,12,8)), "texto")))</f>
        <v/>
      </c>
      <c r="R2337" s="17">
        <f>IF(ISNUMBER(Q2337), DATE(YEAR(Q2337),MONTH(Q2337),1), "")</f>
        <v/>
      </c>
      <c r="S2337" s="18">
        <f>IF(A2337="", 0, IF(AND(M2337=Ajustes!$B$8, E2337=Ajustes!$B$5, I2337=Ajustes!$B$4, OR(C2337=Ajustes!$B$6, C2337=Ajustes!$B$7), ISNUMBER(D2337), ISNUMBER(H2337)), 1, 0))</f>
        <v/>
      </c>
      <c r="T2337" s="19">
        <f>IF(S2337&lt;&gt;1, 0, IF(N(J2337)=0, 0, IF(K2337=Ajustes!$B$5, J2337, J2337*F2337)))</f>
        <v/>
      </c>
      <c r="U2337" s="20">
        <f>IF(S2337&lt;&gt;1, U2336, IF(C2337=Ajustes!$B$6, U2336+H2337, U2336-H2337))</f>
        <v/>
      </c>
      <c r="V2337" s="19">
        <f>IF(S2337&lt;&gt;1, V2336, IF(C2337=Ajustes!$B$6, V2336+D2337+N(O2337)+T2337, IF(U2337&lt;=0, 0, V2336-H2337*W2336)))</f>
        <v/>
      </c>
      <c r="W2337" s="21">
        <f>IF(U2337&gt;0, V2337/U2337, 0)</f>
        <v/>
      </c>
      <c r="X2337" s="19">
        <f>IF(AND(S2337=1, C2337=Ajustes!$B$7), D2337-N(O2337)-T2337-H2337*W2336, "")</f>
        <v/>
      </c>
      <c r="Y2337" s="18">
        <f>IF(A2337="", "", TRIM(IF(COUNTIFS($N$2:$N$3000,N2337,$C$2:$C$3000,C2337,$D$2:$D$3000,D2337,$H$2:$H$3000,H2337)&gt;1, "Orden repetida. ", "")&amp;IF(AND(S2337=1, C2337=Ajustes!$B$7, U2336+0.000001&lt;H2337), "Vendes más de lo registrado. ", "")&amp;IF(Q2337="texto", "Fecha en texto. ", "")&amp;IF(OR(NOT(ISNUMBER(D2337)), NOT(ISNUMBER(H2337))), "Número en texto. ", "")&amp;IF(AND(ISNUMBER(Q2337), ISNUMBER(Q2336), Q2337&lt;Q2336), "Fuera de orden de fecha. ", "")))</f>
        <v/>
      </c>
      <c r="Z2337" s="18">
        <f>IF(AND(S2337=1, ISNUMBER(R2337)), ROW(), 0)</f>
        <v/>
      </c>
      <c r="AA2337" s="18">
        <f>IF(ISNUMBER(R2337), R2337, 0)</f>
        <v/>
      </c>
    </row>
    <row r="2338">
      <c r="A2338" s="13" t="n"/>
      <c r="B2338" s="13" t="n"/>
      <c r="C2338" s="13" t="n"/>
      <c r="D2338" s="13" t="n"/>
      <c r="E2338" s="13" t="n"/>
      <c r="F2338" s="13" t="n"/>
      <c r="G2338" s="13" t="n"/>
      <c r="H2338" s="13" t="n"/>
      <c r="I2338" s="13" t="n"/>
      <c r="J2338" s="13" t="n"/>
      <c r="K2338" s="13" t="n"/>
      <c r="L2338" s="13" t="n"/>
      <c r="M2338" s="13" t="n"/>
      <c r="N2338" s="13" t="n"/>
      <c r="O2338" s="14" t="n"/>
      <c r="P2338" s="15" t="n"/>
      <c r="Q2338" s="16">
        <f>IF(N2338="", "", IF(ISNUMBER(N2338), N2338, IFERROR(DATEVALUE(LEFT(N2338,10))+TIMEVALUE(MID(N2338,12,8)), "texto")))</f>
        <v/>
      </c>
      <c r="R2338" s="17">
        <f>IF(ISNUMBER(Q2338), DATE(YEAR(Q2338),MONTH(Q2338),1), "")</f>
        <v/>
      </c>
      <c r="S2338" s="18">
        <f>IF(A2338="", 0, IF(AND(M2338=Ajustes!$B$8, E2338=Ajustes!$B$5, I2338=Ajustes!$B$4, OR(C2338=Ajustes!$B$6, C2338=Ajustes!$B$7), ISNUMBER(D2338), ISNUMBER(H2338)), 1, 0))</f>
        <v/>
      </c>
      <c r="T2338" s="19">
        <f>IF(S2338&lt;&gt;1, 0, IF(N(J2338)=0, 0, IF(K2338=Ajustes!$B$5, J2338, J2338*F2338)))</f>
        <v/>
      </c>
      <c r="U2338" s="20">
        <f>IF(S2338&lt;&gt;1, U2337, IF(C2338=Ajustes!$B$6, U2337+H2338, U2337-H2338))</f>
        <v/>
      </c>
      <c r="V2338" s="19">
        <f>IF(S2338&lt;&gt;1, V2337, IF(C2338=Ajustes!$B$6, V2337+D2338+N(O2338)+T2338, IF(U2338&lt;=0, 0, V2337-H2338*W2337)))</f>
        <v/>
      </c>
      <c r="W2338" s="21">
        <f>IF(U2338&gt;0, V2338/U2338, 0)</f>
        <v/>
      </c>
      <c r="X2338" s="19">
        <f>IF(AND(S2338=1, C2338=Ajustes!$B$7), D2338-N(O2338)-T2338-H2338*W2337, "")</f>
        <v/>
      </c>
      <c r="Y2338" s="18">
        <f>IF(A2338="", "", TRIM(IF(COUNTIFS($N$2:$N$3000,N2338,$C$2:$C$3000,C2338,$D$2:$D$3000,D2338,$H$2:$H$3000,H2338)&gt;1, "Orden repetida. ", "")&amp;IF(AND(S2338=1, C2338=Ajustes!$B$7, U2337+0.000001&lt;H2338), "Vendes más de lo registrado. ", "")&amp;IF(Q2338="texto", "Fecha en texto. ", "")&amp;IF(OR(NOT(ISNUMBER(D2338)), NOT(ISNUMBER(H2338))), "Número en texto. ", "")&amp;IF(AND(ISNUMBER(Q2338), ISNUMBER(Q2337), Q2338&lt;Q2337), "Fuera de orden de fecha. ", "")))</f>
        <v/>
      </c>
      <c r="Z2338" s="18">
        <f>IF(AND(S2338=1, ISNUMBER(R2338)), ROW(), 0)</f>
        <v/>
      </c>
      <c r="AA2338" s="18">
        <f>IF(ISNUMBER(R2338), R2338, 0)</f>
        <v/>
      </c>
    </row>
    <row r="2339">
      <c r="A2339" s="13" t="n"/>
      <c r="B2339" s="13" t="n"/>
      <c r="C2339" s="13" t="n"/>
      <c r="D2339" s="13" t="n"/>
      <c r="E2339" s="13" t="n"/>
      <c r="F2339" s="13" t="n"/>
      <c r="G2339" s="13" t="n"/>
      <c r="H2339" s="13" t="n"/>
      <c r="I2339" s="13" t="n"/>
      <c r="J2339" s="13" t="n"/>
      <c r="K2339" s="13" t="n"/>
      <c r="L2339" s="13" t="n"/>
      <c r="M2339" s="13" t="n"/>
      <c r="N2339" s="13" t="n"/>
      <c r="O2339" s="14" t="n"/>
      <c r="P2339" s="15" t="n"/>
      <c r="Q2339" s="16">
        <f>IF(N2339="", "", IF(ISNUMBER(N2339), N2339, IFERROR(DATEVALUE(LEFT(N2339,10))+TIMEVALUE(MID(N2339,12,8)), "texto")))</f>
        <v/>
      </c>
      <c r="R2339" s="17">
        <f>IF(ISNUMBER(Q2339), DATE(YEAR(Q2339),MONTH(Q2339),1), "")</f>
        <v/>
      </c>
      <c r="S2339" s="18">
        <f>IF(A2339="", 0, IF(AND(M2339=Ajustes!$B$8, E2339=Ajustes!$B$5, I2339=Ajustes!$B$4, OR(C2339=Ajustes!$B$6, C2339=Ajustes!$B$7), ISNUMBER(D2339), ISNUMBER(H2339)), 1, 0))</f>
        <v/>
      </c>
      <c r="T2339" s="19">
        <f>IF(S2339&lt;&gt;1, 0, IF(N(J2339)=0, 0, IF(K2339=Ajustes!$B$5, J2339, J2339*F2339)))</f>
        <v/>
      </c>
      <c r="U2339" s="20">
        <f>IF(S2339&lt;&gt;1, U2338, IF(C2339=Ajustes!$B$6, U2338+H2339, U2338-H2339))</f>
        <v/>
      </c>
      <c r="V2339" s="19">
        <f>IF(S2339&lt;&gt;1, V2338, IF(C2339=Ajustes!$B$6, V2338+D2339+N(O2339)+T2339, IF(U2339&lt;=0, 0, V2338-H2339*W2338)))</f>
        <v/>
      </c>
      <c r="W2339" s="21">
        <f>IF(U2339&gt;0, V2339/U2339, 0)</f>
        <v/>
      </c>
      <c r="X2339" s="19">
        <f>IF(AND(S2339=1, C2339=Ajustes!$B$7), D2339-N(O2339)-T2339-H2339*W2338, "")</f>
        <v/>
      </c>
      <c r="Y2339" s="18">
        <f>IF(A2339="", "", TRIM(IF(COUNTIFS($N$2:$N$3000,N2339,$C$2:$C$3000,C2339,$D$2:$D$3000,D2339,$H$2:$H$3000,H2339)&gt;1, "Orden repetida. ", "")&amp;IF(AND(S2339=1, C2339=Ajustes!$B$7, U2338+0.000001&lt;H2339), "Vendes más de lo registrado. ", "")&amp;IF(Q2339="texto", "Fecha en texto. ", "")&amp;IF(OR(NOT(ISNUMBER(D2339)), NOT(ISNUMBER(H2339))), "Número en texto. ", "")&amp;IF(AND(ISNUMBER(Q2339), ISNUMBER(Q2338), Q2339&lt;Q2338), "Fuera de orden de fecha. ", "")))</f>
        <v/>
      </c>
      <c r="Z2339" s="18">
        <f>IF(AND(S2339=1, ISNUMBER(R2339)), ROW(), 0)</f>
        <v/>
      </c>
      <c r="AA2339" s="18">
        <f>IF(ISNUMBER(R2339), R2339, 0)</f>
        <v/>
      </c>
    </row>
    <row r="2340">
      <c r="A2340" s="13" t="n"/>
      <c r="B2340" s="13" t="n"/>
      <c r="C2340" s="13" t="n"/>
      <c r="D2340" s="13" t="n"/>
      <c r="E2340" s="13" t="n"/>
      <c r="F2340" s="13" t="n"/>
      <c r="G2340" s="13" t="n"/>
      <c r="H2340" s="13" t="n"/>
      <c r="I2340" s="13" t="n"/>
      <c r="J2340" s="13" t="n"/>
      <c r="K2340" s="13" t="n"/>
      <c r="L2340" s="13" t="n"/>
      <c r="M2340" s="13" t="n"/>
      <c r="N2340" s="13" t="n"/>
      <c r="O2340" s="14" t="n"/>
      <c r="P2340" s="15" t="n"/>
      <c r="Q2340" s="16">
        <f>IF(N2340="", "", IF(ISNUMBER(N2340), N2340, IFERROR(DATEVALUE(LEFT(N2340,10))+TIMEVALUE(MID(N2340,12,8)), "texto")))</f>
        <v/>
      </c>
      <c r="R2340" s="17">
        <f>IF(ISNUMBER(Q2340), DATE(YEAR(Q2340),MONTH(Q2340),1), "")</f>
        <v/>
      </c>
      <c r="S2340" s="18">
        <f>IF(A2340="", 0, IF(AND(M2340=Ajustes!$B$8, E2340=Ajustes!$B$5, I2340=Ajustes!$B$4, OR(C2340=Ajustes!$B$6, C2340=Ajustes!$B$7), ISNUMBER(D2340), ISNUMBER(H2340)), 1, 0))</f>
        <v/>
      </c>
      <c r="T2340" s="19">
        <f>IF(S2340&lt;&gt;1, 0, IF(N(J2340)=0, 0, IF(K2340=Ajustes!$B$5, J2340, J2340*F2340)))</f>
        <v/>
      </c>
      <c r="U2340" s="20">
        <f>IF(S2340&lt;&gt;1, U2339, IF(C2340=Ajustes!$B$6, U2339+H2340, U2339-H2340))</f>
        <v/>
      </c>
      <c r="V2340" s="19">
        <f>IF(S2340&lt;&gt;1, V2339, IF(C2340=Ajustes!$B$6, V2339+D2340+N(O2340)+T2340, IF(U2340&lt;=0, 0, V2339-H2340*W2339)))</f>
        <v/>
      </c>
      <c r="W2340" s="21">
        <f>IF(U2340&gt;0, V2340/U2340, 0)</f>
        <v/>
      </c>
      <c r="X2340" s="19">
        <f>IF(AND(S2340=1, C2340=Ajustes!$B$7), D2340-N(O2340)-T2340-H2340*W2339, "")</f>
        <v/>
      </c>
      <c r="Y2340" s="18">
        <f>IF(A2340="", "", TRIM(IF(COUNTIFS($N$2:$N$3000,N2340,$C$2:$C$3000,C2340,$D$2:$D$3000,D2340,$H$2:$H$3000,H2340)&gt;1, "Orden repetida. ", "")&amp;IF(AND(S2340=1, C2340=Ajustes!$B$7, U2339+0.000001&lt;H2340), "Vendes más de lo registrado. ", "")&amp;IF(Q2340="texto", "Fecha en texto. ", "")&amp;IF(OR(NOT(ISNUMBER(D2340)), NOT(ISNUMBER(H2340))), "Número en texto. ", "")&amp;IF(AND(ISNUMBER(Q2340), ISNUMBER(Q2339), Q2340&lt;Q2339), "Fuera de orden de fecha. ", "")))</f>
        <v/>
      </c>
      <c r="Z2340" s="18">
        <f>IF(AND(S2340=1, ISNUMBER(R2340)), ROW(), 0)</f>
        <v/>
      </c>
      <c r="AA2340" s="18">
        <f>IF(ISNUMBER(R2340), R2340, 0)</f>
        <v/>
      </c>
    </row>
    <row r="2341">
      <c r="A2341" s="13" t="n"/>
      <c r="B2341" s="13" t="n"/>
      <c r="C2341" s="13" t="n"/>
      <c r="D2341" s="13" t="n"/>
      <c r="E2341" s="13" t="n"/>
      <c r="F2341" s="13" t="n"/>
      <c r="G2341" s="13" t="n"/>
      <c r="H2341" s="13" t="n"/>
      <c r="I2341" s="13" t="n"/>
      <c r="J2341" s="13" t="n"/>
      <c r="K2341" s="13" t="n"/>
      <c r="L2341" s="13" t="n"/>
      <c r="M2341" s="13" t="n"/>
      <c r="N2341" s="13" t="n"/>
      <c r="O2341" s="14" t="n"/>
      <c r="P2341" s="15" t="n"/>
      <c r="Q2341" s="16">
        <f>IF(N2341="", "", IF(ISNUMBER(N2341), N2341, IFERROR(DATEVALUE(LEFT(N2341,10))+TIMEVALUE(MID(N2341,12,8)), "texto")))</f>
        <v/>
      </c>
      <c r="R2341" s="17">
        <f>IF(ISNUMBER(Q2341), DATE(YEAR(Q2341),MONTH(Q2341),1), "")</f>
        <v/>
      </c>
      <c r="S2341" s="18">
        <f>IF(A2341="", 0, IF(AND(M2341=Ajustes!$B$8, E2341=Ajustes!$B$5, I2341=Ajustes!$B$4, OR(C2341=Ajustes!$B$6, C2341=Ajustes!$B$7), ISNUMBER(D2341), ISNUMBER(H2341)), 1, 0))</f>
        <v/>
      </c>
      <c r="T2341" s="19">
        <f>IF(S2341&lt;&gt;1, 0, IF(N(J2341)=0, 0, IF(K2341=Ajustes!$B$5, J2341, J2341*F2341)))</f>
        <v/>
      </c>
      <c r="U2341" s="20">
        <f>IF(S2341&lt;&gt;1, U2340, IF(C2341=Ajustes!$B$6, U2340+H2341, U2340-H2341))</f>
        <v/>
      </c>
      <c r="V2341" s="19">
        <f>IF(S2341&lt;&gt;1, V2340, IF(C2341=Ajustes!$B$6, V2340+D2341+N(O2341)+T2341, IF(U2341&lt;=0, 0, V2340-H2341*W2340)))</f>
        <v/>
      </c>
      <c r="W2341" s="21">
        <f>IF(U2341&gt;0, V2341/U2341, 0)</f>
        <v/>
      </c>
      <c r="X2341" s="19">
        <f>IF(AND(S2341=1, C2341=Ajustes!$B$7), D2341-N(O2341)-T2341-H2341*W2340, "")</f>
        <v/>
      </c>
      <c r="Y2341" s="18">
        <f>IF(A2341="", "", TRIM(IF(COUNTIFS($N$2:$N$3000,N2341,$C$2:$C$3000,C2341,$D$2:$D$3000,D2341,$H$2:$H$3000,H2341)&gt;1, "Orden repetida. ", "")&amp;IF(AND(S2341=1, C2341=Ajustes!$B$7, U2340+0.000001&lt;H2341), "Vendes más de lo registrado. ", "")&amp;IF(Q2341="texto", "Fecha en texto. ", "")&amp;IF(OR(NOT(ISNUMBER(D2341)), NOT(ISNUMBER(H2341))), "Número en texto. ", "")&amp;IF(AND(ISNUMBER(Q2341), ISNUMBER(Q2340), Q2341&lt;Q2340), "Fuera de orden de fecha. ", "")))</f>
        <v/>
      </c>
      <c r="Z2341" s="18">
        <f>IF(AND(S2341=1, ISNUMBER(R2341)), ROW(), 0)</f>
        <v/>
      </c>
      <c r="AA2341" s="18">
        <f>IF(ISNUMBER(R2341), R2341, 0)</f>
        <v/>
      </c>
    </row>
    <row r="2342">
      <c r="A2342" s="13" t="n"/>
      <c r="B2342" s="13" t="n"/>
      <c r="C2342" s="13" t="n"/>
      <c r="D2342" s="13" t="n"/>
      <c r="E2342" s="13" t="n"/>
      <c r="F2342" s="13" t="n"/>
      <c r="G2342" s="13" t="n"/>
      <c r="H2342" s="13" t="n"/>
      <c r="I2342" s="13" t="n"/>
      <c r="J2342" s="13" t="n"/>
      <c r="K2342" s="13" t="n"/>
      <c r="L2342" s="13" t="n"/>
      <c r="M2342" s="13" t="n"/>
      <c r="N2342" s="13" t="n"/>
      <c r="O2342" s="14" t="n"/>
      <c r="P2342" s="15" t="n"/>
      <c r="Q2342" s="16">
        <f>IF(N2342="", "", IF(ISNUMBER(N2342), N2342, IFERROR(DATEVALUE(LEFT(N2342,10))+TIMEVALUE(MID(N2342,12,8)), "texto")))</f>
        <v/>
      </c>
      <c r="R2342" s="17">
        <f>IF(ISNUMBER(Q2342), DATE(YEAR(Q2342),MONTH(Q2342),1), "")</f>
        <v/>
      </c>
      <c r="S2342" s="18">
        <f>IF(A2342="", 0, IF(AND(M2342=Ajustes!$B$8, E2342=Ajustes!$B$5, I2342=Ajustes!$B$4, OR(C2342=Ajustes!$B$6, C2342=Ajustes!$B$7), ISNUMBER(D2342), ISNUMBER(H2342)), 1, 0))</f>
        <v/>
      </c>
      <c r="T2342" s="19">
        <f>IF(S2342&lt;&gt;1, 0, IF(N(J2342)=0, 0, IF(K2342=Ajustes!$B$5, J2342, J2342*F2342)))</f>
        <v/>
      </c>
      <c r="U2342" s="20">
        <f>IF(S2342&lt;&gt;1, U2341, IF(C2342=Ajustes!$B$6, U2341+H2342, U2341-H2342))</f>
        <v/>
      </c>
      <c r="V2342" s="19">
        <f>IF(S2342&lt;&gt;1, V2341, IF(C2342=Ajustes!$B$6, V2341+D2342+N(O2342)+T2342, IF(U2342&lt;=0, 0, V2341-H2342*W2341)))</f>
        <v/>
      </c>
      <c r="W2342" s="21">
        <f>IF(U2342&gt;0, V2342/U2342, 0)</f>
        <v/>
      </c>
      <c r="X2342" s="19">
        <f>IF(AND(S2342=1, C2342=Ajustes!$B$7), D2342-N(O2342)-T2342-H2342*W2341, "")</f>
        <v/>
      </c>
      <c r="Y2342" s="18">
        <f>IF(A2342="", "", TRIM(IF(COUNTIFS($N$2:$N$3000,N2342,$C$2:$C$3000,C2342,$D$2:$D$3000,D2342,$H$2:$H$3000,H2342)&gt;1, "Orden repetida. ", "")&amp;IF(AND(S2342=1, C2342=Ajustes!$B$7, U2341+0.000001&lt;H2342), "Vendes más de lo registrado. ", "")&amp;IF(Q2342="texto", "Fecha en texto. ", "")&amp;IF(OR(NOT(ISNUMBER(D2342)), NOT(ISNUMBER(H2342))), "Número en texto. ", "")&amp;IF(AND(ISNUMBER(Q2342), ISNUMBER(Q2341), Q2342&lt;Q2341), "Fuera de orden de fecha. ", "")))</f>
        <v/>
      </c>
      <c r="Z2342" s="18">
        <f>IF(AND(S2342=1, ISNUMBER(R2342)), ROW(), 0)</f>
        <v/>
      </c>
      <c r="AA2342" s="18">
        <f>IF(ISNUMBER(R2342), R2342, 0)</f>
        <v/>
      </c>
    </row>
    <row r="2343">
      <c r="A2343" s="13" t="n"/>
      <c r="B2343" s="13" t="n"/>
      <c r="C2343" s="13" t="n"/>
      <c r="D2343" s="13" t="n"/>
      <c r="E2343" s="13" t="n"/>
      <c r="F2343" s="13" t="n"/>
      <c r="G2343" s="13" t="n"/>
      <c r="H2343" s="13" t="n"/>
      <c r="I2343" s="13" t="n"/>
      <c r="J2343" s="13" t="n"/>
      <c r="K2343" s="13" t="n"/>
      <c r="L2343" s="13" t="n"/>
      <c r="M2343" s="13" t="n"/>
      <c r="N2343" s="13" t="n"/>
      <c r="O2343" s="14" t="n"/>
      <c r="P2343" s="15" t="n"/>
      <c r="Q2343" s="16">
        <f>IF(N2343="", "", IF(ISNUMBER(N2343), N2343, IFERROR(DATEVALUE(LEFT(N2343,10))+TIMEVALUE(MID(N2343,12,8)), "texto")))</f>
        <v/>
      </c>
      <c r="R2343" s="17">
        <f>IF(ISNUMBER(Q2343), DATE(YEAR(Q2343),MONTH(Q2343),1), "")</f>
        <v/>
      </c>
      <c r="S2343" s="18">
        <f>IF(A2343="", 0, IF(AND(M2343=Ajustes!$B$8, E2343=Ajustes!$B$5, I2343=Ajustes!$B$4, OR(C2343=Ajustes!$B$6, C2343=Ajustes!$B$7), ISNUMBER(D2343), ISNUMBER(H2343)), 1, 0))</f>
        <v/>
      </c>
      <c r="T2343" s="19">
        <f>IF(S2343&lt;&gt;1, 0, IF(N(J2343)=0, 0, IF(K2343=Ajustes!$B$5, J2343, J2343*F2343)))</f>
        <v/>
      </c>
      <c r="U2343" s="20">
        <f>IF(S2343&lt;&gt;1, U2342, IF(C2343=Ajustes!$B$6, U2342+H2343, U2342-H2343))</f>
        <v/>
      </c>
      <c r="V2343" s="19">
        <f>IF(S2343&lt;&gt;1, V2342, IF(C2343=Ajustes!$B$6, V2342+D2343+N(O2343)+T2343, IF(U2343&lt;=0, 0, V2342-H2343*W2342)))</f>
        <v/>
      </c>
      <c r="W2343" s="21">
        <f>IF(U2343&gt;0, V2343/U2343, 0)</f>
        <v/>
      </c>
      <c r="X2343" s="19">
        <f>IF(AND(S2343=1, C2343=Ajustes!$B$7), D2343-N(O2343)-T2343-H2343*W2342, "")</f>
        <v/>
      </c>
      <c r="Y2343" s="18">
        <f>IF(A2343="", "", TRIM(IF(COUNTIFS($N$2:$N$3000,N2343,$C$2:$C$3000,C2343,$D$2:$D$3000,D2343,$H$2:$H$3000,H2343)&gt;1, "Orden repetida. ", "")&amp;IF(AND(S2343=1, C2343=Ajustes!$B$7, U2342+0.000001&lt;H2343), "Vendes más de lo registrado. ", "")&amp;IF(Q2343="texto", "Fecha en texto. ", "")&amp;IF(OR(NOT(ISNUMBER(D2343)), NOT(ISNUMBER(H2343))), "Número en texto. ", "")&amp;IF(AND(ISNUMBER(Q2343), ISNUMBER(Q2342), Q2343&lt;Q2342), "Fuera de orden de fecha. ", "")))</f>
        <v/>
      </c>
      <c r="Z2343" s="18">
        <f>IF(AND(S2343=1, ISNUMBER(R2343)), ROW(), 0)</f>
        <v/>
      </c>
      <c r="AA2343" s="18">
        <f>IF(ISNUMBER(R2343), R2343, 0)</f>
        <v/>
      </c>
    </row>
    <row r="2344">
      <c r="A2344" s="13" t="n"/>
      <c r="B2344" s="13" t="n"/>
      <c r="C2344" s="13" t="n"/>
      <c r="D2344" s="13" t="n"/>
      <c r="E2344" s="13" t="n"/>
      <c r="F2344" s="13" t="n"/>
      <c r="G2344" s="13" t="n"/>
      <c r="H2344" s="13" t="n"/>
      <c r="I2344" s="13" t="n"/>
      <c r="J2344" s="13" t="n"/>
      <c r="K2344" s="13" t="n"/>
      <c r="L2344" s="13" t="n"/>
      <c r="M2344" s="13" t="n"/>
      <c r="N2344" s="13" t="n"/>
      <c r="O2344" s="14" t="n"/>
      <c r="P2344" s="15" t="n"/>
      <c r="Q2344" s="16">
        <f>IF(N2344="", "", IF(ISNUMBER(N2344), N2344, IFERROR(DATEVALUE(LEFT(N2344,10))+TIMEVALUE(MID(N2344,12,8)), "texto")))</f>
        <v/>
      </c>
      <c r="R2344" s="17">
        <f>IF(ISNUMBER(Q2344), DATE(YEAR(Q2344),MONTH(Q2344),1), "")</f>
        <v/>
      </c>
      <c r="S2344" s="18">
        <f>IF(A2344="", 0, IF(AND(M2344=Ajustes!$B$8, E2344=Ajustes!$B$5, I2344=Ajustes!$B$4, OR(C2344=Ajustes!$B$6, C2344=Ajustes!$B$7), ISNUMBER(D2344), ISNUMBER(H2344)), 1, 0))</f>
        <v/>
      </c>
      <c r="T2344" s="19">
        <f>IF(S2344&lt;&gt;1, 0, IF(N(J2344)=0, 0, IF(K2344=Ajustes!$B$5, J2344, J2344*F2344)))</f>
        <v/>
      </c>
      <c r="U2344" s="20">
        <f>IF(S2344&lt;&gt;1, U2343, IF(C2344=Ajustes!$B$6, U2343+H2344, U2343-H2344))</f>
        <v/>
      </c>
      <c r="V2344" s="19">
        <f>IF(S2344&lt;&gt;1, V2343, IF(C2344=Ajustes!$B$6, V2343+D2344+N(O2344)+T2344, IF(U2344&lt;=0, 0, V2343-H2344*W2343)))</f>
        <v/>
      </c>
      <c r="W2344" s="21">
        <f>IF(U2344&gt;0, V2344/U2344, 0)</f>
        <v/>
      </c>
      <c r="X2344" s="19">
        <f>IF(AND(S2344=1, C2344=Ajustes!$B$7), D2344-N(O2344)-T2344-H2344*W2343, "")</f>
        <v/>
      </c>
      <c r="Y2344" s="18">
        <f>IF(A2344="", "", TRIM(IF(COUNTIFS($N$2:$N$3000,N2344,$C$2:$C$3000,C2344,$D$2:$D$3000,D2344,$H$2:$H$3000,H2344)&gt;1, "Orden repetida. ", "")&amp;IF(AND(S2344=1, C2344=Ajustes!$B$7, U2343+0.000001&lt;H2344), "Vendes más de lo registrado. ", "")&amp;IF(Q2344="texto", "Fecha en texto. ", "")&amp;IF(OR(NOT(ISNUMBER(D2344)), NOT(ISNUMBER(H2344))), "Número en texto. ", "")&amp;IF(AND(ISNUMBER(Q2344), ISNUMBER(Q2343), Q2344&lt;Q2343), "Fuera de orden de fecha. ", "")))</f>
        <v/>
      </c>
      <c r="Z2344" s="18">
        <f>IF(AND(S2344=1, ISNUMBER(R2344)), ROW(), 0)</f>
        <v/>
      </c>
      <c r="AA2344" s="18">
        <f>IF(ISNUMBER(R2344), R2344, 0)</f>
        <v/>
      </c>
    </row>
    <row r="2345">
      <c r="A2345" s="13" t="n"/>
      <c r="B2345" s="13" t="n"/>
      <c r="C2345" s="13" t="n"/>
      <c r="D2345" s="13" t="n"/>
      <c r="E2345" s="13" t="n"/>
      <c r="F2345" s="13" t="n"/>
      <c r="G2345" s="13" t="n"/>
      <c r="H2345" s="13" t="n"/>
      <c r="I2345" s="13" t="n"/>
      <c r="J2345" s="13" t="n"/>
      <c r="K2345" s="13" t="n"/>
      <c r="L2345" s="13" t="n"/>
      <c r="M2345" s="13" t="n"/>
      <c r="N2345" s="13" t="n"/>
      <c r="O2345" s="14" t="n"/>
      <c r="P2345" s="15" t="n"/>
      <c r="Q2345" s="16">
        <f>IF(N2345="", "", IF(ISNUMBER(N2345), N2345, IFERROR(DATEVALUE(LEFT(N2345,10))+TIMEVALUE(MID(N2345,12,8)), "texto")))</f>
        <v/>
      </c>
      <c r="R2345" s="17">
        <f>IF(ISNUMBER(Q2345), DATE(YEAR(Q2345),MONTH(Q2345),1), "")</f>
        <v/>
      </c>
      <c r="S2345" s="18">
        <f>IF(A2345="", 0, IF(AND(M2345=Ajustes!$B$8, E2345=Ajustes!$B$5, I2345=Ajustes!$B$4, OR(C2345=Ajustes!$B$6, C2345=Ajustes!$B$7), ISNUMBER(D2345), ISNUMBER(H2345)), 1, 0))</f>
        <v/>
      </c>
      <c r="T2345" s="19">
        <f>IF(S2345&lt;&gt;1, 0, IF(N(J2345)=0, 0, IF(K2345=Ajustes!$B$5, J2345, J2345*F2345)))</f>
        <v/>
      </c>
      <c r="U2345" s="20">
        <f>IF(S2345&lt;&gt;1, U2344, IF(C2345=Ajustes!$B$6, U2344+H2345, U2344-H2345))</f>
        <v/>
      </c>
      <c r="V2345" s="19">
        <f>IF(S2345&lt;&gt;1, V2344, IF(C2345=Ajustes!$B$6, V2344+D2345+N(O2345)+T2345, IF(U2345&lt;=0, 0, V2344-H2345*W2344)))</f>
        <v/>
      </c>
      <c r="W2345" s="21">
        <f>IF(U2345&gt;0, V2345/U2345, 0)</f>
        <v/>
      </c>
      <c r="X2345" s="19">
        <f>IF(AND(S2345=1, C2345=Ajustes!$B$7), D2345-N(O2345)-T2345-H2345*W2344, "")</f>
        <v/>
      </c>
      <c r="Y2345" s="18">
        <f>IF(A2345="", "", TRIM(IF(COUNTIFS($N$2:$N$3000,N2345,$C$2:$C$3000,C2345,$D$2:$D$3000,D2345,$H$2:$H$3000,H2345)&gt;1, "Orden repetida. ", "")&amp;IF(AND(S2345=1, C2345=Ajustes!$B$7, U2344+0.000001&lt;H2345), "Vendes más de lo registrado. ", "")&amp;IF(Q2345="texto", "Fecha en texto. ", "")&amp;IF(OR(NOT(ISNUMBER(D2345)), NOT(ISNUMBER(H2345))), "Número en texto. ", "")&amp;IF(AND(ISNUMBER(Q2345), ISNUMBER(Q2344), Q2345&lt;Q2344), "Fuera de orden de fecha. ", "")))</f>
        <v/>
      </c>
      <c r="Z2345" s="18">
        <f>IF(AND(S2345=1, ISNUMBER(R2345)), ROW(), 0)</f>
        <v/>
      </c>
      <c r="AA2345" s="18">
        <f>IF(ISNUMBER(R2345), R2345, 0)</f>
        <v/>
      </c>
    </row>
    <row r="2346">
      <c r="A2346" s="13" t="n"/>
      <c r="B2346" s="13" t="n"/>
      <c r="C2346" s="13" t="n"/>
      <c r="D2346" s="13" t="n"/>
      <c r="E2346" s="13" t="n"/>
      <c r="F2346" s="13" t="n"/>
      <c r="G2346" s="13" t="n"/>
      <c r="H2346" s="13" t="n"/>
      <c r="I2346" s="13" t="n"/>
      <c r="J2346" s="13" t="n"/>
      <c r="K2346" s="13" t="n"/>
      <c r="L2346" s="13" t="n"/>
      <c r="M2346" s="13" t="n"/>
      <c r="N2346" s="13" t="n"/>
      <c r="O2346" s="14" t="n"/>
      <c r="P2346" s="15" t="n"/>
      <c r="Q2346" s="16">
        <f>IF(N2346="", "", IF(ISNUMBER(N2346), N2346, IFERROR(DATEVALUE(LEFT(N2346,10))+TIMEVALUE(MID(N2346,12,8)), "texto")))</f>
        <v/>
      </c>
      <c r="R2346" s="17">
        <f>IF(ISNUMBER(Q2346), DATE(YEAR(Q2346),MONTH(Q2346),1), "")</f>
        <v/>
      </c>
      <c r="S2346" s="18">
        <f>IF(A2346="", 0, IF(AND(M2346=Ajustes!$B$8, E2346=Ajustes!$B$5, I2346=Ajustes!$B$4, OR(C2346=Ajustes!$B$6, C2346=Ajustes!$B$7), ISNUMBER(D2346), ISNUMBER(H2346)), 1, 0))</f>
        <v/>
      </c>
      <c r="T2346" s="19">
        <f>IF(S2346&lt;&gt;1, 0, IF(N(J2346)=0, 0, IF(K2346=Ajustes!$B$5, J2346, J2346*F2346)))</f>
        <v/>
      </c>
      <c r="U2346" s="20">
        <f>IF(S2346&lt;&gt;1, U2345, IF(C2346=Ajustes!$B$6, U2345+H2346, U2345-H2346))</f>
        <v/>
      </c>
      <c r="V2346" s="19">
        <f>IF(S2346&lt;&gt;1, V2345, IF(C2346=Ajustes!$B$6, V2345+D2346+N(O2346)+T2346, IF(U2346&lt;=0, 0, V2345-H2346*W2345)))</f>
        <v/>
      </c>
      <c r="W2346" s="21">
        <f>IF(U2346&gt;0, V2346/U2346, 0)</f>
        <v/>
      </c>
      <c r="X2346" s="19">
        <f>IF(AND(S2346=1, C2346=Ajustes!$B$7), D2346-N(O2346)-T2346-H2346*W2345, "")</f>
        <v/>
      </c>
      <c r="Y2346" s="18">
        <f>IF(A2346="", "", TRIM(IF(COUNTIFS($N$2:$N$3000,N2346,$C$2:$C$3000,C2346,$D$2:$D$3000,D2346,$H$2:$H$3000,H2346)&gt;1, "Orden repetida. ", "")&amp;IF(AND(S2346=1, C2346=Ajustes!$B$7, U2345+0.000001&lt;H2346), "Vendes más de lo registrado. ", "")&amp;IF(Q2346="texto", "Fecha en texto. ", "")&amp;IF(OR(NOT(ISNUMBER(D2346)), NOT(ISNUMBER(H2346))), "Número en texto. ", "")&amp;IF(AND(ISNUMBER(Q2346), ISNUMBER(Q2345), Q2346&lt;Q2345), "Fuera de orden de fecha. ", "")))</f>
        <v/>
      </c>
      <c r="Z2346" s="18">
        <f>IF(AND(S2346=1, ISNUMBER(R2346)), ROW(), 0)</f>
        <v/>
      </c>
      <c r="AA2346" s="18">
        <f>IF(ISNUMBER(R2346), R2346, 0)</f>
        <v/>
      </c>
    </row>
    <row r="2347">
      <c r="A2347" s="13" t="n"/>
      <c r="B2347" s="13" t="n"/>
      <c r="C2347" s="13" t="n"/>
      <c r="D2347" s="13" t="n"/>
      <c r="E2347" s="13" t="n"/>
      <c r="F2347" s="13" t="n"/>
      <c r="G2347" s="13" t="n"/>
      <c r="H2347" s="13" t="n"/>
      <c r="I2347" s="13" t="n"/>
      <c r="J2347" s="13" t="n"/>
      <c r="K2347" s="13" t="n"/>
      <c r="L2347" s="13" t="n"/>
      <c r="M2347" s="13" t="n"/>
      <c r="N2347" s="13" t="n"/>
      <c r="O2347" s="14" t="n"/>
      <c r="P2347" s="15" t="n"/>
      <c r="Q2347" s="16">
        <f>IF(N2347="", "", IF(ISNUMBER(N2347), N2347, IFERROR(DATEVALUE(LEFT(N2347,10))+TIMEVALUE(MID(N2347,12,8)), "texto")))</f>
        <v/>
      </c>
      <c r="R2347" s="17">
        <f>IF(ISNUMBER(Q2347), DATE(YEAR(Q2347),MONTH(Q2347),1), "")</f>
        <v/>
      </c>
      <c r="S2347" s="18">
        <f>IF(A2347="", 0, IF(AND(M2347=Ajustes!$B$8, E2347=Ajustes!$B$5, I2347=Ajustes!$B$4, OR(C2347=Ajustes!$B$6, C2347=Ajustes!$B$7), ISNUMBER(D2347), ISNUMBER(H2347)), 1, 0))</f>
        <v/>
      </c>
      <c r="T2347" s="19">
        <f>IF(S2347&lt;&gt;1, 0, IF(N(J2347)=0, 0, IF(K2347=Ajustes!$B$5, J2347, J2347*F2347)))</f>
        <v/>
      </c>
      <c r="U2347" s="20">
        <f>IF(S2347&lt;&gt;1, U2346, IF(C2347=Ajustes!$B$6, U2346+H2347, U2346-H2347))</f>
        <v/>
      </c>
      <c r="V2347" s="19">
        <f>IF(S2347&lt;&gt;1, V2346, IF(C2347=Ajustes!$B$6, V2346+D2347+N(O2347)+T2347, IF(U2347&lt;=0, 0, V2346-H2347*W2346)))</f>
        <v/>
      </c>
      <c r="W2347" s="21">
        <f>IF(U2347&gt;0, V2347/U2347, 0)</f>
        <v/>
      </c>
      <c r="X2347" s="19">
        <f>IF(AND(S2347=1, C2347=Ajustes!$B$7), D2347-N(O2347)-T2347-H2347*W2346, "")</f>
        <v/>
      </c>
      <c r="Y2347" s="18">
        <f>IF(A2347="", "", TRIM(IF(COUNTIFS($N$2:$N$3000,N2347,$C$2:$C$3000,C2347,$D$2:$D$3000,D2347,$H$2:$H$3000,H2347)&gt;1, "Orden repetida. ", "")&amp;IF(AND(S2347=1, C2347=Ajustes!$B$7, U2346+0.000001&lt;H2347), "Vendes más de lo registrado. ", "")&amp;IF(Q2347="texto", "Fecha en texto. ", "")&amp;IF(OR(NOT(ISNUMBER(D2347)), NOT(ISNUMBER(H2347))), "Número en texto. ", "")&amp;IF(AND(ISNUMBER(Q2347), ISNUMBER(Q2346), Q2347&lt;Q2346), "Fuera de orden de fecha. ", "")))</f>
        <v/>
      </c>
      <c r="Z2347" s="18">
        <f>IF(AND(S2347=1, ISNUMBER(R2347)), ROW(), 0)</f>
        <v/>
      </c>
      <c r="AA2347" s="18">
        <f>IF(ISNUMBER(R2347), R2347, 0)</f>
        <v/>
      </c>
    </row>
    <row r="2348">
      <c r="A2348" s="13" t="n"/>
      <c r="B2348" s="13" t="n"/>
      <c r="C2348" s="13" t="n"/>
      <c r="D2348" s="13" t="n"/>
      <c r="E2348" s="13" t="n"/>
      <c r="F2348" s="13" t="n"/>
      <c r="G2348" s="13" t="n"/>
      <c r="H2348" s="13" t="n"/>
      <c r="I2348" s="13" t="n"/>
      <c r="J2348" s="13" t="n"/>
      <c r="K2348" s="13" t="n"/>
      <c r="L2348" s="13" t="n"/>
      <c r="M2348" s="13" t="n"/>
      <c r="N2348" s="13" t="n"/>
      <c r="O2348" s="14" t="n"/>
      <c r="P2348" s="15" t="n"/>
      <c r="Q2348" s="16">
        <f>IF(N2348="", "", IF(ISNUMBER(N2348), N2348, IFERROR(DATEVALUE(LEFT(N2348,10))+TIMEVALUE(MID(N2348,12,8)), "texto")))</f>
        <v/>
      </c>
      <c r="R2348" s="17">
        <f>IF(ISNUMBER(Q2348), DATE(YEAR(Q2348),MONTH(Q2348),1), "")</f>
        <v/>
      </c>
      <c r="S2348" s="18">
        <f>IF(A2348="", 0, IF(AND(M2348=Ajustes!$B$8, E2348=Ajustes!$B$5, I2348=Ajustes!$B$4, OR(C2348=Ajustes!$B$6, C2348=Ajustes!$B$7), ISNUMBER(D2348), ISNUMBER(H2348)), 1, 0))</f>
        <v/>
      </c>
      <c r="T2348" s="19">
        <f>IF(S2348&lt;&gt;1, 0, IF(N(J2348)=0, 0, IF(K2348=Ajustes!$B$5, J2348, J2348*F2348)))</f>
        <v/>
      </c>
      <c r="U2348" s="20">
        <f>IF(S2348&lt;&gt;1, U2347, IF(C2348=Ajustes!$B$6, U2347+H2348, U2347-H2348))</f>
        <v/>
      </c>
      <c r="V2348" s="19">
        <f>IF(S2348&lt;&gt;1, V2347, IF(C2348=Ajustes!$B$6, V2347+D2348+N(O2348)+T2348, IF(U2348&lt;=0, 0, V2347-H2348*W2347)))</f>
        <v/>
      </c>
      <c r="W2348" s="21">
        <f>IF(U2348&gt;0, V2348/U2348, 0)</f>
        <v/>
      </c>
      <c r="X2348" s="19">
        <f>IF(AND(S2348=1, C2348=Ajustes!$B$7), D2348-N(O2348)-T2348-H2348*W2347, "")</f>
        <v/>
      </c>
      <c r="Y2348" s="18">
        <f>IF(A2348="", "", TRIM(IF(COUNTIFS($N$2:$N$3000,N2348,$C$2:$C$3000,C2348,$D$2:$D$3000,D2348,$H$2:$H$3000,H2348)&gt;1, "Orden repetida. ", "")&amp;IF(AND(S2348=1, C2348=Ajustes!$B$7, U2347+0.000001&lt;H2348), "Vendes más de lo registrado. ", "")&amp;IF(Q2348="texto", "Fecha en texto. ", "")&amp;IF(OR(NOT(ISNUMBER(D2348)), NOT(ISNUMBER(H2348))), "Número en texto. ", "")&amp;IF(AND(ISNUMBER(Q2348), ISNUMBER(Q2347), Q2348&lt;Q2347), "Fuera de orden de fecha. ", "")))</f>
        <v/>
      </c>
      <c r="Z2348" s="18">
        <f>IF(AND(S2348=1, ISNUMBER(R2348)), ROW(), 0)</f>
        <v/>
      </c>
      <c r="AA2348" s="18">
        <f>IF(ISNUMBER(R2348), R2348, 0)</f>
        <v/>
      </c>
    </row>
    <row r="2349">
      <c r="A2349" s="13" t="n"/>
      <c r="B2349" s="13" t="n"/>
      <c r="C2349" s="13" t="n"/>
      <c r="D2349" s="13" t="n"/>
      <c r="E2349" s="13" t="n"/>
      <c r="F2349" s="13" t="n"/>
      <c r="G2349" s="13" t="n"/>
      <c r="H2349" s="13" t="n"/>
      <c r="I2349" s="13" t="n"/>
      <c r="J2349" s="13" t="n"/>
      <c r="K2349" s="13" t="n"/>
      <c r="L2349" s="13" t="n"/>
      <c r="M2349" s="13" t="n"/>
      <c r="N2349" s="13" t="n"/>
      <c r="O2349" s="14" t="n"/>
      <c r="P2349" s="15" t="n"/>
      <c r="Q2349" s="16">
        <f>IF(N2349="", "", IF(ISNUMBER(N2349), N2349, IFERROR(DATEVALUE(LEFT(N2349,10))+TIMEVALUE(MID(N2349,12,8)), "texto")))</f>
        <v/>
      </c>
      <c r="R2349" s="17">
        <f>IF(ISNUMBER(Q2349), DATE(YEAR(Q2349),MONTH(Q2349),1), "")</f>
        <v/>
      </c>
      <c r="S2349" s="18">
        <f>IF(A2349="", 0, IF(AND(M2349=Ajustes!$B$8, E2349=Ajustes!$B$5, I2349=Ajustes!$B$4, OR(C2349=Ajustes!$B$6, C2349=Ajustes!$B$7), ISNUMBER(D2349), ISNUMBER(H2349)), 1, 0))</f>
        <v/>
      </c>
      <c r="T2349" s="19">
        <f>IF(S2349&lt;&gt;1, 0, IF(N(J2349)=0, 0, IF(K2349=Ajustes!$B$5, J2349, J2349*F2349)))</f>
        <v/>
      </c>
      <c r="U2349" s="20">
        <f>IF(S2349&lt;&gt;1, U2348, IF(C2349=Ajustes!$B$6, U2348+H2349, U2348-H2349))</f>
        <v/>
      </c>
      <c r="V2349" s="19">
        <f>IF(S2349&lt;&gt;1, V2348, IF(C2349=Ajustes!$B$6, V2348+D2349+N(O2349)+T2349, IF(U2349&lt;=0, 0, V2348-H2349*W2348)))</f>
        <v/>
      </c>
      <c r="W2349" s="21">
        <f>IF(U2349&gt;0, V2349/U2349, 0)</f>
        <v/>
      </c>
      <c r="X2349" s="19">
        <f>IF(AND(S2349=1, C2349=Ajustes!$B$7), D2349-N(O2349)-T2349-H2349*W2348, "")</f>
        <v/>
      </c>
      <c r="Y2349" s="18">
        <f>IF(A2349="", "", TRIM(IF(COUNTIFS($N$2:$N$3000,N2349,$C$2:$C$3000,C2349,$D$2:$D$3000,D2349,$H$2:$H$3000,H2349)&gt;1, "Orden repetida. ", "")&amp;IF(AND(S2349=1, C2349=Ajustes!$B$7, U2348+0.000001&lt;H2349), "Vendes más de lo registrado. ", "")&amp;IF(Q2349="texto", "Fecha en texto. ", "")&amp;IF(OR(NOT(ISNUMBER(D2349)), NOT(ISNUMBER(H2349))), "Número en texto. ", "")&amp;IF(AND(ISNUMBER(Q2349), ISNUMBER(Q2348), Q2349&lt;Q2348), "Fuera de orden de fecha. ", "")))</f>
        <v/>
      </c>
      <c r="Z2349" s="18">
        <f>IF(AND(S2349=1, ISNUMBER(R2349)), ROW(), 0)</f>
        <v/>
      </c>
      <c r="AA2349" s="18">
        <f>IF(ISNUMBER(R2349), R2349, 0)</f>
        <v/>
      </c>
    </row>
    <row r="2350">
      <c r="A2350" s="13" t="n"/>
      <c r="B2350" s="13" t="n"/>
      <c r="C2350" s="13" t="n"/>
      <c r="D2350" s="13" t="n"/>
      <c r="E2350" s="13" t="n"/>
      <c r="F2350" s="13" t="n"/>
      <c r="G2350" s="13" t="n"/>
      <c r="H2350" s="13" t="n"/>
      <c r="I2350" s="13" t="n"/>
      <c r="J2350" s="13" t="n"/>
      <c r="K2350" s="13" t="n"/>
      <c r="L2350" s="13" t="n"/>
      <c r="M2350" s="13" t="n"/>
      <c r="N2350" s="13" t="n"/>
      <c r="O2350" s="14" t="n"/>
      <c r="P2350" s="15" t="n"/>
      <c r="Q2350" s="16">
        <f>IF(N2350="", "", IF(ISNUMBER(N2350), N2350, IFERROR(DATEVALUE(LEFT(N2350,10))+TIMEVALUE(MID(N2350,12,8)), "texto")))</f>
        <v/>
      </c>
      <c r="R2350" s="17">
        <f>IF(ISNUMBER(Q2350), DATE(YEAR(Q2350),MONTH(Q2350),1), "")</f>
        <v/>
      </c>
      <c r="S2350" s="18">
        <f>IF(A2350="", 0, IF(AND(M2350=Ajustes!$B$8, E2350=Ajustes!$B$5, I2350=Ajustes!$B$4, OR(C2350=Ajustes!$B$6, C2350=Ajustes!$B$7), ISNUMBER(D2350), ISNUMBER(H2350)), 1, 0))</f>
        <v/>
      </c>
      <c r="T2350" s="19">
        <f>IF(S2350&lt;&gt;1, 0, IF(N(J2350)=0, 0, IF(K2350=Ajustes!$B$5, J2350, J2350*F2350)))</f>
        <v/>
      </c>
      <c r="U2350" s="20">
        <f>IF(S2350&lt;&gt;1, U2349, IF(C2350=Ajustes!$B$6, U2349+H2350, U2349-H2350))</f>
        <v/>
      </c>
      <c r="V2350" s="19">
        <f>IF(S2350&lt;&gt;1, V2349, IF(C2350=Ajustes!$B$6, V2349+D2350+N(O2350)+T2350, IF(U2350&lt;=0, 0, V2349-H2350*W2349)))</f>
        <v/>
      </c>
      <c r="W2350" s="21">
        <f>IF(U2350&gt;0, V2350/U2350, 0)</f>
        <v/>
      </c>
      <c r="X2350" s="19">
        <f>IF(AND(S2350=1, C2350=Ajustes!$B$7), D2350-N(O2350)-T2350-H2350*W2349, "")</f>
        <v/>
      </c>
      <c r="Y2350" s="18">
        <f>IF(A2350="", "", TRIM(IF(COUNTIFS($N$2:$N$3000,N2350,$C$2:$C$3000,C2350,$D$2:$D$3000,D2350,$H$2:$H$3000,H2350)&gt;1, "Orden repetida. ", "")&amp;IF(AND(S2350=1, C2350=Ajustes!$B$7, U2349+0.000001&lt;H2350), "Vendes más de lo registrado. ", "")&amp;IF(Q2350="texto", "Fecha en texto. ", "")&amp;IF(OR(NOT(ISNUMBER(D2350)), NOT(ISNUMBER(H2350))), "Número en texto. ", "")&amp;IF(AND(ISNUMBER(Q2350), ISNUMBER(Q2349), Q2350&lt;Q2349), "Fuera de orden de fecha. ", "")))</f>
        <v/>
      </c>
      <c r="Z2350" s="18">
        <f>IF(AND(S2350=1, ISNUMBER(R2350)), ROW(), 0)</f>
        <v/>
      </c>
      <c r="AA2350" s="18">
        <f>IF(ISNUMBER(R2350), R2350, 0)</f>
        <v/>
      </c>
    </row>
    <row r="2351">
      <c r="A2351" s="13" t="n"/>
      <c r="B2351" s="13" t="n"/>
      <c r="C2351" s="13" t="n"/>
      <c r="D2351" s="13" t="n"/>
      <c r="E2351" s="13" t="n"/>
      <c r="F2351" s="13" t="n"/>
      <c r="G2351" s="13" t="n"/>
      <c r="H2351" s="13" t="n"/>
      <c r="I2351" s="13" t="n"/>
      <c r="J2351" s="13" t="n"/>
      <c r="K2351" s="13" t="n"/>
      <c r="L2351" s="13" t="n"/>
      <c r="M2351" s="13" t="n"/>
      <c r="N2351" s="13" t="n"/>
      <c r="O2351" s="14" t="n"/>
      <c r="P2351" s="15" t="n"/>
      <c r="Q2351" s="16">
        <f>IF(N2351="", "", IF(ISNUMBER(N2351), N2351, IFERROR(DATEVALUE(LEFT(N2351,10))+TIMEVALUE(MID(N2351,12,8)), "texto")))</f>
        <v/>
      </c>
      <c r="R2351" s="17">
        <f>IF(ISNUMBER(Q2351), DATE(YEAR(Q2351),MONTH(Q2351),1), "")</f>
        <v/>
      </c>
      <c r="S2351" s="18">
        <f>IF(A2351="", 0, IF(AND(M2351=Ajustes!$B$8, E2351=Ajustes!$B$5, I2351=Ajustes!$B$4, OR(C2351=Ajustes!$B$6, C2351=Ajustes!$B$7), ISNUMBER(D2351), ISNUMBER(H2351)), 1, 0))</f>
        <v/>
      </c>
      <c r="T2351" s="19">
        <f>IF(S2351&lt;&gt;1, 0, IF(N(J2351)=0, 0, IF(K2351=Ajustes!$B$5, J2351, J2351*F2351)))</f>
        <v/>
      </c>
      <c r="U2351" s="20">
        <f>IF(S2351&lt;&gt;1, U2350, IF(C2351=Ajustes!$B$6, U2350+H2351, U2350-H2351))</f>
        <v/>
      </c>
      <c r="V2351" s="19">
        <f>IF(S2351&lt;&gt;1, V2350, IF(C2351=Ajustes!$B$6, V2350+D2351+N(O2351)+T2351, IF(U2351&lt;=0, 0, V2350-H2351*W2350)))</f>
        <v/>
      </c>
      <c r="W2351" s="21">
        <f>IF(U2351&gt;0, V2351/U2351, 0)</f>
        <v/>
      </c>
      <c r="X2351" s="19">
        <f>IF(AND(S2351=1, C2351=Ajustes!$B$7), D2351-N(O2351)-T2351-H2351*W2350, "")</f>
        <v/>
      </c>
      <c r="Y2351" s="18">
        <f>IF(A2351="", "", TRIM(IF(COUNTIFS($N$2:$N$3000,N2351,$C$2:$C$3000,C2351,$D$2:$D$3000,D2351,$H$2:$H$3000,H2351)&gt;1, "Orden repetida. ", "")&amp;IF(AND(S2351=1, C2351=Ajustes!$B$7, U2350+0.000001&lt;H2351), "Vendes más de lo registrado. ", "")&amp;IF(Q2351="texto", "Fecha en texto. ", "")&amp;IF(OR(NOT(ISNUMBER(D2351)), NOT(ISNUMBER(H2351))), "Número en texto. ", "")&amp;IF(AND(ISNUMBER(Q2351), ISNUMBER(Q2350), Q2351&lt;Q2350), "Fuera de orden de fecha. ", "")))</f>
        <v/>
      </c>
      <c r="Z2351" s="18">
        <f>IF(AND(S2351=1, ISNUMBER(R2351)), ROW(), 0)</f>
        <v/>
      </c>
      <c r="AA2351" s="18">
        <f>IF(ISNUMBER(R2351), R2351, 0)</f>
        <v/>
      </c>
    </row>
    <row r="2352">
      <c r="A2352" s="13" t="n"/>
      <c r="B2352" s="13" t="n"/>
      <c r="C2352" s="13" t="n"/>
      <c r="D2352" s="13" t="n"/>
      <c r="E2352" s="13" t="n"/>
      <c r="F2352" s="13" t="n"/>
      <c r="G2352" s="13" t="n"/>
      <c r="H2352" s="13" t="n"/>
      <c r="I2352" s="13" t="n"/>
      <c r="J2352" s="13" t="n"/>
      <c r="K2352" s="13" t="n"/>
      <c r="L2352" s="13" t="n"/>
      <c r="M2352" s="13" t="n"/>
      <c r="N2352" s="13" t="n"/>
      <c r="O2352" s="14" t="n"/>
      <c r="P2352" s="15" t="n"/>
      <c r="Q2352" s="16">
        <f>IF(N2352="", "", IF(ISNUMBER(N2352), N2352, IFERROR(DATEVALUE(LEFT(N2352,10))+TIMEVALUE(MID(N2352,12,8)), "texto")))</f>
        <v/>
      </c>
      <c r="R2352" s="17">
        <f>IF(ISNUMBER(Q2352), DATE(YEAR(Q2352),MONTH(Q2352),1), "")</f>
        <v/>
      </c>
      <c r="S2352" s="18">
        <f>IF(A2352="", 0, IF(AND(M2352=Ajustes!$B$8, E2352=Ajustes!$B$5, I2352=Ajustes!$B$4, OR(C2352=Ajustes!$B$6, C2352=Ajustes!$B$7), ISNUMBER(D2352), ISNUMBER(H2352)), 1, 0))</f>
        <v/>
      </c>
      <c r="T2352" s="19">
        <f>IF(S2352&lt;&gt;1, 0, IF(N(J2352)=0, 0, IF(K2352=Ajustes!$B$5, J2352, J2352*F2352)))</f>
        <v/>
      </c>
      <c r="U2352" s="20">
        <f>IF(S2352&lt;&gt;1, U2351, IF(C2352=Ajustes!$B$6, U2351+H2352, U2351-H2352))</f>
        <v/>
      </c>
      <c r="V2352" s="19">
        <f>IF(S2352&lt;&gt;1, V2351, IF(C2352=Ajustes!$B$6, V2351+D2352+N(O2352)+T2352, IF(U2352&lt;=0, 0, V2351-H2352*W2351)))</f>
        <v/>
      </c>
      <c r="W2352" s="21">
        <f>IF(U2352&gt;0, V2352/U2352, 0)</f>
        <v/>
      </c>
      <c r="X2352" s="19">
        <f>IF(AND(S2352=1, C2352=Ajustes!$B$7), D2352-N(O2352)-T2352-H2352*W2351, "")</f>
        <v/>
      </c>
      <c r="Y2352" s="18">
        <f>IF(A2352="", "", TRIM(IF(COUNTIFS($N$2:$N$3000,N2352,$C$2:$C$3000,C2352,$D$2:$D$3000,D2352,$H$2:$H$3000,H2352)&gt;1, "Orden repetida. ", "")&amp;IF(AND(S2352=1, C2352=Ajustes!$B$7, U2351+0.000001&lt;H2352), "Vendes más de lo registrado. ", "")&amp;IF(Q2352="texto", "Fecha en texto. ", "")&amp;IF(OR(NOT(ISNUMBER(D2352)), NOT(ISNUMBER(H2352))), "Número en texto. ", "")&amp;IF(AND(ISNUMBER(Q2352), ISNUMBER(Q2351), Q2352&lt;Q2351), "Fuera de orden de fecha. ", "")))</f>
        <v/>
      </c>
      <c r="Z2352" s="18">
        <f>IF(AND(S2352=1, ISNUMBER(R2352)), ROW(), 0)</f>
        <v/>
      </c>
      <c r="AA2352" s="18">
        <f>IF(ISNUMBER(R2352), R2352, 0)</f>
        <v/>
      </c>
    </row>
    <row r="2353">
      <c r="A2353" s="13" t="n"/>
      <c r="B2353" s="13" t="n"/>
      <c r="C2353" s="13" t="n"/>
      <c r="D2353" s="13" t="n"/>
      <c r="E2353" s="13" t="n"/>
      <c r="F2353" s="13" t="n"/>
      <c r="G2353" s="13" t="n"/>
      <c r="H2353" s="13" t="n"/>
      <c r="I2353" s="13" t="n"/>
      <c r="J2353" s="13" t="n"/>
      <c r="K2353" s="13" t="n"/>
      <c r="L2353" s="13" t="n"/>
      <c r="M2353" s="13" t="n"/>
      <c r="N2353" s="13" t="n"/>
      <c r="O2353" s="14" t="n"/>
      <c r="P2353" s="15" t="n"/>
      <c r="Q2353" s="16">
        <f>IF(N2353="", "", IF(ISNUMBER(N2353), N2353, IFERROR(DATEVALUE(LEFT(N2353,10))+TIMEVALUE(MID(N2353,12,8)), "texto")))</f>
        <v/>
      </c>
      <c r="R2353" s="17">
        <f>IF(ISNUMBER(Q2353), DATE(YEAR(Q2353),MONTH(Q2353),1), "")</f>
        <v/>
      </c>
      <c r="S2353" s="18">
        <f>IF(A2353="", 0, IF(AND(M2353=Ajustes!$B$8, E2353=Ajustes!$B$5, I2353=Ajustes!$B$4, OR(C2353=Ajustes!$B$6, C2353=Ajustes!$B$7), ISNUMBER(D2353), ISNUMBER(H2353)), 1, 0))</f>
        <v/>
      </c>
      <c r="T2353" s="19">
        <f>IF(S2353&lt;&gt;1, 0, IF(N(J2353)=0, 0, IF(K2353=Ajustes!$B$5, J2353, J2353*F2353)))</f>
        <v/>
      </c>
      <c r="U2353" s="20">
        <f>IF(S2353&lt;&gt;1, U2352, IF(C2353=Ajustes!$B$6, U2352+H2353, U2352-H2353))</f>
        <v/>
      </c>
      <c r="V2353" s="19">
        <f>IF(S2353&lt;&gt;1, V2352, IF(C2353=Ajustes!$B$6, V2352+D2353+N(O2353)+T2353, IF(U2353&lt;=0, 0, V2352-H2353*W2352)))</f>
        <v/>
      </c>
      <c r="W2353" s="21">
        <f>IF(U2353&gt;0, V2353/U2353, 0)</f>
        <v/>
      </c>
      <c r="X2353" s="19">
        <f>IF(AND(S2353=1, C2353=Ajustes!$B$7), D2353-N(O2353)-T2353-H2353*W2352, "")</f>
        <v/>
      </c>
      <c r="Y2353" s="18">
        <f>IF(A2353="", "", TRIM(IF(COUNTIFS($N$2:$N$3000,N2353,$C$2:$C$3000,C2353,$D$2:$D$3000,D2353,$H$2:$H$3000,H2353)&gt;1, "Orden repetida. ", "")&amp;IF(AND(S2353=1, C2353=Ajustes!$B$7, U2352+0.000001&lt;H2353), "Vendes más de lo registrado. ", "")&amp;IF(Q2353="texto", "Fecha en texto. ", "")&amp;IF(OR(NOT(ISNUMBER(D2353)), NOT(ISNUMBER(H2353))), "Número en texto. ", "")&amp;IF(AND(ISNUMBER(Q2353), ISNUMBER(Q2352), Q2353&lt;Q2352), "Fuera de orden de fecha. ", "")))</f>
        <v/>
      </c>
      <c r="Z2353" s="18">
        <f>IF(AND(S2353=1, ISNUMBER(R2353)), ROW(), 0)</f>
        <v/>
      </c>
      <c r="AA2353" s="18">
        <f>IF(ISNUMBER(R2353), R2353, 0)</f>
        <v/>
      </c>
    </row>
    <row r="2354">
      <c r="A2354" s="13" t="n"/>
      <c r="B2354" s="13" t="n"/>
      <c r="C2354" s="13" t="n"/>
      <c r="D2354" s="13" t="n"/>
      <c r="E2354" s="13" t="n"/>
      <c r="F2354" s="13" t="n"/>
      <c r="G2354" s="13" t="n"/>
      <c r="H2354" s="13" t="n"/>
      <c r="I2354" s="13" t="n"/>
      <c r="J2354" s="13" t="n"/>
      <c r="K2354" s="13" t="n"/>
      <c r="L2354" s="13" t="n"/>
      <c r="M2354" s="13" t="n"/>
      <c r="N2354" s="13" t="n"/>
      <c r="O2354" s="14" t="n"/>
      <c r="P2354" s="15" t="n"/>
      <c r="Q2354" s="16">
        <f>IF(N2354="", "", IF(ISNUMBER(N2354), N2354, IFERROR(DATEVALUE(LEFT(N2354,10))+TIMEVALUE(MID(N2354,12,8)), "texto")))</f>
        <v/>
      </c>
      <c r="R2354" s="17">
        <f>IF(ISNUMBER(Q2354), DATE(YEAR(Q2354),MONTH(Q2354),1), "")</f>
        <v/>
      </c>
      <c r="S2354" s="18">
        <f>IF(A2354="", 0, IF(AND(M2354=Ajustes!$B$8, E2354=Ajustes!$B$5, I2354=Ajustes!$B$4, OR(C2354=Ajustes!$B$6, C2354=Ajustes!$B$7), ISNUMBER(D2354), ISNUMBER(H2354)), 1, 0))</f>
        <v/>
      </c>
      <c r="T2354" s="19">
        <f>IF(S2354&lt;&gt;1, 0, IF(N(J2354)=0, 0, IF(K2354=Ajustes!$B$5, J2354, J2354*F2354)))</f>
        <v/>
      </c>
      <c r="U2354" s="20">
        <f>IF(S2354&lt;&gt;1, U2353, IF(C2354=Ajustes!$B$6, U2353+H2354, U2353-H2354))</f>
        <v/>
      </c>
      <c r="V2354" s="19">
        <f>IF(S2354&lt;&gt;1, V2353, IF(C2354=Ajustes!$B$6, V2353+D2354+N(O2354)+T2354, IF(U2354&lt;=0, 0, V2353-H2354*W2353)))</f>
        <v/>
      </c>
      <c r="W2354" s="21">
        <f>IF(U2354&gt;0, V2354/U2354, 0)</f>
        <v/>
      </c>
      <c r="X2354" s="19">
        <f>IF(AND(S2354=1, C2354=Ajustes!$B$7), D2354-N(O2354)-T2354-H2354*W2353, "")</f>
        <v/>
      </c>
      <c r="Y2354" s="18">
        <f>IF(A2354="", "", TRIM(IF(COUNTIFS($N$2:$N$3000,N2354,$C$2:$C$3000,C2354,$D$2:$D$3000,D2354,$H$2:$H$3000,H2354)&gt;1, "Orden repetida. ", "")&amp;IF(AND(S2354=1, C2354=Ajustes!$B$7, U2353+0.000001&lt;H2354), "Vendes más de lo registrado. ", "")&amp;IF(Q2354="texto", "Fecha en texto. ", "")&amp;IF(OR(NOT(ISNUMBER(D2354)), NOT(ISNUMBER(H2354))), "Número en texto. ", "")&amp;IF(AND(ISNUMBER(Q2354), ISNUMBER(Q2353), Q2354&lt;Q2353), "Fuera de orden de fecha. ", "")))</f>
        <v/>
      </c>
      <c r="Z2354" s="18">
        <f>IF(AND(S2354=1, ISNUMBER(R2354)), ROW(), 0)</f>
        <v/>
      </c>
      <c r="AA2354" s="18">
        <f>IF(ISNUMBER(R2354), R2354, 0)</f>
        <v/>
      </c>
    </row>
    <row r="2355">
      <c r="A2355" s="13" t="n"/>
      <c r="B2355" s="13" t="n"/>
      <c r="C2355" s="13" t="n"/>
      <c r="D2355" s="13" t="n"/>
      <c r="E2355" s="13" t="n"/>
      <c r="F2355" s="13" t="n"/>
      <c r="G2355" s="13" t="n"/>
      <c r="H2355" s="13" t="n"/>
      <c r="I2355" s="13" t="n"/>
      <c r="J2355" s="13" t="n"/>
      <c r="K2355" s="13" t="n"/>
      <c r="L2355" s="13" t="n"/>
      <c r="M2355" s="13" t="n"/>
      <c r="N2355" s="13" t="n"/>
      <c r="O2355" s="14" t="n"/>
      <c r="P2355" s="15" t="n"/>
      <c r="Q2355" s="16">
        <f>IF(N2355="", "", IF(ISNUMBER(N2355), N2355, IFERROR(DATEVALUE(LEFT(N2355,10))+TIMEVALUE(MID(N2355,12,8)), "texto")))</f>
        <v/>
      </c>
      <c r="R2355" s="17">
        <f>IF(ISNUMBER(Q2355), DATE(YEAR(Q2355),MONTH(Q2355),1), "")</f>
        <v/>
      </c>
      <c r="S2355" s="18">
        <f>IF(A2355="", 0, IF(AND(M2355=Ajustes!$B$8, E2355=Ajustes!$B$5, I2355=Ajustes!$B$4, OR(C2355=Ajustes!$B$6, C2355=Ajustes!$B$7), ISNUMBER(D2355), ISNUMBER(H2355)), 1, 0))</f>
        <v/>
      </c>
      <c r="T2355" s="19">
        <f>IF(S2355&lt;&gt;1, 0, IF(N(J2355)=0, 0, IF(K2355=Ajustes!$B$5, J2355, J2355*F2355)))</f>
        <v/>
      </c>
      <c r="U2355" s="20">
        <f>IF(S2355&lt;&gt;1, U2354, IF(C2355=Ajustes!$B$6, U2354+H2355, U2354-H2355))</f>
        <v/>
      </c>
      <c r="V2355" s="19">
        <f>IF(S2355&lt;&gt;1, V2354, IF(C2355=Ajustes!$B$6, V2354+D2355+N(O2355)+T2355, IF(U2355&lt;=0, 0, V2354-H2355*W2354)))</f>
        <v/>
      </c>
      <c r="W2355" s="21">
        <f>IF(U2355&gt;0, V2355/U2355, 0)</f>
        <v/>
      </c>
      <c r="X2355" s="19">
        <f>IF(AND(S2355=1, C2355=Ajustes!$B$7), D2355-N(O2355)-T2355-H2355*W2354, "")</f>
        <v/>
      </c>
      <c r="Y2355" s="18">
        <f>IF(A2355="", "", TRIM(IF(COUNTIFS($N$2:$N$3000,N2355,$C$2:$C$3000,C2355,$D$2:$D$3000,D2355,$H$2:$H$3000,H2355)&gt;1, "Orden repetida. ", "")&amp;IF(AND(S2355=1, C2355=Ajustes!$B$7, U2354+0.000001&lt;H2355), "Vendes más de lo registrado. ", "")&amp;IF(Q2355="texto", "Fecha en texto. ", "")&amp;IF(OR(NOT(ISNUMBER(D2355)), NOT(ISNUMBER(H2355))), "Número en texto. ", "")&amp;IF(AND(ISNUMBER(Q2355), ISNUMBER(Q2354), Q2355&lt;Q2354), "Fuera de orden de fecha. ", "")))</f>
        <v/>
      </c>
      <c r="Z2355" s="18">
        <f>IF(AND(S2355=1, ISNUMBER(R2355)), ROW(), 0)</f>
        <v/>
      </c>
      <c r="AA2355" s="18">
        <f>IF(ISNUMBER(R2355), R2355, 0)</f>
        <v/>
      </c>
    </row>
    <row r="2356">
      <c r="A2356" s="13" t="n"/>
      <c r="B2356" s="13" t="n"/>
      <c r="C2356" s="13" t="n"/>
      <c r="D2356" s="13" t="n"/>
      <c r="E2356" s="13" t="n"/>
      <c r="F2356" s="13" t="n"/>
      <c r="G2356" s="13" t="n"/>
      <c r="H2356" s="13" t="n"/>
      <c r="I2356" s="13" t="n"/>
      <c r="J2356" s="13" t="n"/>
      <c r="K2356" s="13" t="n"/>
      <c r="L2356" s="13" t="n"/>
      <c r="M2356" s="13" t="n"/>
      <c r="N2356" s="13" t="n"/>
      <c r="O2356" s="14" t="n"/>
      <c r="P2356" s="15" t="n"/>
      <c r="Q2356" s="16">
        <f>IF(N2356="", "", IF(ISNUMBER(N2356), N2356, IFERROR(DATEVALUE(LEFT(N2356,10))+TIMEVALUE(MID(N2356,12,8)), "texto")))</f>
        <v/>
      </c>
      <c r="R2356" s="17">
        <f>IF(ISNUMBER(Q2356), DATE(YEAR(Q2356),MONTH(Q2356),1), "")</f>
        <v/>
      </c>
      <c r="S2356" s="18">
        <f>IF(A2356="", 0, IF(AND(M2356=Ajustes!$B$8, E2356=Ajustes!$B$5, I2356=Ajustes!$B$4, OR(C2356=Ajustes!$B$6, C2356=Ajustes!$B$7), ISNUMBER(D2356), ISNUMBER(H2356)), 1, 0))</f>
        <v/>
      </c>
      <c r="T2356" s="19">
        <f>IF(S2356&lt;&gt;1, 0, IF(N(J2356)=0, 0, IF(K2356=Ajustes!$B$5, J2356, J2356*F2356)))</f>
        <v/>
      </c>
      <c r="U2356" s="20">
        <f>IF(S2356&lt;&gt;1, U2355, IF(C2356=Ajustes!$B$6, U2355+H2356, U2355-H2356))</f>
        <v/>
      </c>
      <c r="V2356" s="19">
        <f>IF(S2356&lt;&gt;1, V2355, IF(C2356=Ajustes!$B$6, V2355+D2356+N(O2356)+T2356, IF(U2356&lt;=0, 0, V2355-H2356*W2355)))</f>
        <v/>
      </c>
      <c r="W2356" s="21">
        <f>IF(U2356&gt;0, V2356/U2356, 0)</f>
        <v/>
      </c>
      <c r="X2356" s="19">
        <f>IF(AND(S2356=1, C2356=Ajustes!$B$7), D2356-N(O2356)-T2356-H2356*W2355, "")</f>
        <v/>
      </c>
      <c r="Y2356" s="18">
        <f>IF(A2356="", "", TRIM(IF(COUNTIFS($N$2:$N$3000,N2356,$C$2:$C$3000,C2356,$D$2:$D$3000,D2356,$H$2:$H$3000,H2356)&gt;1, "Orden repetida. ", "")&amp;IF(AND(S2356=1, C2356=Ajustes!$B$7, U2355+0.000001&lt;H2356), "Vendes más de lo registrado. ", "")&amp;IF(Q2356="texto", "Fecha en texto. ", "")&amp;IF(OR(NOT(ISNUMBER(D2356)), NOT(ISNUMBER(H2356))), "Número en texto. ", "")&amp;IF(AND(ISNUMBER(Q2356), ISNUMBER(Q2355), Q2356&lt;Q2355), "Fuera de orden de fecha. ", "")))</f>
        <v/>
      </c>
      <c r="Z2356" s="18">
        <f>IF(AND(S2356=1, ISNUMBER(R2356)), ROW(), 0)</f>
        <v/>
      </c>
      <c r="AA2356" s="18">
        <f>IF(ISNUMBER(R2356), R2356, 0)</f>
        <v/>
      </c>
    </row>
    <row r="2357">
      <c r="A2357" s="13" t="n"/>
      <c r="B2357" s="13" t="n"/>
      <c r="C2357" s="13" t="n"/>
      <c r="D2357" s="13" t="n"/>
      <c r="E2357" s="13" t="n"/>
      <c r="F2357" s="13" t="n"/>
      <c r="G2357" s="13" t="n"/>
      <c r="H2357" s="13" t="n"/>
      <c r="I2357" s="13" t="n"/>
      <c r="J2357" s="13" t="n"/>
      <c r="K2357" s="13" t="n"/>
      <c r="L2357" s="13" t="n"/>
      <c r="M2357" s="13" t="n"/>
      <c r="N2357" s="13" t="n"/>
      <c r="O2357" s="14" t="n"/>
      <c r="P2357" s="15" t="n"/>
      <c r="Q2357" s="16">
        <f>IF(N2357="", "", IF(ISNUMBER(N2357), N2357, IFERROR(DATEVALUE(LEFT(N2357,10))+TIMEVALUE(MID(N2357,12,8)), "texto")))</f>
        <v/>
      </c>
      <c r="R2357" s="17">
        <f>IF(ISNUMBER(Q2357), DATE(YEAR(Q2357),MONTH(Q2357),1), "")</f>
        <v/>
      </c>
      <c r="S2357" s="18">
        <f>IF(A2357="", 0, IF(AND(M2357=Ajustes!$B$8, E2357=Ajustes!$B$5, I2357=Ajustes!$B$4, OR(C2357=Ajustes!$B$6, C2357=Ajustes!$B$7), ISNUMBER(D2357), ISNUMBER(H2357)), 1, 0))</f>
        <v/>
      </c>
      <c r="T2357" s="19">
        <f>IF(S2357&lt;&gt;1, 0, IF(N(J2357)=0, 0, IF(K2357=Ajustes!$B$5, J2357, J2357*F2357)))</f>
        <v/>
      </c>
      <c r="U2357" s="20">
        <f>IF(S2357&lt;&gt;1, U2356, IF(C2357=Ajustes!$B$6, U2356+H2357, U2356-H2357))</f>
        <v/>
      </c>
      <c r="V2357" s="19">
        <f>IF(S2357&lt;&gt;1, V2356, IF(C2357=Ajustes!$B$6, V2356+D2357+N(O2357)+T2357, IF(U2357&lt;=0, 0, V2356-H2357*W2356)))</f>
        <v/>
      </c>
      <c r="W2357" s="21">
        <f>IF(U2357&gt;0, V2357/U2357, 0)</f>
        <v/>
      </c>
      <c r="X2357" s="19">
        <f>IF(AND(S2357=1, C2357=Ajustes!$B$7), D2357-N(O2357)-T2357-H2357*W2356, "")</f>
        <v/>
      </c>
      <c r="Y2357" s="18">
        <f>IF(A2357="", "", TRIM(IF(COUNTIFS($N$2:$N$3000,N2357,$C$2:$C$3000,C2357,$D$2:$D$3000,D2357,$H$2:$H$3000,H2357)&gt;1, "Orden repetida. ", "")&amp;IF(AND(S2357=1, C2357=Ajustes!$B$7, U2356+0.000001&lt;H2357), "Vendes más de lo registrado. ", "")&amp;IF(Q2357="texto", "Fecha en texto. ", "")&amp;IF(OR(NOT(ISNUMBER(D2357)), NOT(ISNUMBER(H2357))), "Número en texto. ", "")&amp;IF(AND(ISNUMBER(Q2357), ISNUMBER(Q2356), Q2357&lt;Q2356), "Fuera de orden de fecha. ", "")))</f>
        <v/>
      </c>
      <c r="Z2357" s="18">
        <f>IF(AND(S2357=1, ISNUMBER(R2357)), ROW(), 0)</f>
        <v/>
      </c>
      <c r="AA2357" s="18">
        <f>IF(ISNUMBER(R2357), R2357, 0)</f>
        <v/>
      </c>
    </row>
    <row r="2358">
      <c r="A2358" s="13" t="n"/>
      <c r="B2358" s="13" t="n"/>
      <c r="C2358" s="13" t="n"/>
      <c r="D2358" s="13" t="n"/>
      <c r="E2358" s="13" t="n"/>
      <c r="F2358" s="13" t="n"/>
      <c r="G2358" s="13" t="n"/>
      <c r="H2358" s="13" t="n"/>
      <c r="I2358" s="13" t="n"/>
      <c r="J2358" s="13" t="n"/>
      <c r="K2358" s="13" t="n"/>
      <c r="L2358" s="13" t="n"/>
      <c r="M2358" s="13" t="n"/>
      <c r="N2358" s="13" t="n"/>
      <c r="O2358" s="14" t="n"/>
      <c r="P2358" s="15" t="n"/>
      <c r="Q2358" s="16">
        <f>IF(N2358="", "", IF(ISNUMBER(N2358), N2358, IFERROR(DATEVALUE(LEFT(N2358,10))+TIMEVALUE(MID(N2358,12,8)), "texto")))</f>
        <v/>
      </c>
      <c r="R2358" s="17">
        <f>IF(ISNUMBER(Q2358), DATE(YEAR(Q2358),MONTH(Q2358),1), "")</f>
        <v/>
      </c>
      <c r="S2358" s="18">
        <f>IF(A2358="", 0, IF(AND(M2358=Ajustes!$B$8, E2358=Ajustes!$B$5, I2358=Ajustes!$B$4, OR(C2358=Ajustes!$B$6, C2358=Ajustes!$B$7), ISNUMBER(D2358), ISNUMBER(H2358)), 1, 0))</f>
        <v/>
      </c>
      <c r="T2358" s="19">
        <f>IF(S2358&lt;&gt;1, 0, IF(N(J2358)=0, 0, IF(K2358=Ajustes!$B$5, J2358, J2358*F2358)))</f>
        <v/>
      </c>
      <c r="U2358" s="20">
        <f>IF(S2358&lt;&gt;1, U2357, IF(C2358=Ajustes!$B$6, U2357+H2358, U2357-H2358))</f>
        <v/>
      </c>
      <c r="V2358" s="19">
        <f>IF(S2358&lt;&gt;1, V2357, IF(C2358=Ajustes!$B$6, V2357+D2358+N(O2358)+T2358, IF(U2358&lt;=0, 0, V2357-H2358*W2357)))</f>
        <v/>
      </c>
      <c r="W2358" s="21">
        <f>IF(U2358&gt;0, V2358/U2358, 0)</f>
        <v/>
      </c>
      <c r="X2358" s="19">
        <f>IF(AND(S2358=1, C2358=Ajustes!$B$7), D2358-N(O2358)-T2358-H2358*W2357, "")</f>
        <v/>
      </c>
      <c r="Y2358" s="18">
        <f>IF(A2358="", "", TRIM(IF(COUNTIFS($N$2:$N$3000,N2358,$C$2:$C$3000,C2358,$D$2:$D$3000,D2358,$H$2:$H$3000,H2358)&gt;1, "Orden repetida. ", "")&amp;IF(AND(S2358=1, C2358=Ajustes!$B$7, U2357+0.000001&lt;H2358), "Vendes más de lo registrado. ", "")&amp;IF(Q2358="texto", "Fecha en texto. ", "")&amp;IF(OR(NOT(ISNUMBER(D2358)), NOT(ISNUMBER(H2358))), "Número en texto. ", "")&amp;IF(AND(ISNUMBER(Q2358), ISNUMBER(Q2357), Q2358&lt;Q2357), "Fuera de orden de fecha. ", "")))</f>
        <v/>
      </c>
      <c r="Z2358" s="18">
        <f>IF(AND(S2358=1, ISNUMBER(R2358)), ROW(), 0)</f>
        <v/>
      </c>
      <c r="AA2358" s="18">
        <f>IF(ISNUMBER(R2358), R2358, 0)</f>
        <v/>
      </c>
    </row>
    <row r="2359">
      <c r="A2359" s="13" t="n"/>
      <c r="B2359" s="13" t="n"/>
      <c r="C2359" s="13" t="n"/>
      <c r="D2359" s="13" t="n"/>
      <c r="E2359" s="13" t="n"/>
      <c r="F2359" s="13" t="n"/>
      <c r="G2359" s="13" t="n"/>
      <c r="H2359" s="13" t="n"/>
      <c r="I2359" s="13" t="n"/>
      <c r="J2359" s="13" t="n"/>
      <c r="K2359" s="13" t="n"/>
      <c r="L2359" s="13" t="n"/>
      <c r="M2359" s="13" t="n"/>
      <c r="N2359" s="13" t="n"/>
      <c r="O2359" s="14" t="n"/>
      <c r="P2359" s="15" t="n"/>
      <c r="Q2359" s="16">
        <f>IF(N2359="", "", IF(ISNUMBER(N2359), N2359, IFERROR(DATEVALUE(LEFT(N2359,10))+TIMEVALUE(MID(N2359,12,8)), "texto")))</f>
        <v/>
      </c>
      <c r="R2359" s="17">
        <f>IF(ISNUMBER(Q2359), DATE(YEAR(Q2359),MONTH(Q2359),1), "")</f>
        <v/>
      </c>
      <c r="S2359" s="18">
        <f>IF(A2359="", 0, IF(AND(M2359=Ajustes!$B$8, E2359=Ajustes!$B$5, I2359=Ajustes!$B$4, OR(C2359=Ajustes!$B$6, C2359=Ajustes!$B$7), ISNUMBER(D2359), ISNUMBER(H2359)), 1, 0))</f>
        <v/>
      </c>
      <c r="T2359" s="19">
        <f>IF(S2359&lt;&gt;1, 0, IF(N(J2359)=0, 0, IF(K2359=Ajustes!$B$5, J2359, J2359*F2359)))</f>
        <v/>
      </c>
      <c r="U2359" s="20">
        <f>IF(S2359&lt;&gt;1, U2358, IF(C2359=Ajustes!$B$6, U2358+H2359, U2358-H2359))</f>
        <v/>
      </c>
      <c r="V2359" s="19">
        <f>IF(S2359&lt;&gt;1, V2358, IF(C2359=Ajustes!$B$6, V2358+D2359+N(O2359)+T2359, IF(U2359&lt;=0, 0, V2358-H2359*W2358)))</f>
        <v/>
      </c>
      <c r="W2359" s="21">
        <f>IF(U2359&gt;0, V2359/U2359, 0)</f>
        <v/>
      </c>
      <c r="X2359" s="19">
        <f>IF(AND(S2359=1, C2359=Ajustes!$B$7), D2359-N(O2359)-T2359-H2359*W2358, "")</f>
        <v/>
      </c>
      <c r="Y2359" s="18">
        <f>IF(A2359="", "", TRIM(IF(COUNTIFS($N$2:$N$3000,N2359,$C$2:$C$3000,C2359,$D$2:$D$3000,D2359,$H$2:$H$3000,H2359)&gt;1, "Orden repetida. ", "")&amp;IF(AND(S2359=1, C2359=Ajustes!$B$7, U2358+0.000001&lt;H2359), "Vendes más de lo registrado. ", "")&amp;IF(Q2359="texto", "Fecha en texto. ", "")&amp;IF(OR(NOT(ISNUMBER(D2359)), NOT(ISNUMBER(H2359))), "Número en texto. ", "")&amp;IF(AND(ISNUMBER(Q2359), ISNUMBER(Q2358), Q2359&lt;Q2358), "Fuera de orden de fecha. ", "")))</f>
        <v/>
      </c>
      <c r="Z2359" s="18">
        <f>IF(AND(S2359=1, ISNUMBER(R2359)), ROW(), 0)</f>
        <v/>
      </c>
      <c r="AA2359" s="18">
        <f>IF(ISNUMBER(R2359), R2359, 0)</f>
        <v/>
      </c>
    </row>
    <row r="2360">
      <c r="A2360" s="13" t="n"/>
      <c r="B2360" s="13" t="n"/>
      <c r="C2360" s="13" t="n"/>
      <c r="D2360" s="13" t="n"/>
      <c r="E2360" s="13" t="n"/>
      <c r="F2360" s="13" t="n"/>
      <c r="G2360" s="13" t="n"/>
      <c r="H2360" s="13" t="n"/>
      <c r="I2360" s="13" t="n"/>
      <c r="J2360" s="13" t="n"/>
      <c r="K2360" s="13" t="n"/>
      <c r="L2360" s="13" t="n"/>
      <c r="M2360" s="13" t="n"/>
      <c r="N2360" s="13" t="n"/>
      <c r="O2360" s="14" t="n"/>
      <c r="P2360" s="15" t="n"/>
      <c r="Q2360" s="16">
        <f>IF(N2360="", "", IF(ISNUMBER(N2360), N2360, IFERROR(DATEVALUE(LEFT(N2360,10))+TIMEVALUE(MID(N2360,12,8)), "texto")))</f>
        <v/>
      </c>
      <c r="R2360" s="17">
        <f>IF(ISNUMBER(Q2360), DATE(YEAR(Q2360),MONTH(Q2360),1), "")</f>
        <v/>
      </c>
      <c r="S2360" s="18">
        <f>IF(A2360="", 0, IF(AND(M2360=Ajustes!$B$8, E2360=Ajustes!$B$5, I2360=Ajustes!$B$4, OR(C2360=Ajustes!$B$6, C2360=Ajustes!$B$7), ISNUMBER(D2360), ISNUMBER(H2360)), 1, 0))</f>
        <v/>
      </c>
      <c r="T2360" s="19">
        <f>IF(S2360&lt;&gt;1, 0, IF(N(J2360)=0, 0, IF(K2360=Ajustes!$B$5, J2360, J2360*F2360)))</f>
        <v/>
      </c>
      <c r="U2360" s="20">
        <f>IF(S2360&lt;&gt;1, U2359, IF(C2360=Ajustes!$B$6, U2359+H2360, U2359-H2360))</f>
        <v/>
      </c>
      <c r="V2360" s="19">
        <f>IF(S2360&lt;&gt;1, V2359, IF(C2360=Ajustes!$B$6, V2359+D2360+N(O2360)+T2360, IF(U2360&lt;=0, 0, V2359-H2360*W2359)))</f>
        <v/>
      </c>
      <c r="W2360" s="21">
        <f>IF(U2360&gt;0, V2360/U2360, 0)</f>
        <v/>
      </c>
      <c r="X2360" s="19">
        <f>IF(AND(S2360=1, C2360=Ajustes!$B$7), D2360-N(O2360)-T2360-H2360*W2359, "")</f>
        <v/>
      </c>
      <c r="Y2360" s="18">
        <f>IF(A2360="", "", TRIM(IF(COUNTIFS($N$2:$N$3000,N2360,$C$2:$C$3000,C2360,$D$2:$D$3000,D2360,$H$2:$H$3000,H2360)&gt;1, "Orden repetida. ", "")&amp;IF(AND(S2360=1, C2360=Ajustes!$B$7, U2359+0.000001&lt;H2360), "Vendes más de lo registrado. ", "")&amp;IF(Q2360="texto", "Fecha en texto. ", "")&amp;IF(OR(NOT(ISNUMBER(D2360)), NOT(ISNUMBER(H2360))), "Número en texto. ", "")&amp;IF(AND(ISNUMBER(Q2360), ISNUMBER(Q2359), Q2360&lt;Q2359), "Fuera de orden de fecha. ", "")))</f>
        <v/>
      </c>
      <c r="Z2360" s="18">
        <f>IF(AND(S2360=1, ISNUMBER(R2360)), ROW(), 0)</f>
        <v/>
      </c>
      <c r="AA2360" s="18">
        <f>IF(ISNUMBER(R2360), R2360, 0)</f>
        <v/>
      </c>
    </row>
    <row r="2361">
      <c r="A2361" s="13" t="n"/>
      <c r="B2361" s="13" t="n"/>
      <c r="C2361" s="13" t="n"/>
      <c r="D2361" s="13" t="n"/>
      <c r="E2361" s="13" t="n"/>
      <c r="F2361" s="13" t="n"/>
      <c r="G2361" s="13" t="n"/>
      <c r="H2361" s="13" t="n"/>
      <c r="I2361" s="13" t="n"/>
      <c r="J2361" s="13" t="n"/>
      <c r="K2361" s="13" t="n"/>
      <c r="L2361" s="13" t="n"/>
      <c r="M2361" s="13" t="n"/>
      <c r="N2361" s="13" t="n"/>
      <c r="O2361" s="14" t="n"/>
      <c r="P2361" s="15" t="n"/>
      <c r="Q2361" s="16">
        <f>IF(N2361="", "", IF(ISNUMBER(N2361), N2361, IFERROR(DATEVALUE(LEFT(N2361,10))+TIMEVALUE(MID(N2361,12,8)), "texto")))</f>
        <v/>
      </c>
      <c r="R2361" s="17">
        <f>IF(ISNUMBER(Q2361), DATE(YEAR(Q2361),MONTH(Q2361),1), "")</f>
        <v/>
      </c>
      <c r="S2361" s="18">
        <f>IF(A2361="", 0, IF(AND(M2361=Ajustes!$B$8, E2361=Ajustes!$B$5, I2361=Ajustes!$B$4, OR(C2361=Ajustes!$B$6, C2361=Ajustes!$B$7), ISNUMBER(D2361), ISNUMBER(H2361)), 1, 0))</f>
        <v/>
      </c>
      <c r="T2361" s="19">
        <f>IF(S2361&lt;&gt;1, 0, IF(N(J2361)=0, 0, IF(K2361=Ajustes!$B$5, J2361, J2361*F2361)))</f>
        <v/>
      </c>
      <c r="U2361" s="20">
        <f>IF(S2361&lt;&gt;1, U2360, IF(C2361=Ajustes!$B$6, U2360+H2361, U2360-H2361))</f>
        <v/>
      </c>
      <c r="V2361" s="19">
        <f>IF(S2361&lt;&gt;1, V2360, IF(C2361=Ajustes!$B$6, V2360+D2361+N(O2361)+T2361, IF(U2361&lt;=0, 0, V2360-H2361*W2360)))</f>
        <v/>
      </c>
      <c r="W2361" s="21">
        <f>IF(U2361&gt;0, V2361/U2361, 0)</f>
        <v/>
      </c>
      <c r="X2361" s="19">
        <f>IF(AND(S2361=1, C2361=Ajustes!$B$7), D2361-N(O2361)-T2361-H2361*W2360, "")</f>
        <v/>
      </c>
      <c r="Y2361" s="18">
        <f>IF(A2361="", "", TRIM(IF(COUNTIFS($N$2:$N$3000,N2361,$C$2:$C$3000,C2361,$D$2:$D$3000,D2361,$H$2:$H$3000,H2361)&gt;1, "Orden repetida. ", "")&amp;IF(AND(S2361=1, C2361=Ajustes!$B$7, U2360+0.000001&lt;H2361), "Vendes más de lo registrado. ", "")&amp;IF(Q2361="texto", "Fecha en texto. ", "")&amp;IF(OR(NOT(ISNUMBER(D2361)), NOT(ISNUMBER(H2361))), "Número en texto. ", "")&amp;IF(AND(ISNUMBER(Q2361), ISNUMBER(Q2360), Q2361&lt;Q2360), "Fuera de orden de fecha. ", "")))</f>
        <v/>
      </c>
      <c r="Z2361" s="18">
        <f>IF(AND(S2361=1, ISNUMBER(R2361)), ROW(), 0)</f>
        <v/>
      </c>
      <c r="AA2361" s="18">
        <f>IF(ISNUMBER(R2361), R2361, 0)</f>
        <v/>
      </c>
    </row>
    <row r="2362">
      <c r="A2362" s="13" t="n"/>
      <c r="B2362" s="13" t="n"/>
      <c r="C2362" s="13" t="n"/>
      <c r="D2362" s="13" t="n"/>
      <c r="E2362" s="13" t="n"/>
      <c r="F2362" s="13" t="n"/>
      <c r="G2362" s="13" t="n"/>
      <c r="H2362" s="13" t="n"/>
      <c r="I2362" s="13" t="n"/>
      <c r="J2362" s="13" t="n"/>
      <c r="K2362" s="13" t="n"/>
      <c r="L2362" s="13" t="n"/>
      <c r="M2362" s="13" t="n"/>
      <c r="N2362" s="13" t="n"/>
      <c r="O2362" s="14" t="n"/>
      <c r="P2362" s="15" t="n"/>
      <c r="Q2362" s="16">
        <f>IF(N2362="", "", IF(ISNUMBER(N2362), N2362, IFERROR(DATEVALUE(LEFT(N2362,10))+TIMEVALUE(MID(N2362,12,8)), "texto")))</f>
        <v/>
      </c>
      <c r="R2362" s="17">
        <f>IF(ISNUMBER(Q2362), DATE(YEAR(Q2362),MONTH(Q2362),1), "")</f>
        <v/>
      </c>
      <c r="S2362" s="18">
        <f>IF(A2362="", 0, IF(AND(M2362=Ajustes!$B$8, E2362=Ajustes!$B$5, I2362=Ajustes!$B$4, OR(C2362=Ajustes!$B$6, C2362=Ajustes!$B$7), ISNUMBER(D2362), ISNUMBER(H2362)), 1, 0))</f>
        <v/>
      </c>
      <c r="T2362" s="19">
        <f>IF(S2362&lt;&gt;1, 0, IF(N(J2362)=0, 0, IF(K2362=Ajustes!$B$5, J2362, J2362*F2362)))</f>
        <v/>
      </c>
      <c r="U2362" s="20">
        <f>IF(S2362&lt;&gt;1, U2361, IF(C2362=Ajustes!$B$6, U2361+H2362, U2361-H2362))</f>
        <v/>
      </c>
      <c r="V2362" s="19">
        <f>IF(S2362&lt;&gt;1, V2361, IF(C2362=Ajustes!$B$6, V2361+D2362+N(O2362)+T2362, IF(U2362&lt;=0, 0, V2361-H2362*W2361)))</f>
        <v/>
      </c>
      <c r="W2362" s="21">
        <f>IF(U2362&gt;0, V2362/U2362, 0)</f>
        <v/>
      </c>
      <c r="X2362" s="19">
        <f>IF(AND(S2362=1, C2362=Ajustes!$B$7), D2362-N(O2362)-T2362-H2362*W2361, "")</f>
        <v/>
      </c>
      <c r="Y2362" s="18">
        <f>IF(A2362="", "", TRIM(IF(COUNTIFS($N$2:$N$3000,N2362,$C$2:$C$3000,C2362,$D$2:$D$3000,D2362,$H$2:$H$3000,H2362)&gt;1, "Orden repetida. ", "")&amp;IF(AND(S2362=1, C2362=Ajustes!$B$7, U2361+0.000001&lt;H2362), "Vendes más de lo registrado. ", "")&amp;IF(Q2362="texto", "Fecha en texto. ", "")&amp;IF(OR(NOT(ISNUMBER(D2362)), NOT(ISNUMBER(H2362))), "Número en texto. ", "")&amp;IF(AND(ISNUMBER(Q2362), ISNUMBER(Q2361), Q2362&lt;Q2361), "Fuera de orden de fecha. ", "")))</f>
        <v/>
      </c>
      <c r="Z2362" s="18">
        <f>IF(AND(S2362=1, ISNUMBER(R2362)), ROW(), 0)</f>
        <v/>
      </c>
      <c r="AA2362" s="18">
        <f>IF(ISNUMBER(R2362), R2362, 0)</f>
        <v/>
      </c>
    </row>
    <row r="2363">
      <c r="A2363" s="13" t="n"/>
      <c r="B2363" s="13" t="n"/>
      <c r="C2363" s="13" t="n"/>
      <c r="D2363" s="13" t="n"/>
      <c r="E2363" s="13" t="n"/>
      <c r="F2363" s="13" t="n"/>
      <c r="G2363" s="13" t="n"/>
      <c r="H2363" s="13" t="n"/>
      <c r="I2363" s="13" t="n"/>
      <c r="J2363" s="13" t="n"/>
      <c r="K2363" s="13" t="n"/>
      <c r="L2363" s="13" t="n"/>
      <c r="M2363" s="13" t="n"/>
      <c r="N2363" s="13" t="n"/>
      <c r="O2363" s="14" t="n"/>
      <c r="P2363" s="15" t="n"/>
      <c r="Q2363" s="16">
        <f>IF(N2363="", "", IF(ISNUMBER(N2363), N2363, IFERROR(DATEVALUE(LEFT(N2363,10))+TIMEVALUE(MID(N2363,12,8)), "texto")))</f>
        <v/>
      </c>
      <c r="R2363" s="17">
        <f>IF(ISNUMBER(Q2363), DATE(YEAR(Q2363),MONTH(Q2363),1), "")</f>
        <v/>
      </c>
      <c r="S2363" s="18">
        <f>IF(A2363="", 0, IF(AND(M2363=Ajustes!$B$8, E2363=Ajustes!$B$5, I2363=Ajustes!$B$4, OR(C2363=Ajustes!$B$6, C2363=Ajustes!$B$7), ISNUMBER(D2363), ISNUMBER(H2363)), 1, 0))</f>
        <v/>
      </c>
      <c r="T2363" s="19">
        <f>IF(S2363&lt;&gt;1, 0, IF(N(J2363)=0, 0, IF(K2363=Ajustes!$B$5, J2363, J2363*F2363)))</f>
        <v/>
      </c>
      <c r="U2363" s="20">
        <f>IF(S2363&lt;&gt;1, U2362, IF(C2363=Ajustes!$B$6, U2362+H2363, U2362-H2363))</f>
        <v/>
      </c>
      <c r="V2363" s="19">
        <f>IF(S2363&lt;&gt;1, V2362, IF(C2363=Ajustes!$B$6, V2362+D2363+N(O2363)+T2363, IF(U2363&lt;=0, 0, V2362-H2363*W2362)))</f>
        <v/>
      </c>
      <c r="W2363" s="21">
        <f>IF(U2363&gt;0, V2363/U2363, 0)</f>
        <v/>
      </c>
      <c r="X2363" s="19">
        <f>IF(AND(S2363=1, C2363=Ajustes!$B$7), D2363-N(O2363)-T2363-H2363*W2362, "")</f>
        <v/>
      </c>
      <c r="Y2363" s="18">
        <f>IF(A2363="", "", TRIM(IF(COUNTIFS($N$2:$N$3000,N2363,$C$2:$C$3000,C2363,$D$2:$D$3000,D2363,$H$2:$H$3000,H2363)&gt;1, "Orden repetida. ", "")&amp;IF(AND(S2363=1, C2363=Ajustes!$B$7, U2362+0.000001&lt;H2363), "Vendes más de lo registrado. ", "")&amp;IF(Q2363="texto", "Fecha en texto. ", "")&amp;IF(OR(NOT(ISNUMBER(D2363)), NOT(ISNUMBER(H2363))), "Número en texto. ", "")&amp;IF(AND(ISNUMBER(Q2363), ISNUMBER(Q2362), Q2363&lt;Q2362), "Fuera de orden de fecha. ", "")))</f>
        <v/>
      </c>
      <c r="Z2363" s="18">
        <f>IF(AND(S2363=1, ISNUMBER(R2363)), ROW(), 0)</f>
        <v/>
      </c>
      <c r="AA2363" s="18">
        <f>IF(ISNUMBER(R2363), R2363, 0)</f>
        <v/>
      </c>
    </row>
    <row r="2364">
      <c r="A2364" s="13" t="n"/>
      <c r="B2364" s="13" t="n"/>
      <c r="C2364" s="13" t="n"/>
      <c r="D2364" s="13" t="n"/>
      <c r="E2364" s="13" t="n"/>
      <c r="F2364" s="13" t="n"/>
      <c r="G2364" s="13" t="n"/>
      <c r="H2364" s="13" t="n"/>
      <c r="I2364" s="13" t="n"/>
      <c r="J2364" s="13" t="n"/>
      <c r="K2364" s="13" t="n"/>
      <c r="L2364" s="13" t="n"/>
      <c r="M2364" s="13" t="n"/>
      <c r="N2364" s="13" t="n"/>
      <c r="O2364" s="14" t="n"/>
      <c r="P2364" s="15" t="n"/>
      <c r="Q2364" s="16">
        <f>IF(N2364="", "", IF(ISNUMBER(N2364), N2364, IFERROR(DATEVALUE(LEFT(N2364,10))+TIMEVALUE(MID(N2364,12,8)), "texto")))</f>
        <v/>
      </c>
      <c r="R2364" s="17">
        <f>IF(ISNUMBER(Q2364), DATE(YEAR(Q2364),MONTH(Q2364),1), "")</f>
        <v/>
      </c>
      <c r="S2364" s="18">
        <f>IF(A2364="", 0, IF(AND(M2364=Ajustes!$B$8, E2364=Ajustes!$B$5, I2364=Ajustes!$B$4, OR(C2364=Ajustes!$B$6, C2364=Ajustes!$B$7), ISNUMBER(D2364), ISNUMBER(H2364)), 1, 0))</f>
        <v/>
      </c>
      <c r="T2364" s="19">
        <f>IF(S2364&lt;&gt;1, 0, IF(N(J2364)=0, 0, IF(K2364=Ajustes!$B$5, J2364, J2364*F2364)))</f>
        <v/>
      </c>
      <c r="U2364" s="20">
        <f>IF(S2364&lt;&gt;1, U2363, IF(C2364=Ajustes!$B$6, U2363+H2364, U2363-H2364))</f>
        <v/>
      </c>
      <c r="V2364" s="19">
        <f>IF(S2364&lt;&gt;1, V2363, IF(C2364=Ajustes!$B$6, V2363+D2364+N(O2364)+T2364, IF(U2364&lt;=0, 0, V2363-H2364*W2363)))</f>
        <v/>
      </c>
      <c r="W2364" s="21">
        <f>IF(U2364&gt;0, V2364/U2364, 0)</f>
        <v/>
      </c>
      <c r="X2364" s="19">
        <f>IF(AND(S2364=1, C2364=Ajustes!$B$7), D2364-N(O2364)-T2364-H2364*W2363, "")</f>
        <v/>
      </c>
      <c r="Y2364" s="18">
        <f>IF(A2364="", "", TRIM(IF(COUNTIFS($N$2:$N$3000,N2364,$C$2:$C$3000,C2364,$D$2:$D$3000,D2364,$H$2:$H$3000,H2364)&gt;1, "Orden repetida. ", "")&amp;IF(AND(S2364=1, C2364=Ajustes!$B$7, U2363+0.000001&lt;H2364), "Vendes más de lo registrado. ", "")&amp;IF(Q2364="texto", "Fecha en texto. ", "")&amp;IF(OR(NOT(ISNUMBER(D2364)), NOT(ISNUMBER(H2364))), "Número en texto. ", "")&amp;IF(AND(ISNUMBER(Q2364), ISNUMBER(Q2363), Q2364&lt;Q2363), "Fuera de orden de fecha. ", "")))</f>
        <v/>
      </c>
      <c r="Z2364" s="18">
        <f>IF(AND(S2364=1, ISNUMBER(R2364)), ROW(), 0)</f>
        <v/>
      </c>
      <c r="AA2364" s="18">
        <f>IF(ISNUMBER(R2364), R2364, 0)</f>
        <v/>
      </c>
    </row>
    <row r="2365">
      <c r="A2365" s="13" t="n"/>
      <c r="B2365" s="13" t="n"/>
      <c r="C2365" s="13" t="n"/>
      <c r="D2365" s="13" t="n"/>
      <c r="E2365" s="13" t="n"/>
      <c r="F2365" s="13" t="n"/>
      <c r="G2365" s="13" t="n"/>
      <c r="H2365" s="13" t="n"/>
      <c r="I2365" s="13" t="n"/>
      <c r="J2365" s="13" t="n"/>
      <c r="K2365" s="13" t="n"/>
      <c r="L2365" s="13" t="n"/>
      <c r="M2365" s="13" t="n"/>
      <c r="N2365" s="13" t="n"/>
      <c r="O2365" s="14" t="n"/>
      <c r="P2365" s="15" t="n"/>
      <c r="Q2365" s="16">
        <f>IF(N2365="", "", IF(ISNUMBER(N2365), N2365, IFERROR(DATEVALUE(LEFT(N2365,10))+TIMEVALUE(MID(N2365,12,8)), "texto")))</f>
        <v/>
      </c>
      <c r="R2365" s="17">
        <f>IF(ISNUMBER(Q2365), DATE(YEAR(Q2365),MONTH(Q2365),1), "")</f>
        <v/>
      </c>
      <c r="S2365" s="18">
        <f>IF(A2365="", 0, IF(AND(M2365=Ajustes!$B$8, E2365=Ajustes!$B$5, I2365=Ajustes!$B$4, OR(C2365=Ajustes!$B$6, C2365=Ajustes!$B$7), ISNUMBER(D2365), ISNUMBER(H2365)), 1, 0))</f>
        <v/>
      </c>
      <c r="T2365" s="19">
        <f>IF(S2365&lt;&gt;1, 0, IF(N(J2365)=0, 0, IF(K2365=Ajustes!$B$5, J2365, J2365*F2365)))</f>
        <v/>
      </c>
      <c r="U2365" s="20">
        <f>IF(S2365&lt;&gt;1, U2364, IF(C2365=Ajustes!$B$6, U2364+H2365, U2364-H2365))</f>
        <v/>
      </c>
      <c r="V2365" s="19">
        <f>IF(S2365&lt;&gt;1, V2364, IF(C2365=Ajustes!$B$6, V2364+D2365+N(O2365)+T2365, IF(U2365&lt;=0, 0, V2364-H2365*W2364)))</f>
        <v/>
      </c>
      <c r="W2365" s="21">
        <f>IF(U2365&gt;0, V2365/U2365, 0)</f>
        <v/>
      </c>
      <c r="X2365" s="19">
        <f>IF(AND(S2365=1, C2365=Ajustes!$B$7), D2365-N(O2365)-T2365-H2365*W2364, "")</f>
        <v/>
      </c>
      <c r="Y2365" s="18">
        <f>IF(A2365="", "", TRIM(IF(COUNTIFS($N$2:$N$3000,N2365,$C$2:$C$3000,C2365,$D$2:$D$3000,D2365,$H$2:$H$3000,H2365)&gt;1, "Orden repetida. ", "")&amp;IF(AND(S2365=1, C2365=Ajustes!$B$7, U2364+0.000001&lt;H2365), "Vendes más de lo registrado. ", "")&amp;IF(Q2365="texto", "Fecha en texto. ", "")&amp;IF(OR(NOT(ISNUMBER(D2365)), NOT(ISNUMBER(H2365))), "Número en texto. ", "")&amp;IF(AND(ISNUMBER(Q2365), ISNUMBER(Q2364), Q2365&lt;Q2364), "Fuera de orden de fecha. ", "")))</f>
        <v/>
      </c>
      <c r="Z2365" s="18">
        <f>IF(AND(S2365=1, ISNUMBER(R2365)), ROW(), 0)</f>
        <v/>
      </c>
      <c r="AA2365" s="18">
        <f>IF(ISNUMBER(R2365), R2365, 0)</f>
        <v/>
      </c>
    </row>
    <row r="2366">
      <c r="A2366" s="13" t="n"/>
      <c r="B2366" s="13" t="n"/>
      <c r="C2366" s="13" t="n"/>
      <c r="D2366" s="13" t="n"/>
      <c r="E2366" s="13" t="n"/>
      <c r="F2366" s="13" t="n"/>
      <c r="G2366" s="13" t="n"/>
      <c r="H2366" s="13" t="n"/>
      <c r="I2366" s="13" t="n"/>
      <c r="J2366" s="13" t="n"/>
      <c r="K2366" s="13" t="n"/>
      <c r="L2366" s="13" t="n"/>
      <c r="M2366" s="13" t="n"/>
      <c r="N2366" s="13" t="n"/>
      <c r="O2366" s="14" t="n"/>
      <c r="P2366" s="15" t="n"/>
      <c r="Q2366" s="16">
        <f>IF(N2366="", "", IF(ISNUMBER(N2366), N2366, IFERROR(DATEVALUE(LEFT(N2366,10))+TIMEVALUE(MID(N2366,12,8)), "texto")))</f>
        <v/>
      </c>
      <c r="R2366" s="17">
        <f>IF(ISNUMBER(Q2366), DATE(YEAR(Q2366),MONTH(Q2366),1), "")</f>
        <v/>
      </c>
      <c r="S2366" s="18">
        <f>IF(A2366="", 0, IF(AND(M2366=Ajustes!$B$8, E2366=Ajustes!$B$5, I2366=Ajustes!$B$4, OR(C2366=Ajustes!$B$6, C2366=Ajustes!$B$7), ISNUMBER(D2366), ISNUMBER(H2366)), 1, 0))</f>
        <v/>
      </c>
      <c r="T2366" s="19">
        <f>IF(S2366&lt;&gt;1, 0, IF(N(J2366)=0, 0, IF(K2366=Ajustes!$B$5, J2366, J2366*F2366)))</f>
        <v/>
      </c>
      <c r="U2366" s="20">
        <f>IF(S2366&lt;&gt;1, U2365, IF(C2366=Ajustes!$B$6, U2365+H2366, U2365-H2366))</f>
        <v/>
      </c>
      <c r="V2366" s="19">
        <f>IF(S2366&lt;&gt;1, V2365, IF(C2366=Ajustes!$B$6, V2365+D2366+N(O2366)+T2366, IF(U2366&lt;=0, 0, V2365-H2366*W2365)))</f>
        <v/>
      </c>
      <c r="W2366" s="21">
        <f>IF(U2366&gt;0, V2366/U2366, 0)</f>
        <v/>
      </c>
      <c r="X2366" s="19">
        <f>IF(AND(S2366=1, C2366=Ajustes!$B$7), D2366-N(O2366)-T2366-H2366*W2365, "")</f>
        <v/>
      </c>
      <c r="Y2366" s="18">
        <f>IF(A2366="", "", TRIM(IF(COUNTIFS($N$2:$N$3000,N2366,$C$2:$C$3000,C2366,$D$2:$D$3000,D2366,$H$2:$H$3000,H2366)&gt;1, "Orden repetida. ", "")&amp;IF(AND(S2366=1, C2366=Ajustes!$B$7, U2365+0.000001&lt;H2366), "Vendes más de lo registrado. ", "")&amp;IF(Q2366="texto", "Fecha en texto. ", "")&amp;IF(OR(NOT(ISNUMBER(D2366)), NOT(ISNUMBER(H2366))), "Número en texto. ", "")&amp;IF(AND(ISNUMBER(Q2366), ISNUMBER(Q2365), Q2366&lt;Q2365), "Fuera de orden de fecha. ", "")))</f>
        <v/>
      </c>
      <c r="Z2366" s="18">
        <f>IF(AND(S2366=1, ISNUMBER(R2366)), ROW(), 0)</f>
        <v/>
      </c>
      <c r="AA2366" s="18">
        <f>IF(ISNUMBER(R2366), R2366, 0)</f>
        <v/>
      </c>
    </row>
    <row r="2367">
      <c r="A2367" s="13" t="n"/>
      <c r="B2367" s="13" t="n"/>
      <c r="C2367" s="13" t="n"/>
      <c r="D2367" s="13" t="n"/>
      <c r="E2367" s="13" t="n"/>
      <c r="F2367" s="13" t="n"/>
      <c r="G2367" s="13" t="n"/>
      <c r="H2367" s="13" t="n"/>
      <c r="I2367" s="13" t="n"/>
      <c r="J2367" s="13" t="n"/>
      <c r="K2367" s="13" t="n"/>
      <c r="L2367" s="13" t="n"/>
      <c r="M2367" s="13" t="n"/>
      <c r="N2367" s="13" t="n"/>
      <c r="O2367" s="14" t="n"/>
      <c r="P2367" s="15" t="n"/>
      <c r="Q2367" s="16">
        <f>IF(N2367="", "", IF(ISNUMBER(N2367), N2367, IFERROR(DATEVALUE(LEFT(N2367,10))+TIMEVALUE(MID(N2367,12,8)), "texto")))</f>
        <v/>
      </c>
      <c r="R2367" s="17">
        <f>IF(ISNUMBER(Q2367), DATE(YEAR(Q2367),MONTH(Q2367),1), "")</f>
        <v/>
      </c>
      <c r="S2367" s="18">
        <f>IF(A2367="", 0, IF(AND(M2367=Ajustes!$B$8, E2367=Ajustes!$B$5, I2367=Ajustes!$B$4, OR(C2367=Ajustes!$B$6, C2367=Ajustes!$B$7), ISNUMBER(D2367), ISNUMBER(H2367)), 1, 0))</f>
        <v/>
      </c>
      <c r="T2367" s="19">
        <f>IF(S2367&lt;&gt;1, 0, IF(N(J2367)=0, 0, IF(K2367=Ajustes!$B$5, J2367, J2367*F2367)))</f>
        <v/>
      </c>
      <c r="U2367" s="20">
        <f>IF(S2367&lt;&gt;1, U2366, IF(C2367=Ajustes!$B$6, U2366+H2367, U2366-H2367))</f>
        <v/>
      </c>
      <c r="V2367" s="19">
        <f>IF(S2367&lt;&gt;1, V2366, IF(C2367=Ajustes!$B$6, V2366+D2367+N(O2367)+T2367, IF(U2367&lt;=0, 0, V2366-H2367*W2366)))</f>
        <v/>
      </c>
      <c r="W2367" s="21">
        <f>IF(U2367&gt;0, V2367/U2367, 0)</f>
        <v/>
      </c>
      <c r="X2367" s="19">
        <f>IF(AND(S2367=1, C2367=Ajustes!$B$7), D2367-N(O2367)-T2367-H2367*W2366, "")</f>
        <v/>
      </c>
      <c r="Y2367" s="18">
        <f>IF(A2367="", "", TRIM(IF(COUNTIFS($N$2:$N$3000,N2367,$C$2:$C$3000,C2367,$D$2:$D$3000,D2367,$H$2:$H$3000,H2367)&gt;1, "Orden repetida. ", "")&amp;IF(AND(S2367=1, C2367=Ajustes!$B$7, U2366+0.000001&lt;H2367), "Vendes más de lo registrado. ", "")&amp;IF(Q2367="texto", "Fecha en texto. ", "")&amp;IF(OR(NOT(ISNUMBER(D2367)), NOT(ISNUMBER(H2367))), "Número en texto. ", "")&amp;IF(AND(ISNUMBER(Q2367), ISNUMBER(Q2366), Q2367&lt;Q2366), "Fuera de orden de fecha. ", "")))</f>
        <v/>
      </c>
      <c r="Z2367" s="18">
        <f>IF(AND(S2367=1, ISNUMBER(R2367)), ROW(), 0)</f>
        <v/>
      </c>
      <c r="AA2367" s="18">
        <f>IF(ISNUMBER(R2367), R2367, 0)</f>
        <v/>
      </c>
    </row>
    <row r="2368">
      <c r="A2368" s="13" t="n"/>
      <c r="B2368" s="13" t="n"/>
      <c r="C2368" s="13" t="n"/>
      <c r="D2368" s="13" t="n"/>
      <c r="E2368" s="13" t="n"/>
      <c r="F2368" s="13" t="n"/>
      <c r="G2368" s="13" t="n"/>
      <c r="H2368" s="13" t="n"/>
      <c r="I2368" s="13" t="n"/>
      <c r="J2368" s="13" t="n"/>
      <c r="K2368" s="13" t="n"/>
      <c r="L2368" s="13" t="n"/>
      <c r="M2368" s="13" t="n"/>
      <c r="N2368" s="13" t="n"/>
      <c r="O2368" s="14" t="n"/>
      <c r="P2368" s="15" t="n"/>
      <c r="Q2368" s="16">
        <f>IF(N2368="", "", IF(ISNUMBER(N2368), N2368, IFERROR(DATEVALUE(LEFT(N2368,10))+TIMEVALUE(MID(N2368,12,8)), "texto")))</f>
        <v/>
      </c>
      <c r="R2368" s="17">
        <f>IF(ISNUMBER(Q2368), DATE(YEAR(Q2368),MONTH(Q2368),1), "")</f>
        <v/>
      </c>
      <c r="S2368" s="18">
        <f>IF(A2368="", 0, IF(AND(M2368=Ajustes!$B$8, E2368=Ajustes!$B$5, I2368=Ajustes!$B$4, OR(C2368=Ajustes!$B$6, C2368=Ajustes!$B$7), ISNUMBER(D2368), ISNUMBER(H2368)), 1, 0))</f>
        <v/>
      </c>
      <c r="T2368" s="19">
        <f>IF(S2368&lt;&gt;1, 0, IF(N(J2368)=0, 0, IF(K2368=Ajustes!$B$5, J2368, J2368*F2368)))</f>
        <v/>
      </c>
      <c r="U2368" s="20">
        <f>IF(S2368&lt;&gt;1, U2367, IF(C2368=Ajustes!$B$6, U2367+H2368, U2367-H2368))</f>
        <v/>
      </c>
      <c r="V2368" s="19">
        <f>IF(S2368&lt;&gt;1, V2367, IF(C2368=Ajustes!$B$6, V2367+D2368+N(O2368)+T2368, IF(U2368&lt;=0, 0, V2367-H2368*W2367)))</f>
        <v/>
      </c>
      <c r="W2368" s="21">
        <f>IF(U2368&gt;0, V2368/U2368, 0)</f>
        <v/>
      </c>
      <c r="X2368" s="19">
        <f>IF(AND(S2368=1, C2368=Ajustes!$B$7), D2368-N(O2368)-T2368-H2368*W2367, "")</f>
        <v/>
      </c>
      <c r="Y2368" s="18">
        <f>IF(A2368="", "", TRIM(IF(COUNTIFS($N$2:$N$3000,N2368,$C$2:$C$3000,C2368,$D$2:$D$3000,D2368,$H$2:$H$3000,H2368)&gt;1, "Orden repetida. ", "")&amp;IF(AND(S2368=1, C2368=Ajustes!$B$7, U2367+0.000001&lt;H2368), "Vendes más de lo registrado. ", "")&amp;IF(Q2368="texto", "Fecha en texto. ", "")&amp;IF(OR(NOT(ISNUMBER(D2368)), NOT(ISNUMBER(H2368))), "Número en texto. ", "")&amp;IF(AND(ISNUMBER(Q2368), ISNUMBER(Q2367), Q2368&lt;Q2367), "Fuera de orden de fecha. ", "")))</f>
        <v/>
      </c>
      <c r="Z2368" s="18">
        <f>IF(AND(S2368=1, ISNUMBER(R2368)), ROW(), 0)</f>
        <v/>
      </c>
      <c r="AA2368" s="18">
        <f>IF(ISNUMBER(R2368), R2368, 0)</f>
        <v/>
      </c>
    </row>
    <row r="2369">
      <c r="A2369" s="13" t="n"/>
      <c r="B2369" s="13" t="n"/>
      <c r="C2369" s="13" t="n"/>
      <c r="D2369" s="13" t="n"/>
      <c r="E2369" s="13" t="n"/>
      <c r="F2369" s="13" t="n"/>
      <c r="G2369" s="13" t="n"/>
      <c r="H2369" s="13" t="n"/>
      <c r="I2369" s="13" t="n"/>
      <c r="J2369" s="13" t="n"/>
      <c r="K2369" s="13" t="n"/>
      <c r="L2369" s="13" t="n"/>
      <c r="M2369" s="13" t="n"/>
      <c r="N2369" s="13" t="n"/>
      <c r="O2369" s="14" t="n"/>
      <c r="P2369" s="15" t="n"/>
      <c r="Q2369" s="16">
        <f>IF(N2369="", "", IF(ISNUMBER(N2369), N2369, IFERROR(DATEVALUE(LEFT(N2369,10))+TIMEVALUE(MID(N2369,12,8)), "texto")))</f>
        <v/>
      </c>
      <c r="R2369" s="17">
        <f>IF(ISNUMBER(Q2369), DATE(YEAR(Q2369),MONTH(Q2369),1), "")</f>
        <v/>
      </c>
      <c r="S2369" s="18">
        <f>IF(A2369="", 0, IF(AND(M2369=Ajustes!$B$8, E2369=Ajustes!$B$5, I2369=Ajustes!$B$4, OR(C2369=Ajustes!$B$6, C2369=Ajustes!$B$7), ISNUMBER(D2369), ISNUMBER(H2369)), 1, 0))</f>
        <v/>
      </c>
      <c r="T2369" s="19">
        <f>IF(S2369&lt;&gt;1, 0, IF(N(J2369)=0, 0, IF(K2369=Ajustes!$B$5, J2369, J2369*F2369)))</f>
        <v/>
      </c>
      <c r="U2369" s="20">
        <f>IF(S2369&lt;&gt;1, U2368, IF(C2369=Ajustes!$B$6, U2368+H2369, U2368-H2369))</f>
        <v/>
      </c>
      <c r="V2369" s="19">
        <f>IF(S2369&lt;&gt;1, V2368, IF(C2369=Ajustes!$B$6, V2368+D2369+N(O2369)+T2369, IF(U2369&lt;=0, 0, V2368-H2369*W2368)))</f>
        <v/>
      </c>
      <c r="W2369" s="21">
        <f>IF(U2369&gt;0, V2369/U2369, 0)</f>
        <v/>
      </c>
      <c r="X2369" s="19">
        <f>IF(AND(S2369=1, C2369=Ajustes!$B$7), D2369-N(O2369)-T2369-H2369*W2368, "")</f>
        <v/>
      </c>
      <c r="Y2369" s="18">
        <f>IF(A2369="", "", TRIM(IF(COUNTIFS($N$2:$N$3000,N2369,$C$2:$C$3000,C2369,$D$2:$D$3000,D2369,$H$2:$H$3000,H2369)&gt;1, "Orden repetida. ", "")&amp;IF(AND(S2369=1, C2369=Ajustes!$B$7, U2368+0.000001&lt;H2369), "Vendes más de lo registrado. ", "")&amp;IF(Q2369="texto", "Fecha en texto. ", "")&amp;IF(OR(NOT(ISNUMBER(D2369)), NOT(ISNUMBER(H2369))), "Número en texto. ", "")&amp;IF(AND(ISNUMBER(Q2369), ISNUMBER(Q2368), Q2369&lt;Q2368), "Fuera de orden de fecha. ", "")))</f>
        <v/>
      </c>
      <c r="Z2369" s="18">
        <f>IF(AND(S2369=1, ISNUMBER(R2369)), ROW(), 0)</f>
        <v/>
      </c>
      <c r="AA2369" s="18">
        <f>IF(ISNUMBER(R2369), R2369, 0)</f>
        <v/>
      </c>
    </row>
    <row r="2370">
      <c r="A2370" s="13" t="n"/>
      <c r="B2370" s="13" t="n"/>
      <c r="C2370" s="13" t="n"/>
      <c r="D2370" s="13" t="n"/>
      <c r="E2370" s="13" t="n"/>
      <c r="F2370" s="13" t="n"/>
      <c r="G2370" s="13" t="n"/>
      <c r="H2370" s="13" t="n"/>
      <c r="I2370" s="13" t="n"/>
      <c r="J2370" s="13" t="n"/>
      <c r="K2370" s="13" t="n"/>
      <c r="L2370" s="13" t="n"/>
      <c r="M2370" s="13" t="n"/>
      <c r="N2370" s="13" t="n"/>
      <c r="O2370" s="14" t="n"/>
      <c r="P2370" s="15" t="n"/>
      <c r="Q2370" s="16">
        <f>IF(N2370="", "", IF(ISNUMBER(N2370), N2370, IFERROR(DATEVALUE(LEFT(N2370,10))+TIMEVALUE(MID(N2370,12,8)), "texto")))</f>
        <v/>
      </c>
      <c r="R2370" s="17">
        <f>IF(ISNUMBER(Q2370), DATE(YEAR(Q2370),MONTH(Q2370),1), "")</f>
        <v/>
      </c>
      <c r="S2370" s="18">
        <f>IF(A2370="", 0, IF(AND(M2370=Ajustes!$B$8, E2370=Ajustes!$B$5, I2370=Ajustes!$B$4, OR(C2370=Ajustes!$B$6, C2370=Ajustes!$B$7), ISNUMBER(D2370), ISNUMBER(H2370)), 1, 0))</f>
        <v/>
      </c>
      <c r="T2370" s="19">
        <f>IF(S2370&lt;&gt;1, 0, IF(N(J2370)=0, 0, IF(K2370=Ajustes!$B$5, J2370, J2370*F2370)))</f>
        <v/>
      </c>
      <c r="U2370" s="20">
        <f>IF(S2370&lt;&gt;1, U2369, IF(C2370=Ajustes!$B$6, U2369+H2370, U2369-H2370))</f>
        <v/>
      </c>
      <c r="V2370" s="19">
        <f>IF(S2370&lt;&gt;1, V2369, IF(C2370=Ajustes!$B$6, V2369+D2370+N(O2370)+T2370, IF(U2370&lt;=0, 0, V2369-H2370*W2369)))</f>
        <v/>
      </c>
      <c r="W2370" s="21">
        <f>IF(U2370&gt;0, V2370/U2370, 0)</f>
        <v/>
      </c>
      <c r="X2370" s="19">
        <f>IF(AND(S2370=1, C2370=Ajustes!$B$7), D2370-N(O2370)-T2370-H2370*W2369, "")</f>
        <v/>
      </c>
      <c r="Y2370" s="18">
        <f>IF(A2370="", "", TRIM(IF(COUNTIFS($N$2:$N$3000,N2370,$C$2:$C$3000,C2370,$D$2:$D$3000,D2370,$H$2:$H$3000,H2370)&gt;1, "Orden repetida. ", "")&amp;IF(AND(S2370=1, C2370=Ajustes!$B$7, U2369+0.000001&lt;H2370), "Vendes más de lo registrado. ", "")&amp;IF(Q2370="texto", "Fecha en texto. ", "")&amp;IF(OR(NOT(ISNUMBER(D2370)), NOT(ISNUMBER(H2370))), "Número en texto. ", "")&amp;IF(AND(ISNUMBER(Q2370), ISNUMBER(Q2369), Q2370&lt;Q2369), "Fuera de orden de fecha. ", "")))</f>
        <v/>
      </c>
      <c r="Z2370" s="18">
        <f>IF(AND(S2370=1, ISNUMBER(R2370)), ROW(), 0)</f>
        <v/>
      </c>
      <c r="AA2370" s="18">
        <f>IF(ISNUMBER(R2370), R2370, 0)</f>
        <v/>
      </c>
    </row>
    <row r="2371">
      <c r="A2371" s="13" t="n"/>
      <c r="B2371" s="13" t="n"/>
      <c r="C2371" s="13" t="n"/>
      <c r="D2371" s="13" t="n"/>
      <c r="E2371" s="13" t="n"/>
      <c r="F2371" s="13" t="n"/>
      <c r="G2371" s="13" t="n"/>
      <c r="H2371" s="13" t="n"/>
      <c r="I2371" s="13" t="n"/>
      <c r="J2371" s="13" t="n"/>
      <c r="K2371" s="13" t="n"/>
      <c r="L2371" s="13" t="n"/>
      <c r="M2371" s="13" t="n"/>
      <c r="N2371" s="13" t="n"/>
      <c r="O2371" s="14" t="n"/>
      <c r="P2371" s="15" t="n"/>
      <c r="Q2371" s="16">
        <f>IF(N2371="", "", IF(ISNUMBER(N2371), N2371, IFERROR(DATEVALUE(LEFT(N2371,10))+TIMEVALUE(MID(N2371,12,8)), "texto")))</f>
        <v/>
      </c>
      <c r="R2371" s="17">
        <f>IF(ISNUMBER(Q2371), DATE(YEAR(Q2371),MONTH(Q2371),1), "")</f>
        <v/>
      </c>
      <c r="S2371" s="18">
        <f>IF(A2371="", 0, IF(AND(M2371=Ajustes!$B$8, E2371=Ajustes!$B$5, I2371=Ajustes!$B$4, OR(C2371=Ajustes!$B$6, C2371=Ajustes!$B$7), ISNUMBER(D2371), ISNUMBER(H2371)), 1, 0))</f>
        <v/>
      </c>
      <c r="T2371" s="19">
        <f>IF(S2371&lt;&gt;1, 0, IF(N(J2371)=0, 0, IF(K2371=Ajustes!$B$5, J2371, J2371*F2371)))</f>
        <v/>
      </c>
      <c r="U2371" s="20">
        <f>IF(S2371&lt;&gt;1, U2370, IF(C2371=Ajustes!$B$6, U2370+H2371, U2370-H2371))</f>
        <v/>
      </c>
      <c r="V2371" s="19">
        <f>IF(S2371&lt;&gt;1, V2370, IF(C2371=Ajustes!$B$6, V2370+D2371+N(O2371)+T2371, IF(U2371&lt;=0, 0, V2370-H2371*W2370)))</f>
        <v/>
      </c>
      <c r="W2371" s="21">
        <f>IF(U2371&gt;0, V2371/U2371, 0)</f>
        <v/>
      </c>
      <c r="X2371" s="19">
        <f>IF(AND(S2371=1, C2371=Ajustes!$B$7), D2371-N(O2371)-T2371-H2371*W2370, "")</f>
        <v/>
      </c>
      <c r="Y2371" s="18">
        <f>IF(A2371="", "", TRIM(IF(COUNTIFS($N$2:$N$3000,N2371,$C$2:$C$3000,C2371,$D$2:$D$3000,D2371,$H$2:$H$3000,H2371)&gt;1, "Orden repetida. ", "")&amp;IF(AND(S2371=1, C2371=Ajustes!$B$7, U2370+0.000001&lt;H2371), "Vendes más de lo registrado. ", "")&amp;IF(Q2371="texto", "Fecha en texto. ", "")&amp;IF(OR(NOT(ISNUMBER(D2371)), NOT(ISNUMBER(H2371))), "Número en texto. ", "")&amp;IF(AND(ISNUMBER(Q2371), ISNUMBER(Q2370), Q2371&lt;Q2370), "Fuera de orden de fecha. ", "")))</f>
        <v/>
      </c>
      <c r="Z2371" s="18">
        <f>IF(AND(S2371=1, ISNUMBER(R2371)), ROW(), 0)</f>
        <v/>
      </c>
      <c r="AA2371" s="18">
        <f>IF(ISNUMBER(R2371), R2371, 0)</f>
        <v/>
      </c>
    </row>
    <row r="2372">
      <c r="A2372" s="13" t="n"/>
      <c r="B2372" s="13" t="n"/>
      <c r="C2372" s="13" t="n"/>
      <c r="D2372" s="13" t="n"/>
      <c r="E2372" s="13" t="n"/>
      <c r="F2372" s="13" t="n"/>
      <c r="G2372" s="13" t="n"/>
      <c r="H2372" s="13" t="n"/>
      <c r="I2372" s="13" t="n"/>
      <c r="J2372" s="13" t="n"/>
      <c r="K2372" s="13" t="n"/>
      <c r="L2372" s="13" t="n"/>
      <c r="M2372" s="13" t="n"/>
      <c r="N2372" s="13" t="n"/>
      <c r="O2372" s="14" t="n"/>
      <c r="P2372" s="15" t="n"/>
      <c r="Q2372" s="16">
        <f>IF(N2372="", "", IF(ISNUMBER(N2372), N2372, IFERROR(DATEVALUE(LEFT(N2372,10))+TIMEVALUE(MID(N2372,12,8)), "texto")))</f>
        <v/>
      </c>
      <c r="R2372" s="17">
        <f>IF(ISNUMBER(Q2372), DATE(YEAR(Q2372),MONTH(Q2372),1), "")</f>
        <v/>
      </c>
      <c r="S2372" s="18">
        <f>IF(A2372="", 0, IF(AND(M2372=Ajustes!$B$8, E2372=Ajustes!$B$5, I2372=Ajustes!$B$4, OR(C2372=Ajustes!$B$6, C2372=Ajustes!$B$7), ISNUMBER(D2372), ISNUMBER(H2372)), 1, 0))</f>
        <v/>
      </c>
      <c r="T2372" s="19">
        <f>IF(S2372&lt;&gt;1, 0, IF(N(J2372)=0, 0, IF(K2372=Ajustes!$B$5, J2372, J2372*F2372)))</f>
        <v/>
      </c>
      <c r="U2372" s="20">
        <f>IF(S2372&lt;&gt;1, U2371, IF(C2372=Ajustes!$B$6, U2371+H2372, U2371-H2372))</f>
        <v/>
      </c>
      <c r="V2372" s="19">
        <f>IF(S2372&lt;&gt;1, V2371, IF(C2372=Ajustes!$B$6, V2371+D2372+N(O2372)+T2372, IF(U2372&lt;=0, 0, V2371-H2372*W2371)))</f>
        <v/>
      </c>
      <c r="W2372" s="21">
        <f>IF(U2372&gt;0, V2372/U2372, 0)</f>
        <v/>
      </c>
      <c r="X2372" s="19">
        <f>IF(AND(S2372=1, C2372=Ajustes!$B$7), D2372-N(O2372)-T2372-H2372*W2371, "")</f>
        <v/>
      </c>
      <c r="Y2372" s="18">
        <f>IF(A2372="", "", TRIM(IF(COUNTIFS($N$2:$N$3000,N2372,$C$2:$C$3000,C2372,$D$2:$D$3000,D2372,$H$2:$H$3000,H2372)&gt;1, "Orden repetida. ", "")&amp;IF(AND(S2372=1, C2372=Ajustes!$B$7, U2371+0.000001&lt;H2372), "Vendes más de lo registrado. ", "")&amp;IF(Q2372="texto", "Fecha en texto. ", "")&amp;IF(OR(NOT(ISNUMBER(D2372)), NOT(ISNUMBER(H2372))), "Número en texto. ", "")&amp;IF(AND(ISNUMBER(Q2372), ISNUMBER(Q2371), Q2372&lt;Q2371), "Fuera de orden de fecha. ", "")))</f>
        <v/>
      </c>
      <c r="Z2372" s="18">
        <f>IF(AND(S2372=1, ISNUMBER(R2372)), ROW(), 0)</f>
        <v/>
      </c>
      <c r="AA2372" s="18">
        <f>IF(ISNUMBER(R2372), R2372, 0)</f>
        <v/>
      </c>
    </row>
    <row r="2373">
      <c r="A2373" s="13" t="n"/>
      <c r="B2373" s="13" t="n"/>
      <c r="C2373" s="13" t="n"/>
      <c r="D2373" s="13" t="n"/>
      <c r="E2373" s="13" t="n"/>
      <c r="F2373" s="13" t="n"/>
      <c r="G2373" s="13" t="n"/>
      <c r="H2373" s="13" t="n"/>
      <c r="I2373" s="13" t="n"/>
      <c r="J2373" s="13" t="n"/>
      <c r="K2373" s="13" t="n"/>
      <c r="L2373" s="13" t="n"/>
      <c r="M2373" s="13" t="n"/>
      <c r="N2373" s="13" t="n"/>
      <c r="O2373" s="14" t="n"/>
      <c r="P2373" s="15" t="n"/>
      <c r="Q2373" s="16">
        <f>IF(N2373="", "", IF(ISNUMBER(N2373), N2373, IFERROR(DATEVALUE(LEFT(N2373,10))+TIMEVALUE(MID(N2373,12,8)), "texto")))</f>
        <v/>
      </c>
      <c r="R2373" s="17">
        <f>IF(ISNUMBER(Q2373), DATE(YEAR(Q2373),MONTH(Q2373),1), "")</f>
        <v/>
      </c>
      <c r="S2373" s="18">
        <f>IF(A2373="", 0, IF(AND(M2373=Ajustes!$B$8, E2373=Ajustes!$B$5, I2373=Ajustes!$B$4, OR(C2373=Ajustes!$B$6, C2373=Ajustes!$B$7), ISNUMBER(D2373), ISNUMBER(H2373)), 1, 0))</f>
        <v/>
      </c>
      <c r="T2373" s="19">
        <f>IF(S2373&lt;&gt;1, 0, IF(N(J2373)=0, 0, IF(K2373=Ajustes!$B$5, J2373, J2373*F2373)))</f>
        <v/>
      </c>
      <c r="U2373" s="20">
        <f>IF(S2373&lt;&gt;1, U2372, IF(C2373=Ajustes!$B$6, U2372+H2373, U2372-H2373))</f>
        <v/>
      </c>
      <c r="V2373" s="19">
        <f>IF(S2373&lt;&gt;1, V2372, IF(C2373=Ajustes!$B$6, V2372+D2373+N(O2373)+T2373, IF(U2373&lt;=0, 0, V2372-H2373*W2372)))</f>
        <v/>
      </c>
      <c r="W2373" s="21">
        <f>IF(U2373&gt;0, V2373/U2373, 0)</f>
        <v/>
      </c>
      <c r="X2373" s="19">
        <f>IF(AND(S2373=1, C2373=Ajustes!$B$7), D2373-N(O2373)-T2373-H2373*W2372, "")</f>
        <v/>
      </c>
      <c r="Y2373" s="18">
        <f>IF(A2373="", "", TRIM(IF(COUNTIFS($N$2:$N$3000,N2373,$C$2:$C$3000,C2373,$D$2:$D$3000,D2373,$H$2:$H$3000,H2373)&gt;1, "Orden repetida. ", "")&amp;IF(AND(S2373=1, C2373=Ajustes!$B$7, U2372+0.000001&lt;H2373), "Vendes más de lo registrado. ", "")&amp;IF(Q2373="texto", "Fecha en texto. ", "")&amp;IF(OR(NOT(ISNUMBER(D2373)), NOT(ISNUMBER(H2373))), "Número en texto. ", "")&amp;IF(AND(ISNUMBER(Q2373), ISNUMBER(Q2372), Q2373&lt;Q2372), "Fuera de orden de fecha. ", "")))</f>
        <v/>
      </c>
      <c r="Z2373" s="18">
        <f>IF(AND(S2373=1, ISNUMBER(R2373)), ROW(), 0)</f>
        <v/>
      </c>
      <c r="AA2373" s="18">
        <f>IF(ISNUMBER(R2373), R2373, 0)</f>
        <v/>
      </c>
    </row>
    <row r="2374">
      <c r="A2374" s="13" t="n"/>
      <c r="B2374" s="13" t="n"/>
      <c r="C2374" s="13" t="n"/>
      <c r="D2374" s="13" t="n"/>
      <c r="E2374" s="13" t="n"/>
      <c r="F2374" s="13" t="n"/>
      <c r="G2374" s="13" t="n"/>
      <c r="H2374" s="13" t="n"/>
      <c r="I2374" s="13" t="n"/>
      <c r="J2374" s="13" t="n"/>
      <c r="K2374" s="13" t="n"/>
      <c r="L2374" s="13" t="n"/>
      <c r="M2374" s="13" t="n"/>
      <c r="N2374" s="13" t="n"/>
      <c r="O2374" s="14" t="n"/>
      <c r="P2374" s="15" t="n"/>
      <c r="Q2374" s="16">
        <f>IF(N2374="", "", IF(ISNUMBER(N2374), N2374, IFERROR(DATEVALUE(LEFT(N2374,10))+TIMEVALUE(MID(N2374,12,8)), "texto")))</f>
        <v/>
      </c>
      <c r="R2374" s="17">
        <f>IF(ISNUMBER(Q2374), DATE(YEAR(Q2374),MONTH(Q2374),1), "")</f>
        <v/>
      </c>
      <c r="S2374" s="18">
        <f>IF(A2374="", 0, IF(AND(M2374=Ajustes!$B$8, E2374=Ajustes!$B$5, I2374=Ajustes!$B$4, OR(C2374=Ajustes!$B$6, C2374=Ajustes!$B$7), ISNUMBER(D2374), ISNUMBER(H2374)), 1, 0))</f>
        <v/>
      </c>
      <c r="T2374" s="19">
        <f>IF(S2374&lt;&gt;1, 0, IF(N(J2374)=0, 0, IF(K2374=Ajustes!$B$5, J2374, J2374*F2374)))</f>
        <v/>
      </c>
      <c r="U2374" s="20">
        <f>IF(S2374&lt;&gt;1, U2373, IF(C2374=Ajustes!$B$6, U2373+H2374, U2373-H2374))</f>
        <v/>
      </c>
      <c r="V2374" s="19">
        <f>IF(S2374&lt;&gt;1, V2373, IF(C2374=Ajustes!$B$6, V2373+D2374+N(O2374)+T2374, IF(U2374&lt;=0, 0, V2373-H2374*W2373)))</f>
        <v/>
      </c>
      <c r="W2374" s="21">
        <f>IF(U2374&gt;0, V2374/U2374, 0)</f>
        <v/>
      </c>
      <c r="X2374" s="19">
        <f>IF(AND(S2374=1, C2374=Ajustes!$B$7), D2374-N(O2374)-T2374-H2374*W2373, "")</f>
        <v/>
      </c>
      <c r="Y2374" s="18">
        <f>IF(A2374="", "", TRIM(IF(COUNTIFS($N$2:$N$3000,N2374,$C$2:$C$3000,C2374,$D$2:$D$3000,D2374,$H$2:$H$3000,H2374)&gt;1, "Orden repetida. ", "")&amp;IF(AND(S2374=1, C2374=Ajustes!$B$7, U2373+0.000001&lt;H2374), "Vendes más de lo registrado. ", "")&amp;IF(Q2374="texto", "Fecha en texto. ", "")&amp;IF(OR(NOT(ISNUMBER(D2374)), NOT(ISNUMBER(H2374))), "Número en texto. ", "")&amp;IF(AND(ISNUMBER(Q2374), ISNUMBER(Q2373), Q2374&lt;Q2373), "Fuera de orden de fecha. ", "")))</f>
        <v/>
      </c>
      <c r="Z2374" s="18">
        <f>IF(AND(S2374=1, ISNUMBER(R2374)), ROW(), 0)</f>
        <v/>
      </c>
      <c r="AA2374" s="18">
        <f>IF(ISNUMBER(R2374), R2374, 0)</f>
        <v/>
      </c>
    </row>
    <row r="2375">
      <c r="A2375" s="13" t="n"/>
      <c r="B2375" s="13" t="n"/>
      <c r="C2375" s="13" t="n"/>
      <c r="D2375" s="13" t="n"/>
      <c r="E2375" s="13" t="n"/>
      <c r="F2375" s="13" t="n"/>
      <c r="G2375" s="13" t="n"/>
      <c r="H2375" s="13" t="n"/>
      <c r="I2375" s="13" t="n"/>
      <c r="J2375" s="13" t="n"/>
      <c r="K2375" s="13" t="n"/>
      <c r="L2375" s="13" t="n"/>
      <c r="M2375" s="13" t="n"/>
      <c r="N2375" s="13" t="n"/>
      <c r="O2375" s="14" t="n"/>
      <c r="P2375" s="15" t="n"/>
      <c r="Q2375" s="16">
        <f>IF(N2375="", "", IF(ISNUMBER(N2375), N2375, IFERROR(DATEVALUE(LEFT(N2375,10))+TIMEVALUE(MID(N2375,12,8)), "texto")))</f>
        <v/>
      </c>
      <c r="R2375" s="17">
        <f>IF(ISNUMBER(Q2375), DATE(YEAR(Q2375),MONTH(Q2375),1), "")</f>
        <v/>
      </c>
      <c r="S2375" s="18">
        <f>IF(A2375="", 0, IF(AND(M2375=Ajustes!$B$8, E2375=Ajustes!$B$5, I2375=Ajustes!$B$4, OR(C2375=Ajustes!$B$6, C2375=Ajustes!$B$7), ISNUMBER(D2375), ISNUMBER(H2375)), 1, 0))</f>
        <v/>
      </c>
      <c r="T2375" s="19">
        <f>IF(S2375&lt;&gt;1, 0, IF(N(J2375)=0, 0, IF(K2375=Ajustes!$B$5, J2375, J2375*F2375)))</f>
        <v/>
      </c>
      <c r="U2375" s="20">
        <f>IF(S2375&lt;&gt;1, U2374, IF(C2375=Ajustes!$B$6, U2374+H2375, U2374-H2375))</f>
        <v/>
      </c>
      <c r="V2375" s="19">
        <f>IF(S2375&lt;&gt;1, V2374, IF(C2375=Ajustes!$B$6, V2374+D2375+N(O2375)+T2375, IF(U2375&lt;=0, 0, V2374-H2375*W2374)))</f>
        <v/>
      </c>
      <c r="W2375" s="21">
        <f>IF(U2375&gt;0, V2375/U2375, 0)</f>
        <v/>
      </c>
      <c r="X2375" s="19">
        <f>IF(AND(S2375=1, C2375=Ajustes!$B$7), D2375-N(O2375)-T2375-H2375*W2374, "")</f>
        <v/>
      </c>
      <c r="Y2375" s="18">
        <f>IF(A2375="", "", TRIM(IF(COUNTIFS($N$2:$N$3000,N2375,$C$2:$C$3000,C2375,$D$2:$D$3000,D2375,$H$2:$H$3000,H2375)&gt;1, "Orden repetida. ", "")&amp;IF(AND(S2375=1, C2375=Ajustes!$B$7, U2374+0.000001&lt;H2375), "Vendes más de lo registrado. ", "")&amp;IF(Q2375="texto", "Fecha en texto. ", "")&amp;IF(OR(NOT(ISNUMBER(D2375)), NOT(ISNUMBER(H2375))), "Número en texto. ", "")&amp;IF(AND(ISNUMBER(Q2375), ISNUMBER(Q2374), Q2375&lt;Q2374), "Fuera de orden de fecha. ", "")))</f>
        <v/>
      </c>
      <c r="Z2375" s="18">
        <f>IF(AND(S2375=1, ISNUMBER(R2375)), ROW(), 0)</f>
        <v/>
      </c>
      <c r="AA2375" s="18">
        <f>IF(ISNUMBER(R2375), R2375, 0)</f>
        <v/>
      </c>
    </row>
    <row r="2376">
      <c r="A2376" s="13" t="n"/>
      <c r="B2376" s="13" t="n"/>
      <c r="C2376" s="13" t="n"/>
      <c r="D2376" s="13" t="n"/>
      <c r="E2376" s="13" t="n"/>
      <c r="F2376" s="13" t="n"/>
      <c r="G2376" s="13" t="n"/>
      <c r="H2376" s="13" t="n"/>
      <c r="I2376" s="13" t="n"/>
      <c r="J2376" s="13" t="n"/>
      <c r="K2376" s="13" t="n"/>
      <c r="L2376" s="13" t="n"/>
      <c r="M2376" s="13" t="n"/>
      <c r="N2376" s="13" t="n"/>
      <c r="O2376" s="14" t="n"/>
      <c r="P2376" s="15" t="n"/>
      <c r="Q2376" s="16">
        <f>IF(N2376="", "", IF(ISNUMBER(N2376), N2376, IFERROR(DATEVALUE(LEFT(N2376,10))+TIMEVALUE(MID(N2376,12,8)), "texto")))</f>
        <v/>
      </c>
      <c r="R2376" s="17">
        <f>IF(ISNUMBER(Q2376), DATE(YEAR(Q2376),MONTH(Q2376),1), "")</f>
        <v/>
      </c>
      <c r="S2376" s="18">
        <f>IF(A2376="", 0, IF(AND(M2376=Ajustes!$B$8, E2376=Ajustes!$B$5, I2376=Ajustes!$B$4, OR(C2376=Ajustes!$B$6, C2376=Ajustes!$B$7), ISNUMBER(D2376), ISNUMBER(H2376)), 1, 0))</f>
        <v/>
      </c>
      <c r="T2376" s="19">
        <f>IF(S2376&lt;&gt;1, 0, IF(N(J2376)=0, 0, IF(K2376=Ajustes!$B$5, J2376, J2376*F2376)))</f>
        <v/>
      </c>
      <c r="U2376" s="20">
        <f>IF(S2376&lt;&gt;1, U2375, IF(C2376=Ajustes!$B$6, U2375+H2376, U2375-H2376))</f>
        <v/>
      </c>
      <c r="V2376" s="19">
        <f>IF(S2376&lt;&gt;1, V2375, IF(C2376=Ajustes!$B$6, V2375+D2376+N(O2376)+T2376, IF(U2376&lt;=0, 0, V2375-H2376*W2375)))</f>
        <v/>
      </c>
      <c r="W2376" s="21">
        <f>IF(U2376&gt;0, V2376/U2376, 0)</f>
        <v/>
      </c>
      <c r="X2376" s="19">
        <f>IF(AND(S2376=1, C2376=Ajustes!$B$7), D2376-N(O2376)-T2376-H2376*W2375, "")</f>
        <v/>
      </c>
      <c r="Y2376" s="18">
        <f>IF(A2376="", "", TRIM(IF(COUNTIFS($N$2:$N$3000,N2376,$C$2:$C$3000,C2376,$D$2:$D$3000,D2376,$H$2:$H$3000,H2376)&gt;1, "Orden repetida. ", "")&amp;IF(AND(S2376=1, C2376=Ajustes!$B$7, U2375+0.000001&lt;H2376), "Vendes más de lo registrado. ", "")&amp;IF(Q2376="texto", "Fecha en texto. ", "")&amp;IF(OR(NOT(ISNUMBER(D2376)), NOT(ISNUMBER(H2376))), "Número en texto. ", "")&amp;IF(AND(ISNUMBER(Q2376), ISNUMBER(Q2375), Q2376&lt;Q2375), "Fuera de orden de fecha. ", "")))</f>
        <v/>
      </c>
      <c r="Z2376" s="18">
        <f>IF(AND(S2376=1, ISNUMBER(R2376)), ROW(), 0)</f>
        <v/>
      </c>
      <c r="AA2376" s="18">
        <f>IF(ISNUMBER(R2376), R2376, 0)</f>
        <v/>
      </c>
    </row>
    <row r="2377">
      <c r="A2377" s="13" t="n"/>
      <c r="B2377" s="13" t="n"/>
      <c r="C2377" s="13" t="n"/>
      <c r="D2377" s="13" t="n"/>
      <c r="E2377" s="13" t="n"/>
      <c r="F2377" s="13" t="n"/>
      <c r="G2377" s="13" t="n"/>
      <c r="H2377" s="13" t="n"/>
      <c r="I2377" s="13" t="n"/>
      <c r="J2377" s="13" t="n"/>
      <c r="K2377" s="13" t="n"/>
      <c r="L2377" s="13" t="n"/>
      <c r="M2377" s="13" t="n"/>
      <c r="N2377" s="13" t="n"/>
      <c r="O2377" s="14" t="n"/>
      <c r="P2377" s="15" t="n"/>
      <c r="Q2377" s="16">
        <f>IF(N2377="", "", IF(ISNUMBER(N2377), N2377, IFERROR(DATEVALUE(LEFT(N2377,10))+TIMEVALUE(MID(N2377,12,8)), "texto")))</f>
        <v/>
      </c>
      <c r="R2377" s="17">
        <f>IF(ISNUMBER(Q2377), DATE(YEAR(Q2377),MONTH(Q2377),1), "")</f>
        <v/>
      </c>
      <c r="S2377" s="18">
        <f>IF(A2377="", 0, IF(AND(M2377=Ajustes!$B$8, E2377=Ajustes!$B$5, I2377=Ajustes!$B$4, OR(C2377=Ajustes!$B$6, C2377=Ajustes!$B$7), ISNUMBER(D2377), ISNUMBER(H2377)), 1, 0))</f>
        <v/>
      </c>
      <c r="T2377" s="19">
        <f>IF(S2377&lt;&gt;1, 0, IF(N(J2377)=0, 0, IF(K2377=Ajustes!$B$5, J2377, J2377*F2377)))</f>
        <v/>
      </c>
      <c r="U2377" s="20">
        <f>IF(S2377&lt;&gt;1, U2376, IF(C2377=Ajustes!$B$6, U2376+H2377, U2376-H2377))</f>
        <v/>
      </c>
      <c r="V2377" s="19">
        <f>IF(S2377&lt;&gt;1, V2376, IF(C2377=Ajustes!$B$6, V2376+D2377+N(O2377)+T2377, IF(U2377&lt;=0, 0, V2376-H2377*W2376)))</f>
        <v/>
      </c>
      <c r="W2377" s="21">
        <f>IF(U2377&gt;0, V2377/U2377, 0)</f>
        <v/>
      </c>
      <c r="X2377" s="19">
        <f>IF(AND(S2377=1, C2377=Ajustes!$B$7), D2377-N(O2377)-T2377-H2377*W2376, "")</f>
        <v/>
      </c>
      <c r="Y2377" s="18">
        <f>IF(A2377="", "", TRIM(IF(COUNTIFS($N$2:$N$3000,N2377,$C$2:$C$3000,C2377,$D$2:$D$3000,D2377,$H$2:$H$3000,H2377)&gt;1, "Orden repetida. ", "")&amp;IF(AND(S2377=1, C2377=Ajustes!$B$7, U2376+0.000001&lt;H2377), "Vendes más de lo registrado. ", "")&amp;IF(Q2377="texto", "Fecha en texto. ", "")&amp;IF(OR(NOT(ISNUMBER(D2377)), NOT(ISNUMBER(H2377))), "Número en texto. ", "")&amp;IF(AND(ISNUMBER(Q2377), ISNUMBER(Q2376), Q2377&lt;Q2376), "Fuera de orden de fecha. ", "")))</f>
        <v/>
      </c>
      <c r="Z2377" s="18">
        <f>IF(AND(S2377=1, ISNUMBER(R2377)), ROW(), 0)</f>
        <v/>
      </c>
      <c r="AA2377" s="18">
        <f>IF(ISNUMBER(R2377), R2377, 0)</f>
        <v/>
      </c>
    </row>
    <row r="2378">
      <c r="A2378" s="13" t="n"/>
      <c r="B2378" s="13" t="n"/>
      <c r="C2378" s="13" t="n"/>
      <c r="D2378" s="13" t="n"/>
      <c r="E2378" s="13" t="n"/>
      <c r="F2378" s="13" t="n"/>
      <c r="G2378" s="13" t="n"/>
      <c r="H2378" s="13" t="n"/>
      <c r="I2378" s="13" t="n"/>
      <c r="J2378" s="13" t="n"/>
      <c r="K2378" s="13" t="n"/>
      <c r="L2378" s="13" t="n"/>
      <c r="M2378" s="13" t="n"/>
      <c r="N2378" s="13" t="n"/>
      <c r="O2378" s="14" t="n"/>
      <c r="P2378" s="15" t="n"/>
      <c r="Q2378" s="16">
        <f>IF(N2378="", "", IF(ISNUMBER(N2378), N2378, IFERROR(DATEVALUE(LEFT(N2378,10))+TIMEVALUE(MID(N2378,12,8)), "texto")))</f>
        <v/>
      </c>
      <c r="R2378" s="17">
        <f>IF(ISNUMBER(Q2378), DATE(YEAR(Q2378),MONTH(Q2378),1), "")</f>
        <v/>
      </c>
      <c r="S2378" s="18">
        <f>IF(A2378="", 0, IF(AND(M2378=Ajustes!$B$8, E2378=Ajustes!$B$5, I2378=Ajustes!$B$4, OR(C2378=Ajustes!$B$6, C2378=Ajustes!$B$7), ISNUMBER(D2378), ISNUMBER(H2378)), 1, 0))</f>
        <v/>
      </c>
      <c r="T2378" s="19">
        <f>IF(S2378&lt;&gt;1, 0, IF(N(J2378)=0, 0, IF(K2378=Ajustes!$B$5, J2378, J2378*F2378)))</f>
        <v/>
      </c>
      <c r="U2378" s="20">
        <f>IF(S2378&lt;&gt;1, U2377, IF(C2378=Ajustes!$B$6, U2377+H2378, U2377-H2378))</f>
        <v/>
      </c>
      <c r="V2378" s="19">
        <f>IF(S2378&lt;&gt;1, V2377, IF(C2378=Ajustes!$B$6, V2377+D2378+N(O2378)+T2378, IF(U2378&lt;=0, 0, V2377-H2378*W2377)))</f>
        <v/>
      </c>
      <c r="W2378" s="21">
        <f>IF(U2378&gt;0, V2378/U2378, 0)</f>
        <v/>
      </c>
      <c r="X2378" s="19">
        <f>IF(AND(S2378=1, C2378=Ajustes!$B$7), D2378-N(O2378)-T2378-H2378*W2377, "")</f>
        <v/>
      </c>
      <c r="Y2378" s="18">
        <f>IF(A2378="", "", TRIM(IF(COUNTIFS($N$2:$N$3000,N2378,$C$2:$C$3000,C2378,$D$2:$D$3000,D2378,$H$2:$H$3000,H2378)&gt;1, "Orden repetida. ", "")&amp;IF(AND(S2378=1, C2378=Ajustes!$B$7, U2377+0.000001&lt;H2378), "Vendes más de lo registrado. ", "")&amp;IF(Q2378="texto", "Fecha en texto. ", "")&amp;IF(OR(NOT(ISNUMBER(D2378)), NOT(ISNUMBER(H2378))), "Número en texto. ", "")&amp;IF(AND(ISNUMBER(Q2378), ISNUMBER(Q2377), Q2378&lt;Q2377), "Fuera de orden de fecha. ", "")))</f>
        <v/>
      </c>
      <c r="Z2378" s="18">
        <f>IF(AND(S2378=1, ISNUMBER(R2378)), ROW(), 0)</f>
        <v/>
      </c>
      <c r="AA2378" s="18">
        <f>IF(ISNUMBER(R2378), R2378, 0)</f>
        <v/>
      </c>
    </row>
    <row r="2379">
      <c r="A2379" s="13" t="n"/>
      <c r="B2379" s="13" t="n"/>
      <c r="C2379" s="13" t="n"/>
      <c r="D2379" s="13" t="n"/>
      <c r="E2379" s="13" t="n"/>
      <c r="F2379" s="13" t="n"/>
      <c r="G2379" s="13" t="n"/>
      <c r="H2379" s="13" t="n"/>
      <c r="I2379" s="13" t="n"/>
      <c r="J2379" s="13" t="n"/>
      <c r="K2379" s="13" t="n"/>
      <c r="L2379" s="13" t="n"/>
      <c r="M2379" s="13" t="n"/>
      <c r="N2379" s="13" t="n"/>
      <c r="O2379" s="14" t="n"/>
      <c r="P2379" s="15" t="n"/>
      <c r="Q2379" s="16">
        <f>IF(N2379="", "", IF(ISNUMBER(N2379), N2379, IFERROR(DATEVALUE(LEFT(N2379,10))+TIMEVALUE(MID(N2379,12,8)), "texto")))</f>
        <v/>
      </c>
      <c r="R2379" s="17">
        <f>IF(ISNUMBER(Q2379), DATE(YEAR(Q2379),MONTH(Q2379),1), "")</f>
        <v/>
      </c>
      <c r="S2379" s="18">
        <f>IF(A2379="", 0, IF(AND(M2379=Ajustes!$B$8, E2379=Ajustes!$B$5, I2379=Ajustes!$B$4, OR(C2379=Ajustes!$B$6, C2379=Ajustes!$B$7), ISNUMBER(D2379), ISNUMBER(H2379)), 1, 0))</f>
        <v/>
      </c>
      <c r="T2379" s="19">
        <f>IF(S2379&lt;&gt;1, 0, IF(N(J2379)=0, 0, IF(K2379=Ajustes!$B$5, J2379, J2379*F2379)))</f>
        <v/>
      </c>
      <c r="U2379" s="20">
        <f>IF(S2379&lt;&gt;1, U2378, IF(C2379=Ajustes!$B$6, U2378+H2379, U2378-H2379))</f>
        <v/>
      </c>
      <c r="V2379" s="19">
        <f>IF(S2379&lt;&gt;1, V2378, IF(C2379=Ajustes!$B$6, V2378+D2379+N(O2379)+T2379, IF(U2379&lt;=0, 0, V2378-H2379*W2378)))</f>
        <v/>
      </c>
      <c r="W2379" s="21">
        <f>IF(U2379&gt;0, V2379/U2379, 0)</f>
        <v/>
      </c>
      <c r="X2379" s="19">
        <f>IF(AND(S2379=1, C2379=Ajustes!$B$7), D2379-N(O2379)-T2379-H2379*W2378, "")</f>
        <v/>
      </c>
      <c r="Y2379" s="18">
        <f>IF(A2379="", "", TRIM(IF(COUNTIFS($N$2:$N$3000,N2379,$C$2:$C$3000,C2379,$D$2:$D$3000,D2379,$H$2:$H$3000,H2379)&gt;1, "Orden repetida. ", "")&amp;IF(AND(S2379=1, C2379=Ajustes!$B$7, U2378+0.000001&lt;H2379), "Vendes más de lo registrado. ", "")&amp;IF(Q2379="texto", "Fecha en texto. ", "")&amp;IF(OR(NOT(ISNUMBER(D2379)), NOT(ISNUMBER(H2379))), "Número en texto. ", "")&amp;IF(AND(ISNUMBER(Q2379), ISNUMBER(Q2378), Q2379&lt;Q2378), "Fuera de orden de fecha. ", "")))</f>
        <v/>
      </c>
      <c r="Z2379" s="18">
        <f>IF(AND(S2379=1, ISNUMBER(R2379)), ROW(), 0)</f>
        <v/>
      </c>
      <c r="AA2379" s="18">
        <f>IF(ISNUMBER(R2379), R2379, 0)</f>
        <v/>
      </c>
    </row>
    <row r="2380">
      <c r="A2380" s="13" t="n"/>
      <c r="B2380" s="13" t="n"/>
      <c r="C2380" s="13" t="n"/>
      <c r="D2380" s="13" t="n"/>
      <c r="E2380" s="13" t="n"/>
      <c r="F2380" s="13" t="n"/>
      <c r="G2380" s="13" t="n"/>
      <c r="H2380" s="13" t="n"/>
      <c r="I2380" s="13" t="n"/>
      <c r="J2380" s="13" t="n"/>
      <c r="K2380" s="13" t="n"/>
      <c r="L2380" s="13" t="n"/>
      <c r="M2380" s="13" t="n"/>
      <c r="N2380" s="13" t="n"/>
      <c r="O2380" s="14" t="n"/>
      <c r="P2380" s="15" t="n"/>
      <c r="Q2380" s="16">
        <f>IF(N2380="", "", IF(ISNUMBER(N2380), N2380, IFERROR(DATEVALUE(LEFT(N2380,10))+TIMEVALUE(MID(N2380,12,8)), "texto")))</f>
        <v/>
      </c>
      <c r="R2380" s="17">
        <f>IF(ISNUMBER(Q2380), DATE(YEAR(Q2380),MONTH(Q2380),1), "")</f>
        <v/>
      </c>
      <c r="S2380" s="18">
        <f>IF(A2380="", 0, IF(AND(M2380=Ajustes!$B$8, E2380=Ajustes!$B$5, I2380=Ajustes!$B$4, OR(C2380=Ajustes!$B$6, C2380=Ajustes!$B$7), ISNUMBER(D2380), ISNUMBER(H2380)), 1, 0))</f>
        <v/>
      </c>
      <c r="T2380" s="19">
        <f>IF(S2380&lt;&gt;1, 0, IF(N(J2380)=0, 0, IF(K2380=Ajustes!$B$5, J2380, J2380*F2380)))</f>
        <v/>
      </c>
      <c r="U2380" s="20">
        <f>IF(S2380&lt;&gt;1, U2379, IF(C2380=Ajustes!$B$6, U2379+H2380, U2379-H2380))</f>
        <v/>
      </c>
      <c r="V2380" s="19">
        <f>IF(S2380&lt;&gt;1, V2379, IF(C2380=Ajustes!$B$6, V2379+D2380+N(O2380)+T2380, IF(U2380&lt;=0, 0, V2379-H2380*W2379)))</f>
        <v/>
      </c>
      <c r="W2380" s="21">
        <f>IF(U2380&gt;0, V2380/U2380, 0)</f>
        <v/>
      </c>
      <c r="X2380" s="19">
        <f>IF(AND(S2380=1, C2380=Ajustes!$B$7), D2380-N(O2380)-T2380-H2380*W2379, "")</f>
        <v/>
      </c>
      <c r="Y2380" s="18">
        <f>IF(A2380="", "", TRIM(IF(COUNTIFS($N$2:$N$3000,N2380,$C$2:$C$3000,C2380,$D$2:$D$3000,D2380,$H$2:$H$3000,H2380)&gt;1, "Orden repetida. ", "")&amp;IF(AND(S2380=1, C2380=Ajustes!$B$7, U2379+0.000001&lt;H2380), "Vendes más de lo registrado. ", "")&amp;IF(Q2380="texto", "Fecha en texto. ", "")&amp;IF(OR(NOT(ISNUMBER(D2380)), NOT(ISNUMBER(H2380))), "Número en texto. ", "")&amp;IF(AND(ISNUMBER(Q2380), ISNUMBER(Q2379), Q2380&lt;Q2379), "Fuera de orden de fecha. ", "")))</f>
        <v/>
      </c>
      <c r="Z2380" s="18">
        <f>IF(AND(S2380=1, ISNUMBER(R2380)), ROW(), 0)</f>
        <v/>
      </c>
      <c r="AA2380" s="18">
        <f>IF(ISNUMBER(R2380), R2380, 0)</f>
        <v/>
      </c>
    </row>
    <row r="2381">
      <c r="A2381" s="13" t="n"/>
      <c r="B2381" s="13" t="n"/>
      <c r="C2381" s="13" t="n"/>
      <c r="D2381" s="13" t="n"/>
      <c r="E2381" s="13" t="n"/>
      <c r="F2381" s="13" t="n"/>
      <c r="G2381" s="13" t="n"/>
      <c r="H2381" s="13" t="n"/>
      <c r="I2381" s="13" t="n"/>
      <c r="J2381" s="13" t="n"/>
      <c r="K2381" s="13" t="n"/>
      <c r="L2381" s="13" t="n"/>
      <c r="M2381" s="13" t="n"/>
      <c r="N2381" s="13" t="n"/>
      <c r="O2381" s="14" t="n"/>
      <c r="P2381" s="15" t="n"/>
      <c r="Q2381" s="16">
        <f>IF(N2381="", "", IF(ISNUMBER(N2381), N2381, IFERROR(DATEVALUE(LEFT(N2381,10))+TIMEVALUE(MID(N2381,12,8)), "texto")))</f>
        <v/>
      </c>
      <c r="R2381" s="17">
        <f>IF(ISNUMBER(Q2381), DATE(YEAR(Q2381),MONTH(Q2381),1), "")</f>
        <v/>
      </c>
      <c r="S2381" s="18">
        <f>IF(A2381="", 0, IF(AND(M2381=Ajustes!$B$8, E2381=Ajustes!$B$5, I2381=Ajustes!$B$4, OR(C2381=Ajustes!$B$6, C2381=Ajustes!$B$7), ISNUMBER(D2381), ISNUMBER(H2381)), 1, 0))</f>
        <v/>
      </c>
      <c r="T2381" s="19">
        <f>IF(S2381&lt;&gt;1, 0, IF(N(J2381)=0, 0, IF(K2381=Ajustes!$B$5, J2381, J2381*F2381)))</f>
        <v/>
      </c>
      <c r="U2381" s="20">
        <f>IF(S2381&lt;&gt;1, U2380, IF(C2381=Ajustes!$B$6, U2380+H2381, U2380-H2381))</f>
        <v/>
      </c>
      <c r="V2381" s="19">
        <f>IF(S2381&lt;&gt;1, V2380, IF(C2381=Ajustes!$B$6, V2380+D2381+N(O2381)+T2381, IF(U2381&lt;=0, 0, V2380-H2381*W2380)))</f>
        <v/>
      </c>
      <c r="W2381" s="21">
        <f>IF(U2381&gt;0, V2381/U2381, 0)</f>
        <v/>
      </c>
      <c r="X2381" s="19">
        <f>IF(AND(S2381=1, C2381=Ajustes!$B$7), D2381-N(O2381)-T2381-H2381*W2380, "")</f>
        <v/>
      </c>
      <c r="Y2381" s="18">
        <f>IF(A2381="", "", TRIM(IF(COUNTIFS($N$2:$N$3000,N2381,$C$2:$C$3000,C2381,$D$2:$D$3000,D2381,$H$2:$H$3000,H2381)&gt;1, "Orden repetida. ", "")&amp;IF(AND(S2381=1, C2381=Ajustes!$B$7, U2380+0.000001&lt;H2381), "Vendes más de lo registrado. ", "")&amp;IF(Q2381="texto", "Fecha en texto. ", "")&amp;IF(OR(NOT(ISNUMBER(D2381)), NOT(ISNUMBER(H2381))), "Número en texto. ", "")&amp;IF(AND(ISNUMBER(Q2381), ISNUMBER(Q2380), Q2381&lt;Q2380), "Fuera de orden de fecha. ", "")))</f>
        <v/>
      </c>
      <c r="Z2381" s="18">
        <f>IF(AND(S2381=1, ISNUMBER(R2381)), ROW(), 0)</f>
        <v/>
      </c>
      <c r="AA2381" s="18">
        <f>IF(ISNUMBER(R2381), R2381, 0)</f>
        <v/>
      </c>
    </row>
    <row r="2382">
      <c r="A2382" s="13" t="n"/>
      <c r="B2382" s="13" t="n"/>
      <c r="C2382" s="13" t="n"/>
      <c r="D2382" s="13" t="n"/>
      <c r="E2382" s="13" t="n"/>
      <c r="F2382" s="13" t="n"/>
      <c r="G2382" s="13" t="n"/>
      <c r="H2382" s="13" t="n"/>
      <c r="I2382" s="13" t="n"/>
      <c r="J2382" s="13" t="n"/>
      <c r="K2382" s="13" t="n"/>
      <c r="L2382" s="13" t="n"/>
      <c r="M2382" s="13" t="n"/>
      <c r="N2382" s="13" t="n"/>
      <c r="O2382" s="14" t="n"/>
      <c r="P2382" s="15" t="n"/>
      <c r="Q2382" s="16">
        <f>IF(N2382="", "", IF(ISNUMBER(N2382), N2382, IFERROR(DATEVALUE(LEFT(N2382,10))+TIMEVALUE(MID(N2382,12,8)), "texto")))</f>
        <v/>
      </c>
      <c r="R2382" s="17">
        <f>IF(ISNUMBER(Q2382), DATE(YEAR(Q2382),MONTH(Q2382),1), "")</f>
        <v/>
      </c>
      <c r="S2382" s="18">
        <f>IF(A2382="", 0, IF(AND(M2382=Ajustes!$B$8, E2382=Ajustes!$B$5, I2382=Ajustes!$B$4, OR(C2382=Ajustes!$B$6, C2382=Ajustes!$B$7), ISNUMBER(D2382), ISNUMBER(H2382)), 1, 0))</f>
        <v/>
      </c>
      <c r="T2382" s="19">
        <f>IF(S2382&lt;&gt;1, 0, IF(N(J2382)=0, 0, IF(K2382=Ajustes!$B$5, J2382, J2382*F2382)))</f>
        <v/>
      </c>
      <c r="U2382" s="20">
        <f>IF(S2382&lt;&gt;1, U2381, IF(C2382=Ajustes!$B$6, U2381+H2382, U2381-H2382))</f>
        <v/>
      </c>
      <c r="V2382" s="19">
        <f>IF(S2382&lt;&gt;1, V2381, IF(C2382=Ajustes!$B$6, V2381+D2382+N(O2382)+T2382, IF(U2382&lt;=0, 0, V2381-H2382*W2381)))</f>
        <v/>
      </c>
      <c r="W2382" s="21">
        <f>IF(U2382&gt;0, V2382/U2382, 0)</f>
        <v/>
      </c>
      <c r="X2382" s="19">
        <f>IF(AND(S2382=1, C2382=Ajustes!$B$7), D2382-N(O2382)-T2382-H2382*W2381, "")</f>
        <v/>
      </c>
      <c r="Y2382" s="18">
        <f>IF(A2382="", "", TRIM(IF(COUNTIFS($N$2:$N$3000,N2382,$C$2:$C$3000,C2382,$D$2:$D$3000,D2382,$H$2:$H$3000,H2382)&gt;1, "Orden repetida. ", "")&amp;IF(AND(S2382=1, C2382=Ajustes!$B$7, U2381+0.000001&lt;H2382), "Vendes más de lo registrado. ", "")&amp;IF(Q2382="texto", "Fecha en texto. ", "")&amp;IF(OR(NOT(ISNUMBER(D2382)), NOT(ISNUMBER(H2382))), "Número en texto. ", "")&amp;IF(AND(ISNUMBER(Q2382), ISNUMBER(Q2381), Q2382&lt;Q2381), "Fuera de orden de fecha. ", "")))</f>
        <v/>
      </c>
      <c r="Z2382" s="18">
        <f>IF(AND(S2382=1, ISNUMBER(R2382)), ROW(), 0)</f>
        <v/>
      </c>
      <c r="AA2382" s="18">
        <f>IF(ISNUMBER(R2382), R2382, 0)</f>
        <v/>
      </c>
    </row>
    <row r="2383">
      <c r="A2383" s="13" t="n"/>
      <c r="B2383" s="13" t="n"/>
      <c r="C2383" s="13" t="n"/>
      <c r="D2383" s="13" t="n"/>
      <c r="E2383" s="13" t="n"/>
      <c r="F2383" s="13" t="n"/>
      <c r="G2383" s="13" t="n"/>
      <c r="H2383" s="13" t="n"/>
      <c r="I2383" s="13" t="n"/>
      <c r="J2383" s="13" t="n"/>
      <c r="K2383" s="13" t="n"/>
      <c r="L2383" s="13" t="n"/>
      <c r="M2383" s="13" t="n"/>
      <c r="N2383" s="13" t="n"/>
      <c r="O2383" s="14" t="n"/>
      <c r="P2383" s="15" t="n"/>
      <c r="Q2383" s="16">
        <f>IF(N2383="", "", IF(ISNUMBER(N2383), N2383, IFERROR(DATEVALUE(LEFT(N2383,10))+TIMEVALUE(MID(N2383,12,8)), "texto")))</f>
        <v/>
      </c>
      <c r="R2383" s="17">
        <f>IF(ISNUMBER(Q2383), DATE(YEAR(Q2383),MONTH(Q2383),1), "")</f>
        <v/>
      </c>
      <c r="S2383" s="18">
        <f>IF(A2383="", 0, IF(AND(M2383=Ajustes!$B$8, E2383=Ajustes!$B$5, I2383=Ajustes!$B$4, OR(C2383=Ajustes!$B$6, C2383=Ajustes!$B$7), ISNUMBER(D2383), ISNUMBER(H2383)), 1, 0))</f>
        <v/>
      </c>
      <c r="T2383" s="19">
        <f>IF(S2383&lt;&gt;1, 0, IF(N(J2383)=0, 0, IF(K2383=Ajustes!$B$5, J2383, J2383*F2383)))</f>
        <v/>
      </c>
      <c r="U2383" s="20">
        <f>IF(S2383&lt;&gt;1, U2382, IF(C2383=Ajustes!$B$6, U2382+H2383, U2382-H2383))</f>
        <v/>
      </c>
      <c r="V2383" s="19">
        <f>IF(S2383&lt;&gt;1, V2382, IF(C2383=Ajustes!$B$6, V2382+D2383+N(O2383)+T2383, IF(U2383&lt;=0, 0, V2382-H2383*W2382)))</f>
        <v/>
      </c>
      <c r="W2383" s="21">
        <f>IF(U2383&gt;0, V2383/U2383, 0)</f>
        <v/>
      </c>
      <c r="X2383" s="19">
        <f>IF(AND(S2383=1, C2383=Ajustes!$B$7), D2383-N(O2383)-T2383-H2383*W2382, "")</f>
        <v/>
      </c>
      <c r="Y2383" s="18">
        <f>IF(A2383="", "", TRIM(IF(COUNTIFS($N$2:$N$3000,N2383,$C$2:$C$3000,C2383,$D$2:$D$3000,D2383,$H$2:$H$3000,H2383)&gt;1, "Orden repetida. ", "")&amp;IF(AND(S2383=1, C2383=Ajustes!$B$7, U2382+0.000001&lt;H2383), "Vendes más de lo registrado. ", "")&amp;IF(Q2383="texto", "Fecha en texto. ", "")&amp;IF(OR(NOT(ISNUMBER(D2383)), NOT(ISNUMBER(H2383))), "Número en texto. ", "")&amp;IF(AND(ISNUMBER(Q2383), ISNUMBER(Q2382), Q2383&lt;Q2382), "Fuera de orden de fecha. ", "")))</f>
        <v/>
      </c>
      <c r="Z2383" s="18">
        <f>IF(AND(S2383=1, ISNUMBER(R2383)), ROW(), 0)</f>
        <v/>
      </c>
      <c r="AA2383" s="18">
        <f>IF(ISNUMBER(R2383), R2383, 0)</f>
        <v/>
      </c>
    </row>
    <row r="2384">
      <c r="A2384" s="13" t="n"/>
      <c r="B2384" s="13" t="n"/>
      <c r="C2384" s="13" t="n"/>
      <c r="D2384" s="13" t="n"/>
      <c r="E2384" s="13" t="n"/>
      <c r="F2384" s="13" t="n"/>
      <c r="G2384" s="13" t="n"/>
      <c r="H2384" s="13" t="n"/>
      <c r="I2384" s="13" t="n"/>
      <c r="J2384" s="13" t="n"/>
      <c r="K2384" s="13" t="n"/>
      <c r="L2384" s="13" t="n"/>
      <c r="M2384" s="13" t="n"/>
      <c r="N2384" s="13" t="n"/>
      <c r="O2384" s="14" t="n"/>
      <c r="P2384" s="15" t="n"/>
      <c r="Q2384" s="16">
        <f>IF(N2384="", "", IF(ISNUMBER(N2384), N2384, IFERROR(DATEVALUE(LEFT(N2384,10))+TIMEVALUE(MID(N2384,12,8)), "texto")))</f>
        <v/>
      </c>
      <c r="R2384" s="17">
        <f>IF(ISNUMBER(Q2384), DATE(YEAR(Q2384),MONTH(Q2384),1), "")</f>
        <v/>
      </c>
      <c r="S2384" s="18">
        <f>IF(A2384="", 0, IF(AND(M2384=Ajustes!$B$8, E2384=Ajustes!$B$5, I2384=Ajustes!$B$4, OR(C2384=Ajustes!$B$6, C2384=Ajustes!$B$7), ISNUMBER(D2384), ISNUMBER(H2384)), 1, 0))</f>
        <v/>
      </c>
      <c r="T2384" s="19">
        <f>IF(S2384&lt;&gt;1, 0, IF(N(J2384)=0, 0, IF(K2384=Ajustes!$B$5, J2384, J2384*F2384)))</f>
        <v/>
      </c>
      <c r="U2384" s="20">
        <f>IF(S2384&lt;&gt;1, U2383, IF(C2384=Ajustes!$B$6, U2383+H2384, U2383-H2384))</f>
        <v/>
      </c>
      <c r="V2384" s="19">
        <f>IF(S2384&lt;&gt;1, V2383, IF(C2384=Ajustes!$B$6, V2383+D2384+N(O2384)+T2384, IF(U2384&lt;=0, 0, V2383-H2384*W2383)))</f>
        <v/>
      </c>
      <c r="W2384" s="21">
        <f>IF(U2384&gt;0, V2384/U2384, 0)</f>
        <v/>
      </c>
      <c r="X2384" s="19">
        <f>IF(AND(S2384=1, C2384=Ajustes!$B$7), D2384-N(O2384)-T2384-H2384*W2383, "")</f>
        <v/>
      </c>
      <c r="Y2384" s="18">
        <f>IF(A2384="", "", TRIM(IF(COUNTIFS($N$2:$N$3000,N2384,$C$2:$C$3000,C2384,$D$2:$D$3000,D2384,$H$2:$H$3000,H2384)&gt;1, "Orden repetida. ", "")&amp;IF(AND(S2384=1, C2384=Ajustes!$B$7, U2383+0.000001&lt;H2384), "Vendes más de lo registrado. ", "")&amp;IF(Q2384="texto", "Fecha en texto. ", "")&amp;IF(OR(NOT(ISNUMBER(D2384)), NOT(ISNUMBER(H2384))), "Número en texto. ", "")&amp;IF(AND(ISNUMBER(Q2384), ISNUMBER(Q2383), Q2384&lt;Q2383), "Fuera de orden de fecha. ", "")))</f>
        <v/>
      </c>
      <c r="Z2384" s="18">
        <f>IF(AND(S2384=1, ISNUMBER(R2384)), ROW(), 0)</f>
        <v/>
      </c>
      <c r="AA2384" s="18">
        <f>IF(ISNUMBER(R2384), R2384, 0)</f>
        <v/>
      </c>
    </row>
    <row r="2385">
      <c r="A2385" s="13" t="n"/>
      <c r="B2385" s="13" t="n"/>
      <c r="C2385" s="13" t="n"/>
      <c r="D2385" s="13" t="n"/>
      <c r="E2385" s="13" t="n"/>
      <c r="F2385" s="13" t="n"/>
      <c r="G2385" s="13" t="n"/>
      <c r="H2385" s="13" t="n"/>
      <c r="I2385" s="13" t="n"/>
      <c r="J2385" s="13" t="n"/>
      <c r="K2385" s="13" t="n"/>
      <c r="L2385" s="13" t="n"/>
      <c r="M2385" s="13" t="n"/>
      <c r="N2385" s="13" t="n"/>
      <c r="O2385" s="14" t="n"/>
      <c r="P2385" s="15" t="n"/>
      <c r="Q2385" s="16">
        <f>IF(N2385="", "", IF(ISNUMBER(N2385), N2385, IFERROR(DATEVALUE(LEFT(N2385,10))+TIMEVALUE(MID(N2385,12,8)), "texto")))</f>
        <v/>
      </c>
      <c r="R2385" s="17">
        <f>IF(ISNUMBER(Q2385), DATE(YEAR(Q2385),MONTH(Q2385),1), "")</f>
        <v/>
      </c>
      <c r="S2385" s="18">
        <f>IF(A2385="", 0, IF(AND(M2385=Ajustes!$B$8, E2385=Ajustes!$B$5, I2385=Ajustes!$B$4, OR(C2385=Ajustes!$B$6, C2385=Ajustes!$B$7), ISNUMBER(D2385), ISNUMBER(H2385)), 1, 0))</f>
        <v/>
      </c>
      <c r="T2385" s="19">
        <f>IF(S2385&lt;&gt;1, 0, IF(N(J2385)=0, 0, IF(K2385=Ajustes!$B$5, J2385, J2385*F2385)))</f>
        <v/>
      </c>
      <c r="U2385" s="20">
        <f>IF(S2385&lt;&gt;1, U2384, IF(C2385=Ajustes!$B$6, U2384+H2385, U2384-H2385))</f>
        <v/>
      </c>
      <c r="V2385" s="19">
        <f>IF(S2385&lt;&gt;1, V2384, IF(C2385=Ajustes!$B$6, V2384+D2385+N(O2385)+T2385, IF(U2385&lt;=0, 0, V2384-H2385*W2384)))</f>
        <v/>
      </c>
      <c r="W2385" s="21">
        <f>IF(U2385&gt;0, V2385/U2385, 0)</f>
        <v/>
      </c>
      <c r="X2385" s="19">
        <f>IF(AND(S2385=1, C2385=Ajustes!$B$7), D2385-N(O2385)-T2385-H2385*W2384, "")</f>
        <v/>
      </c>
      <c r="Y2385" s="18">
        <f>IF(A2385="", "", TRIM(IF(COUNTIFS($N$2:$N$3000,N2385,$C$2:$C$3000,C2385,$D$2:$D$3000,D2385,$H$2:$H$3000,H2385)&gt;1, "Orden repetida. ", "")&amp;IF(AND(S2385=1, C2385=Ajustes!$B$7, U2384+0.000001&lt;H2385), "Vendes más de lo registrado. ", "")&amp;IF(Q2385="texto", "Fecha en texto. ", "")&amp;IF(OR(NOT(ISNUMBER(D2385)), NOT(ISNUMBER(H2385))), "Número en texto. ", "")&amp;IF(AND(ISNUMBER(Q2385), ISNUMBER(Q2384), Q2385&lt;Q2384), "Fuera de orden de fecha. ", "")))</f>
        <v/>
      </c>
      <c r="Z2385" s="18">
        <f>IF(AND(S2385=1, ISNUMBER(R2385)), ROW(), 0)</f>
        <v/>
      </c>
      <c r="AA2385" s="18">
        <f>IF(ISNUMBER(R2385), R2385, 0)</f>
        <v/>
      </c>
    </row>
    <row r="2386">
      <c r="A2386" s="13" t="n"/>
      <c r="B2386" s="13" t="n"/>
      <c r="C2386" s="13" t="n"/>
      <c r="D2386" s="13" t="n"/>
      <c r="E2386" s="13" t="n"/>
      <c r="F2386" s="13" t="n"/>
      <c r="G2386" s="13" t="n"/>
      <c r="H2386" s="13" t="n"/>
      <c r="I2386" s="13" t="n"/>
      <c r="J2386" s="13" t="n"/>
      <c r="K2386" s="13" t="n"/>
      <c r="L2386" s="13" t="n"/>
      <c r="M2386" s="13" t="n"/>
      <c r="N2386" s="13" t="n"/>
      <c r="O2386" s="14" t="n"/>
      <c r="P2386" s="15" t="n"/>
      <c r="Q2386" s="16">
        <f>IF(N2386="", "", IF(ISNUMBER(N2386), N2386, IFERROR(DATEVALUE(LEFT(N2386,10))+TIMEVALUE(MID(N2386,12,8)), "texto")))</f>
        <v/>
      </c>
      <c r="R2386" s="17">
        <f>IF(ISNUMBER(Q2386), DATE(YEAR(Q2386),MONTH(Q2386),1), "")</f>
        <v/>
      </c>
      <c r="S2386" s="18">
        <f>IF(A2386="", 0, IF(AND(M2386=Ajustes!$B$8, E2386=Ajustes!$B$5, I2386=Ajustes!$B$4, OR(C2386=Ajustes!$B$6, C2386=Ajustes!$B$7), ISNUMBER(D2386), ISNUMBER(H2386)), 1, 0))</f>
        <v/>
      </c>
      <c r="T2386" s="19">
        <f>IF(S2386&lt;&gt;1, 0, IF(N(J2386)=0, 0, IF(K2386=Ajustes!$B$5, J2386, J2386*F2386)))</f>
        <v/>
      </c>
      <c r="U2386" s="20">
        <f>IF(S2386&lt;&gt;1, U2385, IF(C2386=Ajustes!$B$6, U2385+H2386, U2385-H2386))</f>
        <v/>
      </c>
      <c r="V2386" s="19">
        <f>IF(S2386&lt;&gt;1, V2385, IF(C2386=Ajustes!$B$6, V2385+D2386+N(O2386)+T2386, IF(U2386&lt;=0, 0, V2385-H2386*W2385)))</f>
        <v/>
      </c>
      <c r="W2386" s="21">
        <f>IF(U2386&gt;0, V2386/U2386, 0)</f>
        <v/>
      </c>
      <c r="X2386" s="19">
        <f>IF(AND(S2386=1, C2386=Ajustes!$B$7), D2386-N(O2386)-T2386-H2386*W2385, "")</f>
        <v/>
      </c>
      <c r="Y2386" s="18">
        <f>IF(A2386="", "", TRIM(IF(COUNTIFS($N$2:$N$3000,N2386,$C$2:$C$3000,C2386,$D$2:$D$3000,D2386,$H$2:$H$3000,H2386)&gt;1, "Orden repetida. ", "")&amp;IF(AND(S2386=1, C2386=Ajustes!$B$7, U2385+0.000001&lt;H2386), "Vendes más de lo registrado. ", "")&amp;IF(Q2386="texto", "Fecha en texto. ", "")&amp;IF(OR(NOT(ISNUMBER(D2386)), NOT(ISNUMBER(H2386))), "Número en texto. ", "")&amp;IF(AND(ISNUMBER(Q2386), ISNUMBER(Q2385), Q2386&lt;Q2385), "Fuera de orden de fecha. ", "")))</f>
        <v/>
      </c>
      <c r="Z2386" s="18">
        <f>IF(AND(S2386=1, ISNUMBER(R2386)), ROW(), 0)</f>
        <v/>
      </c>
      <c r="AA2386" s="18">
        <f>IF(ISNUMBER(R2386), R2386, 0)</f>
        <v/>
      </c>
    </row>
    <row r="2387">
      <c r="A2387" s="13" t="n"/>
      <c r="B2387" s="13" t="n"/>
      <c r="C2387" s="13" t="n"/>
      <c r="D2387" s="13" t="n"/>
      <c r="E2387" s="13" t="n"/>
      <c r="F2387" s="13" t="n"/>
      <c r="G2387" s="13" t="n"/>
      <c r="H2387" s="13" t="n"/>
      <c r="I2387" s="13" t="n"/>
      <c r="J2387" s="13" t="n"/>
      <c r="K2387" s="13" t="n"/>
      <c r="L2387" s="13" t="n"/>
      <c r="M2387" s="13" t="n"/>
      <c r="N2387" s="13" t="n"/>
      <c r="O2387" s="14" t="n"/>
      <c r="P2387" s="15" t="n"/>
      <c r="Q2387" s="16">
        <f>IF(N2387="", "", IF(ISNUMBER(N2387), N2387, IFERROR(DATEVALUE(LEFT(N2387,10))+TIMEVALUE(MID(N2387,12,8)), "texto")))</f>
        <v/>
      </c>
      <c r="R2387" s="17">
        <f>IF(ISNUMBER(Q2387), DATE(YEAR(Q2387),MONTH(Q2387),1), "")</f>
        <v/>
      </c>
      <c r="S2387" s="18">
        <f>IF(A2387="", 0, IF(AND(M2387=Ajustes!$B$8, E2387=Ajustes!$B$5, I2387=Ajustes!$B$4, OR(C2387=Ajustes!$B$6, C2387=Ajustes!$B$7), ISNUMBER(D2387), ISNUMBER(H2387)), 1, 0))</f>
        <v/>
      </c>
      <c r="T2387" s="19">
        <f>IF(S2387&lt;&gt;1, 0, IF(N(J2387)=0, 0, IF(K2387=Ajustes!$B$5, J2387, J2387*F2387)))</f>
        <v/>
      </c>
      <c r="U2387" s="20">
        <f>IF(S2387&lt;&gt;1, U2386, IF(C2387=Ajustes!$B$6, U2386+H2387, U2386-H2387))</f>
        <v/>
      </c>
      <c r="V2387" s="19">
        <f>IF(S2387&lt;&gt;1, V2386, IF(C2387=Ajustes!$B$6, V2386+D2387+N(O2387)+T2387, IF(U2387&lt;=0, 0, V2386-H2387*W2386)))</f>
        <v/>
      </c>
      <c r="W2387" s="21">
        <f>IF(U2387&gt;0, V2387/U2387, 0)</f>
        <v/>
      </c>
      <c r="X2387" s="19">
        <f>IF(AND(S2387=1, C2387=Ajustes!$B$7), D2387-N(O2387)-T2387-H2387*W2386, "")</f>
        <v/>
      </c>
      <c r="Y2387" s="18">
        <f>IF(A2387="", "", TRIM(IF(COUNTIFS($N$2:$N$3000,N2387,$C$2:$C$3000,C2387,$D$2:$D$3000,D2387,$H$2:$H$3000,H2387)&gt;1, "Orden repetida. ", "")&amp;IF(AND(S2387=1, C2387=Ajustes!$B$7, U2386+0.000001&lt;H2387), "Vendes más de lo registrado. ", "")&amp;IF(Q2387="texto", "Fecha en texto. ", "")&amp;IF(OR(NOT(ISNUMBER(D2387)), NOT(ISNUMBER(H2387))), "Número en texto. ", "")&amp;IF(AND(ISNUMBER(Q2387), ISNUMBER(Q2386), Q2387&lt;Q2386), "Fuera de orden de fecha. ", "")))</f>
        <v/>
      </c>
      <c r="Z2387" s="18">
        <f>IF(AND(S2387=1, ISNUMBER(R2387)), ROW(), 0)</f>
        <v/>
      </c>
      <c r="AA2387" s="18">
        <f>IF(ISNUMBER(R2387), R2387, 0)</f>
        <v/>
      </c>
    </row>
    <row r="2388">
      <c r="A2388" s="13" t="n"/>
      <c r="B2388" s="13" t="n"/>
      <c r="C2388" s="13" t="n"/>
      <c r="D2388" s="13" t="n"/>
      <c r="E2388" s="13" t="n"/>
      <c r="F2388" s="13" t="n"/>
      <c r="G2388" s="13" t="n"/>
      <c r="H2388" s="13" t="n"/>
      <c r="I2388" s="13" t="n"/>
      <c r="J2388" s="13" t="n"/>
      <c r="K2388" s="13" t="n"/>
      <c r="L2388" s="13" t="n"/>
      <c r="M2388" s="13" t="n"/>
      <c r="N2388" s="13" t="n"/>
      <c r="O2388" s="14" t="n"/>
      <c r="P2388" s="15" t="n"/>
      <c r="Q2388" s="16">
        <f>IF(N2388="", "", IF(ISNUMBER(N2388), N2388, IFERROR(DATEVALUE(LEFT(N2388,10))+TIMEVALUE(MID(N2388,12,8)), "texto")))</f>
        <v/>
      </c>
      <c r="R2388" s="17">
        <f>IF(ISNUMBER(Q2388), DATE(YEAR(Q2388),MONTH(Q2388),1), "")</f>
        <v/>
      </c>
      <c r="S2388" s="18">
        <f>IF(A2388="", 0, IF(AND(M2388=Ajustes!$B$8, E2388=Ajustes!$B$5, I2388=Ajustes!$B$4, OR(C2388=Ajustes!$B$6, C2388=Ajustes!$B$7), ISNUMBER(D2388), ISNUMBER(H2388)), 1, 0))</f>
        <v/>
      </c>
      <c r="T2388" s="19">
        <f>IF(S2388&lt;&gt;1, 0, IF(N(J2388)=0, 0, IF(K2388=Ajustes!$B$5, J2388, J2388*F2388)))</f>
        <v/>
      </c>
      <c r="U2388" s="20">
        <f>IF(S2388&lt;&gt;1, U2387, IF(C2388=Ajustes!$B$6, U2387+H2388, U2387-H2388))</f>
        <v/>
      </c>
      <c r="V2388" s="19">
        <f>IF(S2388&lt;&gt;1, V2387, IF(C2388=Ajustes!$B$6, V2387+D2388+N(O2388)+T2388, IF(U2388&lt;=0, 0, V2387-H2388*W2387)))</f>
        <v/>
      </c>
      <c r="W2388" s="21">
        <f>IF(U2388&gt;0, V2388/U2388, 0)</f>
        <v/>
      </c>
      <c r="X2388" s="19">
        <f>IF(AND(S2388=1, C2388=Ajustes!$B$7), D2388-N(O2388)-T2388-H2388*W2387, "")</f>
        <v/>
      </c>
      <c r="Y2388" s="18">
        <f>IF(A2388="", "", TRIM(IF(COUNTIFS($N$2:$N$3000,N2388,$C$2:$C$3000,C2388,$D$2:$D$3000,D2388,$H$2:$H$3000,H2388)&gt;1, "Orden repetida. ", "")&amp;IF(AND(S2388=1, C2388=Ajustes!$B$7, U2387+0.000001&lt;H2388), "Vendes más de lo registrado. ", "")&amp;IF(Q2388="texto", "Fecha en texto. ", "")&amp;IF(OR(NOT(ISNUMBER(D2388)), NOT(ISNUMBER(H2388))), "Número en texto. ", "")&amp;IF(AND(ISNUMBER(Q2388), ISNUMBER(Q2387), Q2388&lt;Q2387), "Fuera de orden de fecha. ", "")))</f>
        <v/>
      </c>
      <c r="Z2388" s="18">
        <f>IF(AND(S2388=1, ISNUMBER(R2388)), ROW(), 0)</f>
        <v/>
      </c>
      <c r="AA2388" s="18">
        <f>IF(ISNUMBER(R2388), R2388, 0)</f>
        <v/>
      </c>
    </row>
    <row r="2389">
      <c r="A2389" s="13" t="n"/>
      <c r="B2389" s="13" t="n"/>
      <c r="C2389" s="13" t="n"/>
      <c r="D2389" s="13" t="n"/>
      <c r="E2389" s="13" t="n"/>
      <c r="F2389" s="13" t="n"/>
      <c r="G2389" s="13" t="n"/>
      <c r="H2389" s="13" t="n"/>
      <c r="I2389" s="13" t="n"/>
      <c r="J2389" s="13" t="n"/>
      <c r="K2389" s="13" t="n"/>
      <c r="L2389" s="13" t="n"/>
      <c r="M2389" s="13" t="n"/>
      <c r="N2389" s="13" t="n"/>
      <c r="O2389" s="14" t="n"/>
      <c r="P2389" s="15" t="n"/>
      <c r="Q2389" s="16">
        <f>IF(N2389="", "", IF(ISNUMBER(N2389), N2389, IFERROR(DATEVALUE(LEFT(N2389,10))+TIMEVALUE(MID(N2389,12,8)), "texto")))</f>
        <v/>
      </c>
      <c r="R2389" s="17">
        <f>IF(ISNUMBER(Q2389), DATE(YEAR(Q2389),MONTH(Q2389),1), "")</f>
        <v/>
      </c>
      <c r="S2389" s="18">
        <f>IF(A2389="", 0, IF(AND(M2389=Ajustes!$B$8, E2389=Ajustes!$B$5, I2389=Ajustes!$B$4, OR(C2389=Ajustes!$B$6, C2389=Ajustes!$B$7), ISNUMBER(D2389), ISNUMBER(H2389)), 1, 0))</f>
        <v/>
      </c>
      <c r="T2389" s="19">
        <f>IF(S2389&lt;&gt;1, 0, IF(N(J2389)=0, 0, IF(K2389=Ajustes!$B$5, J2389, J2389*F2389)))</f>
        <v/>
      </c>
      <c r="U2389" s="20">
        <f>IF(S2389&lt;&gt;1, U2388, IF(C2389=Ajustes!$B$6, U2388+H2389, U2388-H2389))</f>
        <v/>
      </c>
      <c r="V2389" s="19">
        <f>IF(S2389&lt;&gt;1, V2388, IF(C2389=Ajustes!$B$6, V2388+D2389+N(O2389)+T2389, IF(U2389&lt;=0, 0, V2388-H2389*W2388)))</f>
        <v/>
      </c>
      <c r="W2389" s="21">
        <f>IF(U2389&gt;0, V2389/U2389, 0)</f>
        <v/>
      </c>
      <c r="X2389" s="19">
        <f>IF(AND(S2389=1, C2389=Ajustes!$B$7), D2389-N(O2389)-T2389-H2389*W2388, "")</f>
        <v/>
      </c>
      <c r="Y2389" s="18">
        <f>IF(A2389="", "", TRIM(IF(COUNTIFS($N$2:$N$3000,N2389,$C$2:$C$3000,C2389,$D$2:$D$3000,D2389,$H$2:$H$3000,H2389)&gt;1, "Orden repetida. ", "")&amp;IF(AND(S2389=1, C2389=Ajustes!$B$7, U2388+0.000001&lt;H2389), "Vendes más de lo registrado. ", "")&amp;IF(Q2389="texto", "Fecha en texto. ", "")&amp;IF(OR(NOT(ISNUMBER(D2389)), NOT(ISNUMBER(H2389))), "Número en texto. ", "")&amp;IF(AND(ISNUMBER(Q2389), ISNUMBER(Q2388), Q2389&lt;Q2388), "Fuera de orden de fecha. ", "")))</f>
        <v/>
      </c>
      <c r="Z2389" s="18">
        <f>IF(AND(S2389=1, ISNUMBER(R2389)), ROW(), 0)</f>
        <v/>
      </c>
      <c r="AA2389" s="18">
        <f>IF(ISNUMBER(R2389), R2389, 0)</f>
        <v/>
      </c>
    </row>
    <row r="2390">
      <c r="A2390" s="13" t="n"/>
      <c r="B2390" s="13" t="n"/>
      <c r="C2390" s="13" t="n"/>
      <c r="D2390" s="13" t="n"/>
      <c r="E2390" s="13" t="n"/>
      <c r="F2390" s="13" t="n"/>
      <c r="G2390" s="13" t="n"/>
      <c r="H2390" s="13" t="n"/>
      <c r="I2390" s="13" t="n"/>
      <c r="J2390" s="13" t="n"/>
      <c r="K2390" s="13" t="n"/>
      <c r="L2390" s="13" t="n"/>
      <c r="M2390" s="13" t="n"/>
      <c r="N2390" s="13" t="n"/>
      <c r="O2390" s="14" t="n"/>
      <c r="P2390" s="15" t="n"/>
      <c r="Q2390" s="16">
        <f>IF(N2390="", "", IF(ISNUMBER(N2390), N2390, IFERROR(DATEVALUE(LEFT(N2390,10))+TIMEVALUE(MID(N2390,12,8)), "texto")))</f>
        <v/>
      </c>
      <c r="R2390" s="17">
        <f>IF(ISNUMBER(Q2390), DATE(YEAR(Q2390),MONTH(Q2390),1), "")</f>
        <v/>
      </c>
      <c r="S2390" s="18">
        <f>IF(A2390="", 0, IF(AND(M2390=Ajustes!$B$8, E2390=Ajustes!$B$5, I2390=Ajustes!$B$4, OR(C2390=Ajustes!$B$6, C2390=Ajustes!$B$7), ISNUMBER(D2390), ISNUMBER(H2390)), 1, 0))</f>
        <v/>
      </c>
      <c r="T2390" s="19">
        <f>IF(S2390&lt;&gt;1, 0, IF(N(J2390)=0, 0, IF(K2390=Ajustes!$B$5, J2390, J2390*F2390)))</f>
        <v/>
      </c>
      <c r="U2390" s="20">
        <f>IF(S2390&lt;&gt;1, U2389, IF(C2390=Ajustes!$B$6, U2389+H2390, U2389-H2390))</f>
        <v/>
      </c>
      <c r="V2390" s="19">
        <f>IF(S2390&lt;&gt;1, V2389, IF(C2390=Ajustes!$B$6, V2389+D2390+N(O2390)+T2390, IF(U2390&lt;=0, 0, V2389-H2390*W2389)))</f>
        <v/>
      </c>
      <c r="W2390" s="21">
        <f>IF(U2390&gt;0, V2390/U2390, 0)</f>
        <v/>
      </c>
      <c r="X2390" s="19">
        <f>IF(AND(S2390=1, C2390=Ajustes!$B$7), D2390-N(O2390)-T2390-H2390*W2389, "")</f>
        <v/>
      </c>
      <c r="Y2390" s="18">
        <f>IF(A2390="", "", TRIM(IF(COUNTIFS($N$2:$N$3000,N2390,$C$2:$C$3000,C2390,$D$2:$D$3000,D2390,$H$2:$H$3000,H2390)&gt;1, "Orden repetida. ", "")&amp;IF(AND(S2390=1, C2390=Ajustes!$B$7, U2389+0.000001&lt;H2390), "Vendes más de lo registrado. ", "")&amp;IF(Q2390="texto", "Fecha en texto. ", "")&amp;IF(OR(NOT(ISNUMBER(D2390)), NOT(ISNUMBER(H2390))), "Número en texto. ", "")&amp;IF(AND(ISNUMBER(Q2390), ISNUMBER(Q2389), Q2390&lt;Q2389), "Fuera de orden de fecha. ", "")))</f>
        <v/>
      </c>
      <c r="Z2390" s="18">
        <f>IF(AND(S2390=1, ISNUMBER(R2390)), ROW(), 0)</f>
        <v/>
      </c>
      <c r="AA2390" s="18">
        <f>IF(ISNUMBER(R2390), R2390, 0)</f>
        <v/>
      </c>
    </row>
    <row r="2391">
      <c r="A2391" s="13" t="n"/>
      <c r="B2391" s="13" t="n"/>
      <c r="C2391" s="13" t="n"/>
      <c r="D2391" s="13" t="n"/>
      <c r="E2391" s="13" t="n"/>
      <c r="F2391" s="13" t="n"/>
      <c r="G2391" s="13" t="n"/>
      <c r="H2391" s="13" t="n"/>
      <c r="I2391" s="13" t="n"/>
      <c r="J2391" s="13" t="n"/>
      <c r="K2391" s="13" t="n"/>
      <c r="L2391" s="13" t="n"/>
      <c r="M2391" s="13" t="n"/>
      <c r="N2391" s="13" t="n"/>
      <c r="O2391" s="14" t="n"/>
      <c r="P2391" s="15" t="n"/>
      <c r="Q2391" s="16">
        <f>IF(N2391="", "", IF(ISNUMBER(N2391), N2391, IFERROR(DATEVALUE(LEFT(N2391,10))+TIMEVALUE(MID(N2391,12,8)), "texto")))</f>
        <v/>
      </c>
      <c r="R2391" s="17">
        <f>IF(ISNUMBER(Q2391), DATE(YEAR(Q2391),MONTH(Q2391),1), "")</f>
        <v/>
      </c>
      <c r="S2391" s="18">
        <f>IF(A2391="", 0, IF(AND(M2391=Ajustes!$B$8, E2391=Ajustes!$B$5, I2391=Ajustes!$B$4, OR(C2391=Ajustes!$B$6, C2391=Ajustes!$B$7), ISNUMBER(D2391), ISNUMBER(H2391)), 1, 0))</f>
        <v/>
      </c>
      <c r="T2391" s="19">
        <f>IF(S2391&lt;&gt;1, 0, IF(N(J2391)=0, 0, IF(K2391=Ajustes!$B$5, J2391, J2391*F2391)))</f>
        <v/>
      </c>
      <c r="U2391" s="20">
        <f>IF(S2391&lt;&gt;1, U2390, IF(C2391=Ajustes!$B$6, U2390+H2391, U2390-H2391))</f>
        <v/>
      </c>
      <c r="V2391" s="19">
        <f>IF(S2391&lt;&gt;1, V2390, IF(C2391=Ajustes!$B$6, V2390+D2391+N(O2391)+T2391, IF(U2391&lt;=0, 0, V2390-H2391*W2390)))</f>
        <v/>
      </c>
      <c r="W2391" s="21">
        <f>IF(U2391&gt;0, V2391/U2391, 0)</f>
        <v/>
      </c>
      <c r="X2391" s="19">
        <f>IF(AND(S2391=1, C2391=Ajustes!$B$7), D2391-N(O2391)-T2391-H2391*W2390, "")</f>
        <v/>
      </c>
      <c r="Y2391" s="18">
        <f>IF(A2391="", "", TRIM(IF(COUNTIFS($N$2:$N$3000,N2391,$C$2:$C$3000,C2391,$D$2:$D$3000,D2391,$H$2:$H$3000,H2391)&gt;1, "Orden repetida. ", "")&amp;IF(AND(S2391=1, C2391=Ajustes!$B$7, U2390+0.000001&lt;H2391), "Vendes más de lo registrado. ", "")&amp;IF(Q2391="texto", "Fecha en texto. ", "")&amp;IF(OR(NOT(ISNUMBER(D2391)), NOT(ISNUMBER(H2391))), "Número en texto. ", "")&amp;IF(AND(ISNUMBER(Q2391), ISNUMBER(Q2390), Q2391&lt;Q2390), "Fuera de orden de fecha. ", "")))</f>
        <v/>
      </c>
      <c r="Z2391" s="18">
        <f>IF(AND(S2391=1, ISNUMBER(R2391)), ROW(), 0)</f>
        <v/>
      </c>
      <c r="AA2391" s="18">
        <f>IF(ISNUMBER(R2391), R2391, 0)</f>
        <v/>
      </c>
    </row>
    <row r="2392">
      <c r="A2392" s="13" t="n"/>
      <c r="B2392" s="13" t="n"/>
      <c r="C2392" s="13" t="n"/>
      <c r="D2392" s="13" t="n"/>
      <c r="E2392" s="13" t="n"/>
      <c r="F2392" s="13" t="n"/>
      <c r="G2392" s="13" t="n"/>
      <c r="H2392" s="13" t="n"/>
      <c r="I2392" s="13" t="n"/>
      <c r="J2392" s="13" t="n"/>
      <c r="K2392" s="13" t="n"/>
      <c r="L2392" s="13" t="n"/>
      <c r="M2392" s="13" t="n"/>
      <c r="N2392" s="13" t="n"/>
      <c r="O2392" s="14" t="n"/>
      <c r="P2392" s="15" t="n"/>
      <c r="Q2392" s="16">
        <f>IF(N2392="", "", IF(ISNUMBER(N2392), N2392, IFERROR(DATEVALUE(LEFT(N2392,10))+TIMEVALUE(MID(N2392,12,8)), "texto")))</f>
        <v/>
      </c>
      <c r="R2392" s="17">
        <f>IF(ISNUMBER(Q2392), DATE(YEAR(Q2392),MONTH(Q2392),1), "")</f>
        <v/>
      </c>
      <c r="S2392" s="18">
        <f>IF(A2392="", 0, IF(AND(M2392=Ajustes!$B$8, E2392=Ajustes!$B$5, I2392=Ajustes!$B$4, OR(C2392=Ajustes!$B$6, C2392=Ajustes!$B$7), ISNUMBER(D2392), ISNUMBER(H2392)), 1, 0))</f>
        <v/>
      </c>
      <c r="T2392" s="19">
        <f>IF(S2392&lt;&gt;1, 0, IF(N(J2392)=0, 0, IF(K2392=Ajustes!$B$5, J2392, J2392*F2392)))</f>
        <v/>
      </c>
      <c r="U2392" s="20">
        <f>IF(S2392&lt;&gt;1, U2391, IF(C2392=Ajustes!$B$6, U2391+H2392, U2391-H2392))</f>
        <v/>
      </c>
      <c r="V2392" s="19">
        <f>IF(S2392&lt;&gt;1, V2391, IF(C2392=Ajustes!$B$6, V2391+D2392+N(O2392)+T2392, IF(U2392&lt;=0, 0, V2391-H2392*W2391)))</f>
        <v/>
      </c>
      <c r="W2392" s="21">
        <f>IF(U2392&gt;0, V2392/U2392, 0)</f>
        <v/>
      </c>
      <c r="X2392" s="19">
        <f>IF(AND(S2392=1, C2392=Ajustes!$B$7), D2392-N(O2392)-T2392-H2392*W2391, "")</f>
        <v/>
      </c>
      <c r="Y2392" s="18">
        <f>IF(A2392="", "", TRIM(IF(COUNTIFS($N$2:$N$3000,N2392,$C$2:$C$3000,C2392,$D$2:$D$3000,D2392,$H$2:$H$3000,H2392)&gt;1, "Orden repetida. ", "")&amp;IF(AND(S2392=1, C2392=Ajustes!$B$7, U2391+0.000001&lt;H2392), "Vendes más de lo registrado. ", "")&amp;IF(Q2392="texto", "Fecha en texto. ", "")&amp;IF(OR(NOT(ISNUMBER(D2392)), NOT(ISNUMBER(H2392))), "Número en texto. ", "")&amp;IF(AND(ISNUMBER(Q2392), ISNUMBER(Q2391), Q2392&lt;Q2391), "Fuera de orden de fecha. ", "")))</f>
        <v/>
      </c>
      <c r="Z2392" s="18">
        <f>IF(AND(S2392=1, ISNUMBER(R2392)), ROW(), 0)</f>
        <v/>
      </c>
      <c r="AA2392" s="18">
        <f>IF(ISNUMBER(R2392), R2392, 0)</f>
        <v/>
      </c>
    </row>
    <row r="2393">
      <c r="A2393" s="13" t="n"/>
      <c r="B2393" s="13" t="n"/>
      <c r="C2393" s="13" t="n"/>
      <c r="D2393" s="13" t="n"/>
      <c r="E2393" s="13" t="n"/>
      <c r="F2393" s="13" t="n"/>
      <c r="G2393" s="13" t="n"/>
      <c r="H2393" s="13" t="n"/>
      <c r="I2393" s="13" t="n"/>
      <c r="J2393" s="13" t="n"/>
      <c r="K2393" s="13" t="n"/>
      <c r="L2393" s="13" t="n"/>
      <c r="M2393" s="13" t="n"/>
      <c r="N2393" s="13" t="n"/>
      <c r="O2393" s="14" t="n"/>
      <c r="P2393" s="15" t="n"/>
      <c r="Q2393" s="16">
        <f>IF(N2393="", "", IF(ISNUMBER(N2393), N2393, IFERROR(DATEVALUE(LEFT(N2393,10))+TIMEVALUE(MID(N2393,12,8)), "texto")))</f>
        <v/>
      </c>
      <c r="R2393" s="17">
        <f>IF(ISNUMBER(Q2393), DATE(YEAR(Q2393),MONTH(Q2393),1), "")</f>
        <v/>
      </c>
      <c r="S2393" s="18">
        <f>IF(A2393="", 0, IF(AND(M2393=Ajustes!$B$8, E2393=Ajustes!$B$5, I2393=Ajustes!$B$4, OR(C2393=Ajustes!$B$6, C2393=Ajustes!$B$7), ISNUMBER(D2393), ISNUMBER(H2393)), 1, 0))</f>
        <v/>
      </c>
      <c r="T2393" s="19">
        <f>IF(S2393&lt;&gt;1, 0, IF(N(J2393)=0, 0, IF(K2393=Ajustes!$B$5, J2393, J2393*F2393)))</f>
        <v/>
      </c>
      <c r="U2393" s="20">
        <f>IF(S2393&lt;&gt;1, U2392, IF(C2393=Ajustes!$B$6, U2392+H2393, U2392-H2393))</f>
        <v/>
      </c>
      <c r="V2393" s="19">
        <f>IF(S2393&lt;&gt;1, V2392, IF(C2393=Ajustes!$B$6, V2392+D2393+N(O2393)+T2393, IF(U2393&lt;=0, 0, V2392-H2393*W2392)))</f>
        <v/>
      </c>
      <c r="W2393" s="21">
        <f>IF(U2393&gt;0, V2393/U2393, 0)</f>
        <v/>
      </c>
      <c r="X2393" s="19">
        <f>IF(AND(S2393=1, C2393=Ajustes!$B$7), D2393-N(O2393)-T2393-H2393*W2392, "")</f>
        <v/>
      </c>
      <c r="Y2393" s="18">
        <f>IF(A2393="", "", TRIM(IF(COUNTIFS($N$2:$N$3000,N2393,$C$2:$C$3000,C2393,$D$2:$D$3000,D2393,$H$2:$H$3000,H2393)&gt;1, "Orden repetida. ", "")&amp;IF(AND(S2393=1, C2393=Ajustes!$B$7, U2392+0.000001&lt;H2393), "Vendes más de lo registrado. ", "")&amp;IF(Q2393="texto", "Fecha en texto. ", "")&amp;IF(OR(NOT(ISNUMBER(D2393)), NOT(ISNUMBER(H2393))), "Número en texto. ", "")&amp;IF(AND(ISNUMBER(Q2393), ISNUMBER(Q2392), Q2393&lt;Q2392), "Fuera de orden de fecha. ", "")))</f>
        <v/>
      </c>
      <c r="Z2393" s="18">
        <f>IF(AND(S2393=1, ISNUMBER(R2393)), ROW(), 0)</f>
        <v/>
      </c>
      <c r="AA2393" s="18">
        <f>IF(ISNUMBER(R2393), R2393, 0)</f>
        <v/>
      </c>
    </row>
    <row r="2394">
      <c r="A2394" s="13" t="n"/>
      <c r="B2394" s="13" t="n"/>
      <c r="C2394" s="13" t="n"/>
      <c r="D2394" s="13" t="n"/>
      <c r="E2394" s="13" t="n"/>
      <c r="F2394" s="13" t="n"/>
      <c r="G2394" s="13" t="n"/>
      <c r="H2394" s="13" t="n"/>
      <c r="I2394" s="13" t="n"/>
      <c r="J2394" s="13" t="n"/>
      <c r="K2394" s="13" t="n"/>
      <c r="L2394" s="13" t="n"/>
      <c r="M2394" s="13" t="n"/>
      <c r="N2394" s="13" t="n"/>
      <c r="O2394" s="14" t="n"/>
      <c r="P2394" s="15" t="n"/>
      <c r="Q2394" s="16">
        <f>IF(N2394="", "", IF(ISNUMBER(N2394), N2394, IFERROR(DATEVALUE(LEFT(N2394,10))+TIMEVALUE(MID(N2394,12,8)), "texto")))</f>
        <v/>
      </c>
      <c r="R2394" s="17">
        <f>IF(ISNUMBER(Q2394), DATE(YEAR(Q2394),MONTH(Q2394),1), "")</f>
        <v/>
      </c>
      <c r="S2394" s="18">
        <f>IF(A2394="", 0, IF(AND(M2394=Ajustes!$B$8, E2394=Ajustes!$B$5, I2394=Ajustes!$B$4, OR(C2394=Ajustes!$B$6, C2394=Ajustes!$B$7), ISNUMBER(D2394), ISNUMBER(H2394)), 1, 0))</f>
        <v/>
      </c>
      <c r="T2394" s="19">
        <f>IF(S2394&lt;&gt;1, 0, IF(N(J2394)=0, 0, IF(K2394=Ajustes!$B$5, J2394, J2394*F2394)))</f>
        <v/>
      </c>
      <c r="U2394" s="20">
        <f>IF(S2394&lt;&gt;1, U2393, IF(C2394=Ajustes!$B$6, U2393+H2394, U2393-H2394))</f>
        <v/>
      </c>
      <c r="V2394" s="19">
        <f>IF(S2394&lt;&gt;1, V2393, IF(C2394=Ajustes!$B$6, V2393+D2394+N(O2394)+T2394, IF(U2394&lt;=0, 0, V2393-H2394*W2393)))</f>
        <v/>
      </c>
      <c r="W2394" s="21">
        <f>IF(U2394&gt;0, V2394/U2394, 0)</f>
        <v/>
      </c>
      <c r="X2394" s="19">
        <f>IF(AND(S2394=1, C2394=Ajustes!$B$7), D2394-N(O2394)-T2394-H2394*W2393, "")</f>
        <v/>
      </c>
      <c r="Y2394" s="18">
        <f>IF(A2394="", "", TRIM(IF(COUNTIFS($N$2:$N$3000,N2394,$C$2:$C$3000,C2394,$D$2:$D$3000,D2394,$H$2:$H$3000,H2394)&gt;1, "Orden repetida. ", "")&amp;IF(AND(S2394=1, C2394=Ajustes!$B$7, U2393+0.000001&lt;H2394), "Vendes más de lo registrado. ", "")&amp;IF(Q2394="texto", "Fecha en texto. ", "")&amp;IF(OR(NOT(ISNUMBER(D2394)), NOT(ISNUMBER(H2394))), "Número en texto. ", "")&amp;IF(AND(ISNUMBER(Q2394), ISNUMBER(Q2393), Q2394&lt;Q2393), "Fuera de orden de fecha. ", "")))</f>
        <v/>
      </c>
      <c r="Z2394" s="18">
        <f>IF(AND(S2394=1, ISNUMBER(R2394)), ROW(), 0)</f>
        <v/>
      </c>
      <c r="AA2394" s="18">
        <f>IF(ISNUMBER(R2394), R2394, 0)</f>
        <v/>
      </c>
    </row>
    <row r="2395">
      <c r="A2395" s="13" t="n"/>
      <c r="B2395" s="13" t="n"/>
      <c r="C2395" s="13" t="n"/>
      <c r="D2395" s="13" t="n"/>
      <c r="E2395" s="13" t="n"/>
      <c r="F2395" s="13" t="n"/>
      <c r="G2395" s="13" t="n"/>
      <c r="H2395" s="13" t="n"/>
      <c r="I2395" s="13" t="n"/>
      <c r="J2395" s="13" t="n"/>
      <c r="K2395" s="13" t="n"/>
      <c r="L2395" s="13" t="n"/>
      <c r="M2395" s="13" t="n"/>
      <c r="N2395" s="13" t="n"/>
      <c r="O2395" s="14" t="n"/>
      <c r="P2395" s="15" t="n"/>
      <c r="Q2395" s="16">
        <f>IF(N2395="", "", IF(ISNUMBER(N2395), N2395, IFERROR(DATEVALUE(LEFT(N2395,10))+TIMEVALUE(MID(N2395,12,8)), "texto")))</f>
        <v/>
      </c>
      <c r="R2395" s="17">
        <f>IF(ISNUMBER(Q2395), DATE(YEAR(Q2395),MONTH(Q2395),1), "")</f>
        <v/>
      </c>
      <c r="S2395" s="18">
        <f>IF(A2395="", 0, IF(AND(M2395=Ajustes!$B$8, E2395=Ajustes!$B$5, I2395=Ajustes!$B$4, OR(C2395=Ajustes!$B$6, C2395=Ajustes!$B$7), ISNUMBER(D2395), ISNUMBER(H2395)), 1, 0))</f>
        <v/>
      </c>
      <c r="T2395" s="19">
        <f>IF(S2395&lt;&gt;1, 0, IF(N(J2395)=0, 0, IF(K2395=Ajustes!$B$5, J2395, J2395*F2395)))</f>
        <v/>
      </c>
      <c r="U2395" s="20">
        <f>IF(S2395&lt;&gt;1, U2394, IF(C2395=Ajustes!$B$6, U2394+H2395, U2394-H2395))</f>
        <v/>
      </c>
      <c r="V2395" s="19">
        <f>IF(S2395&lt;&gt;1, V2394, IF(C2395=Ajustes!$B$6, V2394+D2395+N(O2395)+T2395, IF(U2395&lt;=0, 0, V2394-H2395*W2394)))</f>
        <v/>
      </c>
      <c r="W2395" s="21">
        <f>IF(U2395&gt;0, V2395/U2395, 0)</f>
        <v/>
      </c>
      <c r="X2395" s="19">
        <f>IF(AND(S2395=1, C2395=Ajustes!$B$7), D2395-N(O2395)-T2395-H2395*W2394, "")</f>
        <v/>
      </c>
      <c r="Y2395" s="18">
        <f>IF(A2395="", "", TRIM(IF(COUNTIFS($N$2:$N$3000,N2395,$C$2:$C$3000,C2395,$D$2:$D$3000,D2395,$H$2:$H$3000,H2395)&gt;1, "Orden repetida. ", "")&amp;IF(AND(S2395=1, C2395=Ajustes!$B$7, U2394+0.000001&lt;H2395), "Vendes más de lo registrado. ", "")&amp;IF(Q2395="texto", "Fecha en texto. ", "")&amp;IF(OR(NOT(ISNUMBER(D2395)), NOT(ISNUMBER(H2395))), "Número en texto. ", "")&amp;IF(AND(ISNUMBER(Q2395), ISNUMBER(Q2394), Q2395&lt;Q2394), "Fuera de orden de fecha. ", "")))</f>
        <v/>
      </c>
      <c r="Z2395" s="18">
        <f>IF(AND(S2395=1, ISNUMBER(R2395)), ROW(), 0)</f>
        <v/>
      </c>
      <c r="AA2395" s="18">
        <f>IF(ISNUMBER(R2395), R2395, 0)</f>
        <v/>
      </c>
    </row>
    <row r="2396">
      <c r="A2396" s="13" t="n"/>
      <c r="B2396" s="13" t="n"/>
      <c r="C2396" s="13" t="n"/>
      <c r="D2396" s="13" t="n"/>
      <c r="E2396" s="13" t="n"/>
      <c r="F2396" s="13" t="n"/>
      <c r="G2396" s="13" t="n"/>
      <c r="H2396" s="13" t="n"/>
      <c r="I2396" s="13" t="n"/>
      <c r="J2396" s="13" t="n"/>
      <c r="K2396" s="13" t="n"/>
      <c r="L2396" s="13" t="n"/>
      <c r="M2396" s="13" t="n"/>
      <c r="N2396" s="13" t="n"/>
      <c r="O2396" s="14" t="n"/>
      <c r="P2396" s="15" t="n"/>
      <c r="Q2396" s="16">
        <f>IF(N2396="", "", IF(ISNUMBER(N2396), N2396, IFERROR(DATEVALUE(LEFT(N2396,10))+TIMEVALUE(MID(N2396,12,8)), "texto")))</f>
        <v/>
      </c>
      <c r="R2396" s="17">
        <f>IF(ISNUMBER(Q2396), DATE(YEAR(Q2396),MONTH(Q2396),1), "")</f>
        <v/>
      </c>
      <c r="S2396" s="18">
        <f>IF(A2396="", 0, IF(AND(M2396=Ajustes!$B$8, E2396=Ajustes!$B$5, I2396=Ajustes!$B$4, OR(C2396=Ajustes!$B$6, C2396=Ajustes!$B$7), ISNUMBER(D2396), ISNUMBER(H2396)), 1, 0))</f>
        <v/>
      </c>
      <c r="T2396" s="19">
        <f>IF(S2396&lt;&gt;1, 0, IF(N(J2396)=0, 0, IF(K2396=Ajustes!$B$5, J2396, J2396*F2396)))</f>
        <v/>
      </c>
      <c r="U2396" s="20">
        <f>IF(S2396&lt;&gt;1, U2395, IF(C2396=Ajustes!$B$6, U2395+H2396, U2395-H2396))</f>
        <v/>
      </c>
      <c r="V2396" s="19">
        <f>IF(S2396&lt;&gt;1, V2395, IF(C2396=Ajustes!$B$6, V2395+D2396+N(O2396)+T2396, IF(U2396&lt;=0, 0, V2395-H2396*W2395)))</f>
        <v/>
      </c>
      <c r="W2396" s="21">
        <f>IF(U2396&gt;0, V2396/U2396, 0)</f>
        <v/>
      </c>
      <c r="X2396" s="19">
        <f>IF(AND(S2396=1, C2396=Ajustes!$B$7), D2396-N(O2396)-T2396-H2396*W2395, "")</f>
        <v/>
      </c>
      <c r="Y2396" s="18">
        <f>IF(A2396="", "", TRIM(IF(COUNTIFS($N$2:$N$3000,N2396,$C$2:$C$3000,C2396,$D$2:$D$3000,D2396,$H$2:$H$3000,H2396)&gt;1, "Orden repetida. ", "")&amp;IF(AND(S2396=1, C2396=Ajustes!$B$7, U2395+0.000001&lt;H2396), "Vendes más de lo registrado. ", "")&amp;IF(Q2396="texto", "Fecha en texto. ", "")&amp;IF(OR(NOT(ISNUMBER(D2396)), NOT(ISNUMBER(H2396))), "Número en texto. ", "")&amp;IF(AND(ISNUMBER(Q2396), ISNUMBER(Q2395), Q2396&lt;Q2395), "Fuera de orden de fecha. ", "")))</f>
        <v/>
      </c>
      <c r="Z2396" s="18">
        <f>IF(AND(S2396=1, ISNUMBER(R2396)), ROW(), 0)</f>
        <v/>
      </c>
      <c r="AA2396" s="18">
        <f>IF(ISNUMBER(R2396), R2396, 0)</f>
        <v/>
      </c>
    </row>
    <row r="2397">
      <c r="A2397" s="13" t="n"/>
      <c r="B2397" s="13" t="n"/>
      <c r="C2397" s="13" t="n"/>
      <c r="D2397" s="13" t="n"/>
      <c r="E2397" s="13" t="n"/>
      <c r="F2397" s="13" t="n"/>
      <c r="G2397" s="13" t="n"/>
      <c r="H2397" s="13" t="n"/>
      <c r="I2397" s="13" t="n"/>
      <c r="J2397" s="13" t="n"/>
      <c r="K2397" s="13" t="n"/>
      <c r="L2397" s="13" t="n"/>
      <c r="M2397" s="13" t="n"/>
      <c r="N2397" s="13" t="n"/>
      <c r="O2397" s="14" t="n"/>
      <c r="P2397" s="15" t="n"/>
      <c r="Q2397" s="16">
        <f>IF(N2397="", "", IF(ISNUMBER(N2397), N2397, IFERROR(DATEVALUE(LEFT(N2397,10))+TIMEVALUE(MID(N2397,12,8)), "texto")))</f>
        <v/>
      </c>
      <c r="R2397" s="17">
        <f>IF(ISNUMBER(Q2397), DATE(YEAR(Q2397),MONTH(Q2397),1), "")</f>
        <v/>
      </c>
      <c r="S2397" s="18">
        <f>IF(A2397="", 0, IF(AND(M2397=Ajustes!$B$8, E2397=Ajustes!$B$5, I2397=Ajustes!$B$4, OR(C2397=Ajustes!$B$6, C2397=Ajustes!$B$7), ISNUMBER(D2397), ISNUMBER(H2397)), 1, 0))</f>
        <v/>
      </c>
      <c r="T2397" s="19">
        <f>IF(S2397&lt;&gt;1, 0, IF(N(J2397)=0, 0, IF(K2397=Ajustes!$B$5, J2397, J2397*F2397)))</f>
        <v/>
      </c>
      <c r="U2397" s="20">
        <f>IF(S2397&lt;&gt;1, U2396, IF(C2397=Ajustes!$B$6, U2396+H2397, U2396-H2397))</f>
        <v/>
      </c>
      <c r="V2397" s="19">
        <f>IF(S2397&lt;&gt;1, V2396, IF(C2397=Ajustes!$B$6, V2396+D2397+N(O2397)+T2397, IF(U2397&lt;=0, 0, V2396-H2397*W2396)))</f>
        <v/>
      </c>
      <c r="W2397" s="21">
        <f>IF(U2397&gt;0, V2397/U2397, 0)</f>
        <v/>
      </c>
      <c r="X2397" s="19">
        <f>IF(AND(S2397=1, C2397=Ajustes!$B$7), D2397-N(O2397)-T2397-H2397*W2396, "")</f>
        <v/>
      </c>
      <c r="Y2397" s="18">
        <f>IF(A2397="", "", TRIM(IF(COUNTIFS($N$2:$N$3000,N2397,$C$2:$C$3000,C2397,$D$2:$D$3000,D2397,$H$2:$H$3000,H2397)&gt;1, "Orden repetida. ", "")&amp;IF(AND(S2397=1, C2397=Ajustes!$B$7, U2396+0.000001&lt;H2397), "Vendes más de lo registrado. ", "")&amp;IF(Q2397="texto", "Fecha en texto. ", "")&amp;IF(OR(NOT(ISNUMBER(D2397)), NOT(ISNUMBER(H2397))), "Número en texto. ", "")&amp;IF(AND(ISNUMBER(Q2397), ISNUMBER(Q2396), Q2397&lt;Q2396), "Fuera de orden de fecha. ", "")))</f>
        <v/>
      </c>
      <c r="Z2397" s="18">
        <f>IF(AND(S2397=1, ISNUMBER(R2397)), ROW(), 0)</f>
        <v/>
      </c>
      <c r="AA2397" s="18">
        <f>IF(ISNUMBER(R2397), R2397, 0)</f>
        <v/>
      </c>
    </row>
    <row r="2398">
      <c r="A2398" s="13" t="n"/>
      <c r="B2398" s="13" t="n"/>
      <c r="C2398" s="13" t="n"/>
      <c r="D2398" s="13" t="n"/>
      <c r="E2398" s="13" t="n"/>
      <c r="F2398" s="13" t="n"/>
      <c r="G2398" s="13" t="n"/>
      <c r="H2398" s="13" t="n"/>
      <c r="I2398" s="13" t="n"/>
      <c r="J2398" s="13" t="n"/>
      <c r="K2398" s="13" t="n"/>
      <c r="L2398" s="13" t="n"/>
      <c r="M2398" s="13" t="n"/>
      <c r="N2398" s="13" t="n"/>
      <c r="O2398" s="14" t="n"/>
      <c r="P2398" s="15" t="n"/>
      <c r="Q2398" s="16">
        <f>IF(N2398="", "", IF(ISNUMBER(N2398), N2398, IFERROR(DATEVALUE(LEFT(N2398,10))+TIMEVALUE(MID(N2398,12,8)), "texto")))</f>
        <v/>
      </c>
      <c r="R2398" s="17">
        <f>IF(ISNUMBER(Q2398), DATE(YEAR(Q2398),MONTH(Q2398),1), "")</f>
        <v/>
      </c>
      <c r="S2398" s="18">
        <f>IF(A2398="", 0, IF(AND(M2398=Ajustes!$B$8, E2398=Ajustes!$B$5, I2398=Ajustes!$B$4, OR(C2398=Ajustes!$B$6, C2398=Ajustes!$B$7), ISNUMBER(D2398), ISNUMBER(H2398)), 1, 0))</f>
        <v/>
      </c>
      <c r="T2398" s="19">
        <f>IF(S2398&lt;&gt;1, 0, IF(N(J2398)=0, 0, IF(K2398=Ajustes!$B$5, J2398, J2398*F2398)))</f>
        <v/>
      </c>
      <c r="U2398" s="20">
        <f>IF(S2398&lt;&gt;1, U2397, IF(C2398=Ajustes!$B$6, U2397+H2398, U2397-H2398))</f>
        <v/>
      </c>
      <c r="V2398" s="19">
        <f>IF(S2398&lt;&gt;1, V2397, IF(C2398=Ajustes!$B$6, V2397+D2398+N(O2398)+T2398, IF(U2398&lt;=0, 0, V2397-H2398*W2397)))</f>
        <v/>
      </c>
      <c r="W2398" s="21">
        <f>IF(U2398&gt;0, V2398/U2398, 0)</f>
        <v/>
      </c>
      <c r="X2398" s="19">
        <f>IF(AND(S2398=1, C2398=Ajustes!$B$7), D2398-N(O2398)-T2398-H2398*W2397, "")</f>
        <v/>
      </c>
      <c r="Y2398" s="18">
        <f>IF(A2398="", "", TRIM(IF(COUNTIFS($N$2:$N$3000,N2398,$C$2:$C$3000,C2398,$D$2:$D$3000,D2398,$H$2:$H$3000,H2398)&gt;1, "Orden repetida. ", "")&amp;IF(AND(S2398=1, C2398=Ajustes!$B$7, U2397+0.000001&lt;H2398), "Vendes más de lo registrado. ", "")&amp;IF(Q2398="texto", "Fecha en texto. ", "")&amp;IF(OR(NOT(ISNUMBER(D2398)), NOT(ISNUMBER(H2398))), "Número en texto. ", "")&amp;IF(AND(ISNUMBER(Q2398), ISNUMBER(Q2397), Q2398&lt;Q2397), "Fuera de orden de fecha. ", "")))</f>
        <v/>
      </c>
      <c r="Z2398" s="18">
        <f>IF(AND(S2398=1, ISNUMBER(R2398)), ROW(), 0)</f>
        <v/>
      </c>
      <c r="AA2398" s="18">
        <f>IF(ISNUMBER(R2398), R2398, 0)</f>
        <v/>
      </c>
    </row>
    <row r="2399">
      <c r="A2399" s="13" t="n"/>
      <c r="B2399" s="13" t="n"/>
      <c r="C2399" s="13" t="n"/>
      <c r="D2399" s="13" t="n"/>
      <c r="E2399" s="13" t="n"/>
      <c r="F2399" s="13" t="n"/>
      <c r="G2399" s="13" t="n"/>
      <c r="H2399" s="13" t="n"/>
      <c r="I2399" s="13" t="n"/>
      <c r="J2399" s="13" t="n"/>
      <c r="K2399" s="13" t="n"/>
      <c r="L2399" s="13" t="n"/>
      <c r="M2399" s="13" t="n"/>
      <c r="N2399" s="13" t="n"/>
      <c r="O2399" s="14" t="n"/>
      <c r="P2399" s="15" t="n"/>
      <c r="Q2399" s="16">
        <f>IF(N2399="", "", IF(ISNUMBER(N2399), N2399, IFERROR(DATEVALUE(LEFT(N2399,10))+TIMEVALUE(MID(N2399,12,8)), "texto")))</f>
        <v/>
      </c>
      <c r="R2399" s="17">
        <f>IF(ISNUMBER(Q2399), DATE(YEAR(Q2399),MONTH(Q2399),1), "")</f>
        <v/>
      </c>
      <c r="S2399" s="18">
        <f>IF(A2399="", 0, IF(AND(M2399=Ajustes!$B$8, E2399=Ajustes!$B$5, I2399=Ajustes!$B$4, OR(C2399=Ajustes!$B$6, C2399=Ajustes!$B$7), ISNUMBER(D2399), ISNUMBER(H2399)), 1, 0))</f>
        <v/>
      </c>
      <c r="T2399" s="19">
        <f>IF(S2399&lt;&gt;1, 0, IF(N(J2399)=0, 0, IF(K2399=Ajustes!$B$5, J2399, J2399*F2399)))</f>
        <v/>
      </c>
      <c r="U2399" s="20">
        <f>IF(S2399&lt;&gt;1, U2398, IF(C2399=Ajustes!$B$6, U2398+H2399, U2398-H2399))</f>
        <v/>
      </c>
      <c r="V2399" s="19">
        <f>IF(S2399&lt;&gt;1, V2398, IF(C2399=Ajustes!$B$6, V2398+D2399+N(O2399)+T2399, IF(U2399&lt;=0, 0, V2398-H2399*W2398)))</f>
        <v/>
      </c>
      <c r="W2399" s="21">
        <f>IF(U2399&gt;0, V2399/U2399, 0)</f>
        <v/>
      </c>
      <c r="X2399" s="19">
        <f>IF(AND(S2399=1, C2399=Ajustes!$B$7), D2399-N(O2399)-T2399-H2399*W2398, "")</f>
        <v/>
      </c>
      <c r="Y2399" s="18">
        <f>IF(A2399="", "", TRIM(IF(COUNTIFS($N$2:$N$3000,N2399,$C$2:$C$3000,C2399,$D$2:$D$3000,D2399,$H$2:$H$3000,H2399)&gt;1, "Orden repetida. ", "")&amp;IF(AND(S2399=1, C2399=Ajustes!$B$7, U2398+0.000001&lt;H2399), "Vendes más de lo registrado. ", "")&amp;IF(Q2399="texto", "Fecha en texto. ", "")&amp;IF(OR(NOT(ISNUMBER(D2399)), NOT(ISNUMBER(H2399))), "Número en texto. ", "")&amp;IF(AND(ISNUMBER(Q2399), ISNUMBER(Q2398), Q2399&lt;Q2398), "Fuera de orden de fecha. ", "")))</f>
        <v/>
      </c>
      <c r="Z2399" s="18">
        <f>IF(AND(S2399=1, ISNUMBER(R2399)), ROW(), 0)</f>
        <v/>
      </c>
      <c r="AA2399" s="18">
        <f>IF(ISNUMBER(R2399), R2399, 0)</f>
        <v/>
      </c>
    </row>
    <row r="2400">
      <c r="A2400" s="13" t="n"/>
      <c r="B2400" s="13" t="n"/>
      <c r="C2400" s="13" t="n"/>
      <c r="D2400" s="13" t="n"/>
      <c r="E2400" s="13" t="n"/>
      <c r="F2400" s="13" t="n"/>
      <c r="G2400" s="13" t="n"/>
      <c r="H2400" s="13" t="n"/>
      <c r="I2400" s="13" t="n"/>
      <c r="J2400" s="13" t="n"/>
      <c r="K2400" s="13" t="n"/>
      <c r="L2400" s="13" t="n"/>
      <c r="M2400" s="13" t="n"/>
      <c r="N2400" s="13" t="n"/>
      <c r="O2400" s="14" t="n"/>
      <c r="P2400" s="15" t="n"/>
      <c r="Q2400" s="16">
        <f>IF(N2400="", "", IF(ISNUMBER(N2400), N2400, IFERROR(DATEVALUE(LEFT(N2400,10))+TIMEVALUE(MID(N2400,12,8)), "texto")))</f>
        <v/>
      </c>
      <c r="R2400" s="17">
        <f>IF(ISNUMBER(Q2400), DATE(YEAR(Q2400),MONTH(Q2400),1), "")</f>
        <v/>
      </c>
      <c r="S2400" s="18">
        <f>IF(A2400="", 0, IF(AND(M2400=Ajustes!$B$8, E2400=Ajustes!$B$5, I2400=Ajustes!$B$4, OR(C2400=Ajustes!$B$6, C2400=Ajustes!$B$7), ISNUMBER(D2400), ISNUMBER(H2400)), 1, 0))</f>
        <v/>
      </c>
      <c r="T2400" s="19">
        <f>IF(S2400&lt;&gt;1, 0, IF(N(J2400)=0, 0, IF(K2400=Ajustes!$B$5, J2400, J2400*F2400)))</f>
        <v/>
      </c>
      <c r="U2400" s="20">
        <f>IF(S2400&lt;&gt;1, U2399, IF(C2400=Ajustes!$B$6, U2399+H2400, U2399-H2400))</f>
        <v/>
      </c>
      <c r="V2400" s="19">
        <f>IF(S2400&lt;&gt;1, V2399, IF(C2400=Ajustes!$B$6, V2399+D2400+N(O2400)+T2400, IF(U2400&lt;=0, 0, V2399-H2400*W2399)))</f>
        <v/>
      </c>
      <c r="W2400" s="21">
        <f>IF(U2400&gt;0, V2400/U2400, 0)</f>
        <v/>
      </c>
      <c r="X2400" s="19">
        <f>IF(AND(S2400=1, C2400=Ajustes!$B$7), D2400-N(O2400)-T2400-H2400*W2399, "")</f>
        <v/>
      </c>
      <c r="Y2400" s="18">
        <f>IF(A2400="", "", TRIM(IF(COUNTIFS($N$2:$N$3000,N2400,$C$2:$C$3000,C2400,$D$2:$D$3000,D2400,$H$2:$H$3000,H2400)&gt;1, "Orden repetida. ", "")&amp;IF(AND(S2400=1, C2400=Ajustes!$B$7, U2399+0.000001&lt;H2400), "Vendes más de lo registrado. ", "")&amp;IF(Q2400="texto", "Fecha en texto. ", "")&amp;IF(OR(NOT(ISNUMBER(D2400)), NOT(ISNUMBER(H2400))), "Número en texto. ", "")&amp;IF(AND(ISNUMBER(Q2400), ISNUMBER(Q2399), Q2400&lt;Q2399), "Fuera de orden de fecha. ", "")))</f>
        <v/>
      </c>
      <c r="Z2400" s="18">
        <f>IF(AND(S2400=1, ISNUMBER(R2400)), ROW(), 0)</f>
        <v/>
      </c>
      <c r="AA2400" s="18">
        <f>IF(ISNUMBER(R2400), R2400, 0)</f>
        <v/>
      </c>
    </row>
    <row r="2401">
      <c r="A2401" s="13" t="n"/>
      <c r="B2401" s="13" t="n"/>
      <c r="C2401" s="13" t="n"/>
      <c r="D2401" s="13" t="n"/>
      <c r="E2401" s="13" t="n"/>
      <c r="F2401" s="13" t="n"/>
      <c r="G2401" s="13" t="n"/>
      <c r="H2401" s="13" t="n"/>
      <c r="I2401" s="13" t="n"/>
      <c r="J2401" s="13" t="n"/>
      <c r="K2401" s="13" t="n"/>
      <c r="L2401" s="13" t="n"/>
      <c r="M2401" s="13" t="n"/>
      <c r="N2401" s="13" t="n"/>
      <c r="O2401" s="14" t="n"/>
      <c r="P2401" s="15" t="n"/>
      <c r="Q2401" s="16">
        <f>IF(N2401="", "", IF(ISNUMBER(N2401), N2401, IFERROR(DATEVALUE(LEFT(N2401,10))+TIMEVALUE(MID(N2401,12,8)), "texto")))</f>
        <v/>
      </c>
      <c r="R2401" s="17">
        <f>IF(ISNUMBER(Q2401), DATE(YEAR(Q2401),MONTH(Q2401),1), "")</f>
        <v/>
      </c>
      <c r="S2401" s="18">
        <f>IF(A2401="", 0, IF(AND(M2401=Ajustes!$B$8, E2401=Ajustes!$B$5, I2401=Ajustes!$B$4, OR(C2401=Ajustes!$B$6, C2401=Ajustes!$B$7), ISNUMBER(D2401), ISNUMBER(H2401)), 1, 0))</f>
        <v/>
      </c>
      <c r="T2401" s="19">
        <f>IF(S2401&lt;&gt;1, 0, IF(N(J2401)=0, 0, IF(K2401=Ajustes!$B$5, J2401, J2401*F2401)))</f>
        <v/>
      </c>
      <c r="U2401" s="20">
        <f>IF(S2401&lt;&gt;1, U2400, IF(C2401=Ajustes!$B$6, U2400+H2401, U2400-H2401))</f>
        <v/>
      </c>
      <c r="V2401" s="19">
        <f>IF(S2401&lt;&gt;1, V2400, IF(C2401=Ajustes!$B$6, V2400+D2401+N(O2401)+T2401, IF(U2401&lt;=0, 0, V2400-H2401*W2400)))</f>
        <v/>
      </c>
      <c r="W2401" s="21">
        <f>IF(U2401&gt;0, V2401/U2401, 0)</f>
        <v/>
      </c>
      <c r="X2401" s="19">
        <f>IF(AND(S2401=1, C2401=Ajustes!$B$7), D2401-N(O2401)-T2401-H2401*W2400, "")</f>
        <v/>
      </c>
      <c r="Y2401" s="18">
        <f>IF(A2401="", "", TRIM(IF(COUNTIFS($N$2:$N$3000,N2401,$C$2:$C$3000,C2401,$D$2:$D$3000,D2401,$H$2:$H$3000,H2401)&gt;1, "Orden repetida. ", "")&amp;IF(AND(S2401=1, C2401=Ajustes!$B$7, U2400+0.000001&lt;H2401), "Vendes más de lo registrado. ", "")&amp;IF(Q2401="texto", "Fecha en texto. ", "")&amp;IF(OR(NOT(ISNUMBER(D2401)), NOT(ISNUMBER(H2401))), "Número en texto. ", "")&amp;IF(AND(ISNUMBER(Q2401), ISNUMBER(Q2400), Q2401&lt;Q2400), "Fuera de orden de fecha. ", "")))</f>
        <v/>
      </c>
      <c r="Z2401" s="18">
        <f>IF(AND(S2401=1, ISNUMBER(R2401)), ROW(), 0)</f>
        <v/>
      </c>
      <c r="AA2401" s="18">
        <f>IF(ISNUMBER(R2401), R2401, 0)</f>
        <v/>
      </c>
    </row>
    <row r="2402">
      <c r="A2402" s="13" t="n"/>
      <c r="B2402" s="13" t="n"/>
      <c r="C2402" s="13" t="n"/>
      <c r="D2402" s="13" t="n"/>
      <c r="E2402" s="13" t="n"/>
      <c r="F2402" s="13" t="n"/>
      <c r="G2402" s="13" t="n"/>
      <c r="H2402" s="13" t="n"/>
      <c r="I2402" s="13" t="n"/>
      <c r="J2402" s="13" t="n"/>
      <c r="K2402" s="13" t="n"/>
      <c r="L2402" s="13" t="n"/>
      <c r="M2402" s="13" t="n"/>
      <c r="N2402" s="13" t="n"/>
      <c r="O2402" s="14" t="n"/>
      <c r="P2402" s="15" t="n"/>
      <c r="Q2402" s="16">
        <f>IF(N2402="", "", IF(ISNUMBER(N2402), N2402, IFERROR(DATEVALUE(LEFT(N2402,10))+TIMEVALUE(MID(N2402,12,8)), "texto")))</f>
        <v/>
      </c>
      <c r="R2402" s="17">
        <f>IF(ISNUMBER(Q2402), DATE(YEAR(Q2402),MONTH(Q2402),1), "")</f>
        <v/>
      </c>
      <c r="S2402" s="18">
        <f>IF(A2402="", 0, IF(AND(M2402=Ajustes!$B$8, E2402=Ajustes!$B$5, I2402=Ajustes!$B$4, OR(C2402=Ajustes!$B$6, C2402=Ajustes!$B$7), ISNUMBER(D2402), ISNUMBER(H2402)), 1, 0))</f>
        <v/>
      </c>
      <c r="T2402" s="19">
        <f>IF(S2402&lt;&gt;1, 0, IF(N(J2402)=0, 0, IF(K2402=Ajustes!$B$5, J2402, J2402*F2402)))</f>
        <v/>
      </c>
      <c r="U2402" s="20">
        <f>IF(S2402&lt;&gt;1, U2401, IF(C2402=Ajustes!$B$6, U2401+H2402, U2401-H2402))</f>
        <v/>
      </c>
      <c r="V2402" s="19">
        <f>IF(S2402&lt;&gt;1, V2401, IF(C2402=Ajustes!$B$6, V2401+D2402+N(O2402)+T2402, IF(U2402&lt;=0, 0, V2401-H2402*W2401)))</f>
        <v/>
      </c>
      <c r="W2402" s="21">
        <f>IF(U2402&gt;0, V2402/U2402, 0)</f>
        <v/>
      </c>
      <c r="X2402" s="19">
        <f>IF(AND(S2402=1, C2402=Ajustes!$B$7), D2402-N(O2402)-T2402-H2402*W2401, "")</f>
        <v/>
      </c>
      <c r="Y2402" s="18">
        <f>IF(A2402="", "", TRIM(IF(COUNTIFS($N$2:$N$3000,N2402,$C$2:$C$3000,C2402,$D$2:$D$3000,D2402,$H$2:$H$3000,H2402)&gt;1, "Orden repetida. ", "")&amp;IF(AND(S2402=1, C2402=Ajustes!$B$7, U2401+0.000001&lt;H2402), "Vendes más de lo registrado. ", "")&amp;IF(Q2402="texto", "Fecha en texto. ", "")&amp;IF(OR(NOT(ISNUMBER(D2402)), NOT(ISNUMBER(H2402))), "Número en texto. ", "")&amp;IF(AND(ISNUMBER(Q2402), ISNUMBER(Q2401), Q2402&lt;Q2401), "Fuera de orden de fecha. ", "")))</f>
        <v/>
      </c>
      <c r="Z2402" s="18">
        <f>IF(AND(S2402=1, ISNUMBER(R2402)), ROW(), 0)</f>
        <v/>
      </c>
      <c r="AA2402" s="18">
        <f>IF(ISNUMBER(R2402), R2402, 0)</f>
        <v/>
      </c>
    </row>
    <row r="2403">
      <c r="A2403" s="13" t="n"/>
      <c r="B2403" s="13" t="n"/>
      <c r="C2403" s="13" t="n"/>
      <c r="D2403" s="13" t="n"/>
      <c r="E2403" s="13" t="n"/>
      <c r="F2403" s="13" t="n"/>
      <c r="G2403" s="13" t="n"/>
      <c r="H2403" s="13" t="n"/>
      <c r="I2403" s="13" t="n"/>
      <c r="J2403" s="13" t="n"/>
      <c r="K2403" s="13" t="n"/>
      <c r="L2403" s="13" t="n"/>
      <c r="M2403" s="13" t="n"/>
      <c r="N2403" s="13" t="n"/>
      <c r="O2403" s="14" t="n"/>
      <c r="P2403" s="15" t="n"/>
      <c r="Q2403" s="16">
        <f>IF(N2403="", "", IF(ISNUMBER(N2403), N2403, IFERROR(DATEVALUE(LEFT(N2403,10))+TIMEVALUE(MID(N2403,12,8)), "texto")))</f>
        <v/>
      </c>
      <c r="R2403" s="17">
        <f>IF(ISNUMBER(Q2403), DATE(YEAR(Q2403),MONTH(Q2403),1), "")</f>
        <v/>
      </c>
      <c r="S2403" s="18">
        <f>IF(A2403="", 0, IF(AND(M2403=Ajustes!$B$8, E2403=Ajustes!$B$5, I2403=Ajustes!$B$4, OR(C2403=Ajustes!$B$6, C2403=Ajustes!$B$7), ISNUMBER(D2403), ISNUMBER(H2403)), 1, 0))</f>
        <v/>
      </c>
      <c r="T2403" s="19">
        <f>IF(S2403&lt;&gt;1, 0, IF(N(J2403)=0, 0, IF(K2403=Ajustes!$B$5, J2403, J2403*F2403)))</f>
        <v/>
      </c>
      <c r="U2403" s="20">
        <f>IF(S2403&lt;&gt;1, U2402, IF(C2403=Ajustes!$B$6, U2402+H2403, U2402-H2403))</f>
        <v/>
      </c>
      <c r="V2403" s="19">
        <f>IF(S2403&lt;&gt;1, V2402, IF(C2403=Ajustes!$B$6, V2402+D2403+N(O2403)+T2403, IF(U2403&lt;=0, 0, V2402-H2403*W2402)))</f>
        <v/>
      </c>
      <c r="W2403" s="21">
        <f>IF(U2403&gt;0, V2403/U2403, 0)</f>
        <v/>
      </c>
      <c r="X2403" s="19">
        <f>IF(AND(S2403=1, C2403=Ajustes!$B$7), D2403-N(O2403)-T2403-H2403*W2402, "")</f>
        <v/>
      </c>
      <c r="Y2403" s="18">
        <f>IF(A2403="", "", TRIM(IF(COUNTIFS($N$2:$N$3000,N2403,$C$2:$C$3000,C2403,$D$2:$D$3000,D2403,$H$2:$H$3000,H2403)&gt;1, "Orden repetida. ", "")&amp;IF(AND(S2403=1, C2403=Ajustes!$B$7, U2402+0.000001&lt;H2403), "Vendes más de lo registrado. ", "")&amp;IF(Q2403="texto", "Fecha en texto. ", "")&amp;IF(OR(NOT(ISNUMBER(D2403)), NOT(ISNUMBER(H2403))), "Número en texto. ", "")&amp;IF(AND(ISNUMBER(Q2403), ISNUMBER(Q2402), Q2403&lt;Q2402), "Fuera de orden de fecha. ", "")))</f>
        <v/>
      </c>
      <c r="Z2403" s="18">
        <f>IF(AND(S2403=1, ISNUMBER(R2403)), ROW(), 0)</f>
        <v/>
      </c>
      <c r="AA2403" s="18">
        <f>IF(ISNUMBER(R2403), R2403, 0)</f>
        <v/>
      </c>
    </row>
    <row r="2404">
      <c r="A2404" s="13" t="n"/>
      <c r="B2404" s="13" t="n"/>
      <c r="C2404" s="13" t="n"/>
      <c r="D2404" s="13" t="n"/>
      <c r="E2404" s="13" t="n"/>
      <c r="F2404" s="13" t="n"/>
      <c r="G2404" s="13" t="n"/>
      <c r="H2404" s="13" t="n"/>
      <c r="I2404" s="13" t="n"/>
      <c r="J2404" s="13" t="n"/>
      <c r="K2404" s="13" t="n"/>
      <c r="L2404" s="13" t="n"/>
      <c r="M2404" s="13" t="n"/>
      <c r="N2404" s="13" t="n"/>
      <c r="O2404" s="14" t="n"/>
      <c r="P2404" s="15" t="n"/>
      <c r="Q2404" s="16">
        <f>IF(N2404="", "", IF(ISNUMBER(N2404), N2404, IFERROR(DATEVALUE(LEFT(N2404,10))+TIMEVALUE(MID(N2404,12,8)), "texto")))</f>
        <v/>
      </c>
      <c r="R2404" s="17">
        <f>IF(ISNUMBER(Q2404), DATE(YEAR(Q2404),MONTH(Q2404),1), "")</f>
        <v/>
      </c>
      <c r="S2404" s="18">
        <f>IF(A2404="", 0, IF(AND(M2404=Ajustes!$B$8, E2404=Ajustes!$B$5, I2404=Ajustes!$B$4, OR(C2404=Ajustes!$B$6, C2404=Ajustes!$B$7), ISNUMBER(D2404), ISNUMBER(H2404)), 1, 0))</f>
        <v/>
      </c>
      <c r="T2404" s="19">
        <f>IF(S2404&lt;&gt;1, 0, IF(N(J2404)=0, 0, IF(K2404=Ajustes!$B$5, J2404, J2404*F2404)))</f>
        <v/>
      </c>
      <c r="U2404" s="20">
        <f>IF(S2404&lt;&gt;1, U2403, IF(C2404=Ajustes!$B$6, U2403+H2404, U2403-H2404))</f>
        <v/>
      </c>
      <c r="V2404" s="19">
        <f>IF(S2404&lt;&gt;1, V2403, IF(C2404=Ajustes!$B$6, V2403+D2404+N(O2404)+T2404, IF(U2404&lt;=0, 0, V2403-H2404*W2403)))</f>
        <v/>
      </c>
      <c r="W2404" s="21">
        <f>IF(U2404&gt;0, V2404/U2404, 0)</f>
        <v/>
      </c>
      <c r="X2404" s="19">
        <f>IF(AND(S2404=1, C2404=Ajustes!$B$7), D2404-N(O2404)-T2404-H2404*W2403, "")</f>
        <v/>
      </c>
      <c r="Y2404" s="18">
        <f>IF(A2404="", "", TRIM(IF(COUNTIFS($N$2:$N$3000,N2404,$C$2:$C$3000,C2404,$D$2:$D$3000,D2404,$H$2:$H$3000,H2404)&gt;1, "Orden repetida. ", "")&amp;IF(AND(S2404=1, C2404=Ajustes!$B$7, U2403+0.000001&lt;H2404), "Vendes más de lo registrado. ", "")&amp;IF(Q2404="texto", "Fecha en texto. ", "")&amp;IF(OR(NOT(ISNUMBER(D2404)), NOT(ISNUMBER(H2404))), "Número en texto. ", "")&amp;IF(AND(ISNUMBER(Q2404), ISNUMBER(Q2403), Q2404&lt;Q2403), "Fuera de orden de fecha. ", "")))</f>
        <v/>
      </c>
      <c r="Z2404" s="18">
        <f>IF(AND(S2404=1, ISNUMBER(R2404)), ROW(), 0)</f>
        <v/>
      </c>
      <c r="AA2404" s="18">
        <f>IF(ISNUMBER(R2404), R2404, 0)</f>
        <v/>
      </c>
    </row>
    <row r="2405">
      <c r="A2405" s="13" t="n"/>
      <c r="B2405" s="13" t="n"/>
      <c r="C2405" s="13" t="n"/>
      <c r="D2405" s="13" t="n"/>
      <c r="E2405" s="13" t="n"/>
      <c r="F2405" s="13" t="n"/>
      <c r="G2405" s="13" t="n"/>
      <c r="H2405" s="13" t="n"/>
      <c r="I2405" s="13" t="n"/>
      <c r="J2405" s="13" t="n"/>
      <c r="K2405" s="13" t="n"/>
      <c r="L2405" s="13" t="n"/>
      <c r="M2405" s="13" t="n"/>
      <c r="N2405" s="13" t="n"/>
      <c r="O2405" s="14" t="n"/>
      <c r="P2405" s="15" t="n"/>
      <c r="Q2405" s="16">
        <f>IF(N2405="", "", IF(ISNUMBER(N2405), N2405, IFERROR(DATEVALUE(LEFT(N2405,10))+TIMEVALUE(MID(N2405,12,8)), "texto")))</f>
        <v/>
      </c>
      <c r="R2405" s="17">
        <f>IF(ISNUMBER(Q2405), DATE(YEAR(Q2405),MONTH(Q2405),1), "")</f>
        <v/>
      </c>
      <c r="S2405" s="18">
        <f>IF(A2405="", 0, IF(AND(M2405=Ajustes!$B$8, E2405=Ajustes!$B$5, I2405=Ajustes!$B$4, OR(C2405=Ajustes!$B$6, C2405=Ajustes!$B$7), ISNUMBER(D2405), ISNUMBER(H2405)), 1, 0))</f>
        <v/>
      </c>
      <c r="T2405" s="19">
        <f>IF(S2405&lt;&gt;1, 0, IF(N(J2405)=0, 0, IF(K2405=Ajustes!$B$5, J2405, J2405*F2405)))</f>
        <v/>
      </c>
      <c r="U2405" s="20">
        <f>IF(S2405&lt;&gt;1, U2404, IF(C2405=Ajustes!$B$6, U2404+H2405, U2404-H2405))</f>
        <v/>
      </c>
      <c r="V2405" s="19">
        <f>IF(S2405&lt;&gt;1, V2404, IF(C2405=Ajustes!$B$6, V2404+D2405+N(O2405)+T2405, IF(U2405&lt;=0, 0, V2404-H2405*W2404)))</f>
        <v/>
      </c>
      <c r="W2405" s="21">
        <f>IF(U2405&gt;0, V2405/U2405, 0)</f>
        <v/>
      </c>
      <c r="X2405" s="19">
        <f>IF(AND(S2405=1, C2405=Ajustes!$B$7), D2405-N(O2405)-T2405-H2405*W2404, "")</f>
        <v/>
      </c>
      <c r="Y2405" s="18">
        <f>IF(A2405="", "", TRIM(IF(COUNTIFS($N$2:$N$3000,N2405,$C$2:$C$3000,C2405,$D$2:$D$3000,D2405,$H$2:$H$3000,H2405)&gt;1, "Orden repetida. ", "")&amp;IF(AND(S2405=1, C2405=Ajustes!$B$7, U2404+0.000001&lt;H2405), "Vendes más de lo registrado. ", "")&amp;IF(Q2405="texto", "Fecha en texto. ", "")&amp;IF(OR(NOT(ISNUMBER(D2405)), NOT(ISNUMBER(H2405))), "Número en texto. ", "")&amp;IF(AND(ISNUMBER(Q2405), ISNUMBER(Q2404), Q2405&lt;Q2404), "Fuera de orden de fecha. ", "")))</f>
        <v/>
      </c>
      <c r="Z2405" s="18">
        <f>IF(AND(S2405=1, ISNUMBER(R2405)), ROW(), 0)</f>
        <v/>
      </c>
      <c r="AA2405" s="18">
        <f>IF(ISNUMBER(R2405), R2405, 0)</f>
        <v/>
      </c>
    </row>
    <row r="2406">
      <c r="A2406" s="13" t="n"/>
      <c r="B2406" s="13" t="n"/>
      <c r="C2406" s="13" t="n"/>
      <c r="D2406" s="13" t="n"/>
      <c r="E2406" s="13" t="n"/>
      <c r="F2406" s="13" t="n"/>
      <c r="G2406" s="13" t="n"/>
      <c r="H2406" s="13" t="n"/>
      <c r="I2406" s="13" t="n"/>
      <c r="J2406" s="13" t="n"/>
      <c r="K2406" s="13" t="n"/>
      <c r="L2406" s="13" t="n"/>
      <c r="M2406" s="13" t="n"/>
      <c r="N2406" s="13" t="n"/>
      <c r="O2406" s="14" t="n"/>
      <c r="P2406" s="15" t="n"/>
      <c r="Q2406" s="16">
        <f>IF(N2406="", "", IF(ISNUMBER(N2406), N2406, IFERROR(DATEVALUE(LEFT(N2406,10))+TIMEVALUE(MID(N2406,12,8)), "texto")))</f>
        <v/>
      </c>
      <c r="R2406" s="17">
        <f>IF(ISNUMBER(Q2406), DATE(YEAR(Q2406),MONTH(Q2406),1), "")</f>
        <v/>
      </c>
      <c r="S2406" s="18">
        <f>IF(A2406="", 0, IF(AND(M2406=Ajustes!$B$8, E2406=Ajustes!$B$5, I2406=Ajustes!$B$4, OR(C2406=Ajustes!$B$6, C2406=Ajustes!$B$7), ISNUMBER(D2406), ISNUMBER(H2406)), 1, 0))</f>
        <v/>
      </c>
      <c r="T2406" s="19">
        <f>IF(S2406&lt;&gt;1, 0, IF(N(J2406)=0, 0, IF(K2406=Ajustes!$B$5, J2406, J2406*F2406)))</f>
        <v/>
      </c>
      <c r="U2406" s="20">
        <f>IF(S2406&lt;&gt;1, U2405, IF(C2406=Ajustes!$B$6, U2405+H2406, U2405-H2406))</f>
        <v/>
      </c>
      <c r="V2406" s="19">
        <f>IF(S2406&lt;&gt;1, V2405, IF(C2406=Ajustes!$B$6, V2405+D2406+N(O2406)+T2406, IF(U2406&lt;=0, 0, V2405-H2406*W2405)))</f>
        <v/>
      </c>
      <c r="W2406" s="21">
        <f>IF(U2406&gt;0, V2406/U2406, 0)</f>
        <v/>
      </c>
      <c r="X2406" s="19">
        <f>IF(AND(S2406=1, C2406=Ajustes!$B$7), D2406-N(O2406)-T2406-H2406*W2405, "")</f>
        <v/>
      </c>
      <c r="Y2406" s="18">
        <f>IF(A2406="", "", TRIM(IF(COUNTIFS($N$2:$N$3000,N2406,$C$2:$C$3000,C2406,$D$2:$D$3000,D2406,$H$2:$H$3000,H2406)&gt;1, "Orden repetida. ", "")&amp;IF(AND(S2406=1, C2406=Ajustes!$B$7, U2405+0.000001&lt;H2406), "Vendes más de lo registrado. ", "")&amp;IF(Q2406="texto", "Fecha en texto. ", "")&amp;IF(OR(NOT(ISNUMBER(D2406)), NOT(ISNUMBER(H2406))), "Número en texto. ", "")&amp;IF(AND(ISNUMBER(Q2406), ISNUMBER(Q2405), Q2406&lt;Q2405), "Fuera de orden de fecha. ", "")))</f>
        <v/>
      </c>
      <c r="Z2406" s="18">
        <f>IF(AND(S2406=1, ISNUMBER(R2406)), ROW(), 0)</f>
        <v/>
      </c>
      <c r="AA2406" s="18">
        <f>IF(ISNUMBER(R2406), R2406, 0)</f>
        <v/>
      </c>
    </row>
    <row r="2407">
      <c r="A2407" s="13" t="n"/>
      <c r="B2407" s="13" t="n"/>
      <c r="C2407" s="13" t="n"/>
      <c r="D2407" s="13" t="n"/>
      <c r="E2407" s="13" t="n"/>
      <c r="F2407" s="13" t="n"/>
      <c r="G2407" s="13" t="n"/>
      <c r="H2407" s="13" t="n"/>
      <c r="I2407" s="13" t="n"/>
      <c r="J2407" s="13" t="n"/>
      <c r="K2407" s="13" t="n"/>
      <c r="L2407" s="13" t="n"/>
      <c r="M2407" s="13" t="n"/>
      <c r="N2407" s="13" t="n"/>
      <c r="O2407" s="14" t="n"/>
      <c r="P2407" s="15" t="n"/>
      <c r="Q2407" s="16">
        <f>IF(N2407="", "", IF(ISNUMBER(N2407), N2407, IFERROR(DATEVALUE(LEFT(N2407,10))+TIMEVALUE(MID(N2407,12,8)), "texto")))</f>
        <v/>
      </c>
      <c r="R2407" s="17">
        <f>IF(ISNUMBER(Q2407), DATE(YEAR(Q2407),MONTH(Q2407),1), "")</f>
        <v/>
      </c>
      <c r="S2407" s="18">
        <f>IF(A2407="", 0, IF(AND(M2407=Ajustes!$B$8, E2407=Ajustes!$B$5, I2407=Ajustes!$B$4, OR(C2407=Ajustes!$B$6, C2407=Ajustes!$B$7), ISNUMBER(D2407), ISNUMBER(H2407)), 1, 0))</f>
        <v/>
      </c>
      <c r="T2407" s="19">
        <f>IF(S2407&lt;&gt;1, 0, IF(N(J2407)=0, 0, IF(K2407=Ajustes!$B$5, J2407, J2407*F2407)))</f>
        <v/>
      </c>
      <c r="U2407" s="20">
        <f>IF(S2407&lt;&gt;1, U2406, IF(C2407=Ajustes!$B$6, U2406+H2407, U2406-H2407))</f>
        <v/>
      </c>
      <c r="V2407" s="19">
        <f>IF(S2407&lt;&gt;1, V2406, IF(C2407=Ajustes!$B$6, V2406+D2407+N(O2407)+T2407, IF(U2407&lt;=0, 0, V2406-H2407*W2406)))</f>
        <v/>
      </c>
      <c r="W2407" s="21">
        <f>IF(U2407&gt;0, V2407/U2407, 0)</f>
        <v/>
      </c>
      <c r="X2407" s="19">
        <f>IF(AND(S2407=1, C2407=Ajustes!$B$7), D2407-N(O2407)-T2407-H2407*W2406, "")</f>
        <v/>
      </c>
      <c r="Y2407" s="18">
        <f>IF(A2407="", "", TRIM(IF(COUNTIFS($N$2:$N$3000,N2407,$C$2:$C$3000,C2407,$D$2:$D$3000,D2407,$H$2:$H$3000,H2407)&gt;1, "Orden repetida. ", "")&amp;IF(AND(S2407=1, C2407=Ajustes!$B$7, U2406+0.000001&lt;H2407), "Vendes más de lo registrado. ", "")&amp;IF(Q2407="texto", "Fecha en texto. ", "")&amp;IF(OR(NOT(ISNUMBER(D2407)), NOT(ISNUMBER(H2407))), "Número en texto. ", "")&amp;IF(AND(ISNUMBER(Q2407), ISNUMBER(Q2406), Q2407&lt;Q2406), "Fuera de orden de fecha. ", "")))</f>
        <v/>
      </c>
      <c r="Z2407" s="18">
        <f>IF(AND(S2407=1, ISNUMBER(R2407)), ROW(), 0)</f>
        <v/>
      </c>
      <c r="AA2407" s="18">
        <f>IF(ISNUMBER(R2407), R2407, 0)</f>
        <v/>
      </c>
    </row>
    <row r="2408">
      <c r="A2408" s="13" t="n"/>
      <c r="B2408" s="13" t="n"/>
      <c r="C2408" s="13" t="n"/>
      <c r="D2408" s="13" t="n"/>
      <c r="E2408" s="13" t="n"/>
      <c r="F2408" s="13" t="n"/>
      <c r="G2408" s="13" t="n"/>
      <c r="H2408" s="13" t="n"/>
      <c r="I2408" s="13" t="n"/>
      <c r="J2408" s="13" t="n"/>
      <c r="K2408" s="13" t="n"/>
      <c r="L2408" s="13" t="n"/>
      <c r="M2408" s="13" t="n"/>
      <c r="N2408" s="13" t="n"/>
      <c r="O2408" s="14" t="n"/>
      <c r="P2408" s="15" t="n"/>
      <c r="Q2408" s="16">
        <f>IF(N2408="", "", IF(ISNUMBER(N2408), N2408, IFERROR(DATEVALUE(LEFT(N2408,10))+TIMEVALUE(MID(N2408,12,8)), "texto")))</f>
        <v/>
      </c>
      <c r="R2408" s="17">
        <f>IF(ISNUMBER(Q2408), DATE(YEAR(Q2408),MONTH(Q2408),1), "")</f>
        <v/>
      </c>
      <c r="S2408" s="18">
        <f>IF(A2408="", 0, IF(AND(M2408=Ajustes!$B$8, E2408=Ajustes!$B$5, I2408=Ajustes!$B$4, OR(C2408=Ajustes!$B$6, C2408=Ajustes!$B$7), ISNUMBER(D2408), ISNUMBER(H2408)), 1, 0))</f>
        <v/>
      </c>
      <c r="T2408" s="19">
        <f>IF(S2408&lt;&gt;1, 0, IF(N(J2408)=0, 0, IF(K2408=Ajustes!$B$5, J2408, J2408*F2408)))</f>
        <v/>
      </c>
      <c r="U2408" s="20">
        <f>IF(S2408&lt;&gt;1, U2407, IF(C2408=Ajustes!$B$6, U2407+H2408, U2407-H2408))</f>
        <v/>
      </c>
      <c r="V2408" s="19">
        <f>IF(S2408&lt;&gt;1, V2407, IF(C2408=Ajustes!$B$6, V2407+D2408+N(O2408)+T2408, IF(U2408&lt;=0, 0, V2407-H2408*W2407)))</f>
        <v/>
      </c>
      <c r="W2408" s="21">
        <f>IF(U2408&gt;0, V2408/U2408, 0)</f>
        <v/>
      </c>
      <c r="X2408" s="19">
        <f>IF(AND(S2408=1, C2408=Ajustes!$B$7), D2408-N(O2408)-T2408-H2408*W2407, "")</f>
        <v/>
      </c>
      <c r="Y2408" s="18">
        <f>IF(A2408="", "", TRIM(IF(COUNTIFS($N$2:$N$3000,N2408,$C$2:$C$3000,C2408,$D$2:$D$3000,D2408,$H$2:$H$3000,H2408)&gt;1, "Orden repetida. ", "")&amp;IF(AND(S2408=1, C2408=Ajustes!$B$7, U2407+0.000001&lt;H2408), "Vendes más de lo registrado. ", "")&amp;IF(Q2408="texto", "Fecha en texto. ", "")&amp;IF(OR(NOT(ISNUMBER(D2408)), NOT(ISNUMBER(H2408))), "Número en texto. ", "")&amp;IF(AND(ISNUMBER(Q2408), ISNUMBER(Q2407), Q2408&lt;Q2407), "Fuera de orden de fecha. ", "")))</f>
        <v/>
      </c>
      <c r="Z2408" s="18">
        <f>IF(AND(S2408=1, ISNUMBER(R2408)), ROW(), 0)</f>
        <v/>
      </c>
      <c r="AA2408" s="18">
        <f>IF(ISNUMBER(R2408), R2408, 0)</f>
        <v/>
      </c>
    </row>
    <row r="2409">
      <c r="A2409" s="13" t="n"/>
      <c r="B2409" s="13" t="n"/>
      <c r="C2409" s="13" t="n"/>
      <c r="D2409" s="13" t="n"/>
      <c r="E2409" s="13" t="n"/>
      <c r="F2409" s="13" t="n"/>
      <c r="G2409" s="13" t="n"/>
      <c r="H2409" s="13" t="n"/>
      <c r="I2409" s="13" t="n"/>
      <c r="J2409" s="13" t="n"/>
      <c r="K2409" s="13" t="n"/>
      <c r="L2409" s="13" t="n"/>
      <c r="M2409" s="13" t="n"/>
      <c r="N2409" s="13" t="n"/>
      <c r="O2409" s="14" t="n"/>
      <c r="P2409" s="15" t="n"/>
      <c r="Q2409" s="16">
        <f>IF(N2409="", "", IF(ISNUMBER(N2409), N2409, IFERROR(DATEVALUE(LEFT(N2409,10))+TIMEVALUE(MID(N2409,12,8)), "texto")))</f>
        <v/>
      </c>
      <c r="R2409" s="17">
        <f>IF(ISNUMBER(Q2409), DATE(YEAR(Q2409),MONTH(Q2409),1), "")</f>
        <v/>
      </c>
      <c r="S2409" s="18">
        <f>IF(A2409="", 0, IF(AND(M2409=Ajustes!$B$8, E2409=Ajustes!$B$5, I2409=Ajustes!$B$4, OR(C2409=Ajustes!$B$6, C2409=Ajustes!$B$7), ISNUMBER(D2409), ISNUMBER(H2409)), 1, 0))</f>
        <v/>
      </c>
      <c r="T2409" s="19">
        <f>IF(S2409&lt;&gt;1, 0, IF(N(J2409)=0, 0, IF(K2409=Ajustes!$B$5, J2409, J2409*F2409)))</f>
        <v/>
      </c>
      <c r="U2409" s="20">
        <f>IF(S2409&lt;&gt;1, U2408, IF(C2409=Ajustes!$B$6, U2408+H2409, U2408-H2409))</f>
        <v/>
      </c>
      <c r="V2409" s="19">
        <f>IF(S2409&lt;&gt;1, V2408, IF(C2409=Ajustes!$B$6, V2408+D2409+N(O2409)+T2409, IF(U2409&lt;=0, 0, V2408-H2409*W2408)))</f>
        <v/>
      </c>
      <c r="W2409" s="21">
        <f>IF(U2409&gt;0, V2409/U2409, 0)</f>
        <v/>
      </c>
      <c r="X2409" s="19">
        <f>IF(AND(S2409=1, C2409=Ajustes!$B$7), D2409-N(O2409)-T2409-H2409*W2408, "")</f>
        <v/>
      </c>
      <c r="Y2409" s="18">
        <f>IF(A2409="", "", TRIM(IF(COUNTIFS($N$2:$N$3000,N2409,$C$2:$C$3000,C2409,$D$2:$D$3000,D2409,$H$2:$H$3000,H2409)&gt;1, "Orden repetida. ", "")&amp;IF(AND(S2409=1, C2409=Ajustes!$B$7, U2408+0.000001&lt;H2409), "Vendes más de lo registrado. ", "")&amp;IF(Q2409="texto", "Fecha en texto. ", "")&amp;IF(OR(NOT(ISNUMBER(D2409)), NOT(ISNUMBER(H2409))), "Número en texto. ", "")&amp;IF(AND(ISNUMBER(Q2409), ISNUMBER(Q2408), Q2409&lt;Q2408), "Fuera de orden de fecha. ", "")))</f>
        <v/>
      </c>
      <c r="Z2409" s="18">
        <f>IF(AND(S2409=1, ISNUMBER(R2409)), ROW(), 0)</f>
        <v/>
      </c>
      <c r="AA2409" s="18">
        <f>IF(ISNUMBER(R2409), R2409, 0)</f>
        <v/>
      </c>
    </row>
    <row r="2410">
      <c r="A2410" s="13" t="n"/>
      <c r="B2410" s="13" t="n"/>
      <c r="C2410" s="13" t="n"/>
      <c r="D2410" s="13" t="n"/>
      <c r="E2410" s="13" t="n"/>
      <c r="F2410" s="13" t="n"/>
      <c r="G2410" s="13" t="n"/>
      <c r="H2410" s="13" t="n"/>
      <c r="I2410" s="13" t="n"/>
      <c r="J2410" s="13" t="n"/>
      <c r="K2410" s="13" t="n"/>
      <c r="L2410" s="13" t="n"/>
      <c r="M2410" s="13" t="n"/>
      <c r="N2410" s="13" t="n"/>
      <c r="O2410" s="14" t="n"/>
      <c r="P2410" s="15" t="n"/>
      <c r="Q2410" s="16">
        <f>IF(N2410="", "", IF(ISNUMBER(N2410), N2410, IFERROR(DATEVALUE(LEFT(N2410,10))+TIMEVALUE(MID(N2410,12,8)), "texto")))</f>
        <v/>
      </c>
      <c r="R2410" s="17">
        <f>IF(ISNUMBER(Q2410), DATE(YEAR(Q2410),MONTH(Q2410),1), "")</f>
        <v/>
      </c>
      <c r="S2410" s="18">
        <f>IF(A2410="", 0, IF(AND(M2410=Ajustes!$B$8, E2410=Ajustes!$B$5, I2410=Ajustes!$B$4, OR(C2410=Ajustes!$B$6, C2410=Ajustes!$B$7), ISNUMBER(D2410), ISNUMBER(H2410)), 1, 0))</f>
        <v/>
      </c>
      <c r="T2410" s="19">
        <f>IF(S2410&lt;&gt;1, 0, IF(N(J2410)=0, 0, IF(K2410=Ajustes!$B$5, J2410, J2410*F2410)))</f>
        <v/>
      </c>
      <c r="U2410" s="20">
        <f>IF(S2410&lt;&gt;1, U2409, IF(C2410=Ajustes!$B$6, U2409+H2410, U2409-H2410))</f>
        <v/>
      </c>
      <c r="V2410" s="19">
        <f>IF(S2410&lt;&gt;1, V2409, IF(C2410=Ajustes!$B$6, V2409+D2410+N(O2410)+T2410, IF(U2410&lt;=0, 0, V2409-H2410*W2409)))</f>
        <v/>
      </c>
      <c r="W2410" s="21">
        <f>IF(U2410&gt;0, V2410/U2410, 0)</f>
        <v/>
      </c>
      <c r="X2410" s="19">
        <f>IF(AND(S2410=1, C2410=Ajustes!$B$7), D2410-N(O2410)-T2410-H2410*W2409, "")</f>
        <v/>
      </c>
      <c r="Y2410" s="18">
        <f>IF(A2410="", "", TRIM(IF(COUNTIFS($N$2:$N$3000,N2410,$C$2:$C$3000,C2410,$D$2:$D$3000,D2410,$H$2:$H$3000,H2410)&gt;1, "Orden repetida. ", "")&amp;IF(AND(S2410=1, C2410=Ajustes!$B$7, U2409+0.000001&lt;H2410), "Vendes más de lo registrado. ", "")&amp;IF(Q2410="texto", "Fecha en texto. ", "")&amp;IF(OR(NOT(ISNUMBER(D2410)), NOT(ISNUMBER(H2410))), "Número en texto. ", "")&amp;IF(AND(ISNUMBER(Q2410), ISNUMBER(Q2409), Q2410&lt;Q2409), "Fuera de orden de fecha. ", "")))</f>
        <v/>
      </c>
      <c r="Z2410" s="18">
        <f>IF(AND(S2410=1, ISNUMBER(R2410)), ROW(), 0)</f>
        <v/>
      </c>
      <c r="AA2410" s="18">
        <f>IF(ISNUMBER(R2410), R2410, 0)</f>
        <v/>
      </c>
    </row>
    <row r="2411">
      <c r="A2411" s="13" t="n"/>
      <c r="B2411" s="13" t="n"/>
      <c r="C2411" s="13" t="n"/>
      <c r="D2411" s="13" t="n"/>
      <c r="E2411" s="13" t="n"/>
      <c r="F2411" s="13" t="n"/>
      <c r="G2411" s="13" t="n"/>
      <c r="H2411" s="13" t="n"/>
      <c r="I2411" s="13" t="n"/>
      <c r="J2411" s="13" t="n"/>
      <c r="K2411" s="13" t="n"/>
      <c r="L2411" s="13" t="n"/>
      <c r="M2411" s="13" t="n"/>
      <c r="N2411" s="13" t="n"/>
      <c r="O2411" s="14" t="n"/>
      <c r="P2411" s="15" t="n"/>
      <c r="Q2411" s="16">
        <f>IF(N2411="", "", IF(ISNUMBER(N2411), N2411, IFERROR(DATEVALUE(LEFT(N2411,10))+TIMEVALUE(MID(N2411,12,8)), "texto")))</f>
        <v/>
      </c>
      <c r="R2411" s="17">
        <f>IF(ISNUMBER(Q2411), DATE(YEAR(Q2411),MONTH(Q2411),1), "")</f>
        <v/>
      </c>
      <c r="S2411" s="18">
        <f>IF(A2411="", 0, IF(AND(M2411=Ajustes!$B$8, E2411=Ajustes!$B$5, I2411=Ajustes!$B$4, OR(C2411=Ajustes!$B$6, C2411=Ajustes!$B$7), ISNUMBER(D2411), ISNUMBER(H2411)), 1, 0))</f>
        <v/>
      </c>
      <c r="T2411" s="19">
        <f>IF(S2411&lt;&gt;1, 0, IF(N(J2411)=0, 0, IF(K2411=Ajustes!$B$5, J2411, J2411*F2411)))</f>
        <v/>
      </c>
      <c r="U2411" s="20">
        <f>IF(S2411&lt;&gt;1, U2410, IF(C2411=Ajustes!$B$6, U2410+H2411, U2410-H2411))</f>
        <v/>
      </c>
      <c r="V2411" s="19">
        <f>IF(S2411&lt;&gt;1, V2410, IF(C2411=Ajustes!$B$6, V2410+D2411+N(O2411)+T2411, IF(U2411&lt;=0, 0, V2410-H2411*W2410)))</f>
        <v/>
      </c>
      <c r="W2411" s="21">
        <f>IF(U2411&gt;0, V2411/U2411, 0)</f>
        <v/>
      </c>
      <c r="X2411" s="19">
        <f>IF(AND(S2411=1, C2411=Ajustes!$B$7), D2411-N(O2411)-T2411-H2411*W2410, "")</f>
        <v/>
      </c>
      <c r="Y2411" s="18">
        <f>IF(A2411="", "", TRIM(IF(COUNTIFS($N$2:$N$3000,N2411,$C$2:$C$3000,C2411,$D$2:$D$3000,D2411,$H$2:$H$3000,H2411)&gt;1, "Orden repetida. ", "")&amp;IF(AND(S2411=1, C2411=Ajustes!$B$7, U2410+0.000001&lt;H2411), "Vendes más de lo registrado. ", "")&amp;IF(Q2411="texto", "Fecha en texto. ", "")&amp;IF(OR(NOT(ISNUMBER(D2411)), NOT(ISNUMBER(H2411))), "Número en texto. ", "")&amp;IF(AND(ISNUMBER(Q2411), ISNUMBER(Q2410), Q2411&lt;Q2410), "Fuera de orden de fecha. ", "")))</f>
        <v/>
      </c>
      <c r="Z2411" s="18">
        <f>IF(AND(S2411=1, ISNUMBER(R2411)), ROW(), 0)</f>
        <v/>
      </c>
      <c r="AA2411" s="18">
        <f>IF(ISNUMBER(R2411), R2411, 0)</f>
        <v/>
      </c>
    </row>
    <row r="2412">
      <c r="A2412" s="13" t="n"/>
      <c r="B2412" s="13" t="n"/>
      <c r="C2412" s="13" t="n"/>
      <c r="D2412" s="13" t="n"/>
      <c r="E2412" s="13" t="n"/>
      <c r="F2412" s="13" t="n"/>
      <c r="G2412" s="13" t="n"/>
      <c r="H2412" s="13" t="n"/>
      <c r="I2412" s="13" t="n"/>
      <c r="J2412" s="13" t="n"/>
      <c r="K2412" s="13" t="n"/>
      <c r="L2412" s="13" t="n"/>
      <c r="M2412" s="13" t="n"/>
      <c r="N2412" s="13" t="n"/>
      <c r="O2412" s="14" t="n"/>
      <c r="P2412" s="15" t="n"/>
      <c r="Q2412" s="16">
        <f>IF(N2412="", "", IF(ISNUMBER(N2412), N2412, IFERROR(DATEVALUE(LEFT(N2412,10))+TIMEVALUE(MID(N2412,12,8)), "texto")))</f>
        <v/>
      </c>
      <c r="R2412" s="17">
        <f>IF(ISNUMBER(Q2412), DATE(YEAR(Q2412),MONTH(Q2412),1), "")</f>
        <v/>
      </c>
      <c r="S2412" s="18">
        <f>IF(A2412="", 0, IF(AND(M2412=Ajustes!$B$8, E2412=Ajustes!$B$5, I2412=Ajustes!$B$4, OR(C2412=Ajustes!$B$6, C2412=Ajustes!$B$7), ISNUMBER(D2412), ISNUMBER(H2412)), 1, 0))</f>
        <v/>
      </c>
      <c r="T2412" s="19">
        <f>IF(S2412&lt;&gt;1, 0, IF(N(J2412)=0, 0, IF(K2412=Ajustes!$B$5, J2412, J2412*F2412)))</f>
        <v/>
      </c>
      <c r="U2412" s="20">
        <f>IF(S2412&lt;&gt;1, U2411, IF(C2412=Ajustes!$B$6, U2411+H2412, U2411-H2412))</f>
        <v/>
      </c>
      <c r="V2412" s="19">
        <f>IF(S2412&lt;&gt;1, V2411, IF(C2412=Ajustes!$B$6, V2411+D2412+N(O2412)+T2412, IF(U2412&lt;=0, 0, V2411-H2412*W2411)))</f>
        <v/>
      </c>
      <c r="W2412" s="21">
        <f>IF(U2412&gt;0, V2412/U2412, 0)</f>
        <v/>
      </c>
      <c r="X2412" s="19">
        <f>IF(AND(S2412=1, C2412=Ajustes!$B$7), D2412-N(O2412)-T2412-H2412*W2411, "")</f>
        <v/>
      </c>
      <c r="Y2412" s="18">
        <f>IF(A2412="", "", TRIM(IF(COUNTIFS($N$2:$N$3000,N2412,$C$2:$C$3000,C2412,$D$2:$D$3000,D2412,$H$2:$H$3000,H2412)&gt;1, "Orden repetida. ", "")&amp;IF(AND(S2412=1, C2412=Ajustes!$B$7, U2411+0.000001&lt;H2412), "Vendes más de lo registrado. ", "")&amp;IF(Q2412="texto", "Fecha en texto. ", "")&amp;IF(OR(NOT(ISNUMBER(D2412)), NOT(ISNUMBER(H2412))), "Número en texto. ", "")&amp;IF(AND(ISNUMBER(Q2412), ISNUMBER(Q2411), Q2412&lt;Q2411), "Fuera de orden de fecha. ", "")))</f>
        <v/>
      </c>
      <c r="Z2412" s="18">
        <f>IF(AND(S2412=1, ISNUMBER(R2412)), ROW(), 0)</f>
        <v/>
      </c>
      <c r="AA2412" s="18">
        <f>IF(ISNUMBER(R2412), R2412, 0)</f>
        <v/>
      </c>
    </row>
    <row r="2413">
      <c r="A2413" s="13" t="n"/>
      <c r="B2413" s="13" t="n"/>
      <c r="C2413" s="13" t="n"/>
      <c r="D2413" s="13" t="n"/>
      <c r="E2413" s="13" t="n"/>
      <c r="F2413" s="13" t="n"/>
      <c r="G2413" s="13" t="n"/>
      <c r="H2413" s="13" t="n"/>
      <c r="I2413" s="13" t="n"/>
      <c r="J2413" s="13" t="n"/>
      <c r="K2413" s="13" t="n"/>
      <c r="L2413" s="13" t="n"/>
      <c r="M2413" s="13" t="n"/>
      <c r="N2413" s="13" t="n"/>
      <c r="O2413" s="14" t="n"/>
      <c r="P2413" s="15" t="n"/>
      <c r="Q2413" s="16">
        <f>IF(N2413="", "", IF(ISNUMBER(N2413), N2413, IFERROR(DATEVALUE(LEFT(N2413,10))+TIMEVALUE(MID(N2413,12,8)), "texto")))</f>
        <v/>
      </c>
      <c r="R2413" s="17">
        <f>IF(ISNUMBER(Q2413), DATE(YEAR(Q2413),MONTH(Q2413),1), "")</f>
        <v/>
      </c>
      <c r="S2413" s="18">
        <f>IF(A2413="", 0, IF(AND(M2413=Ajustes!$B$8, E2413=Ajustes!$B$5, I2413=Ajustes!$B$4, OR(C2413=Ajustes!$B$6, C2413=Ajustes!$B$7), ISNUMBER(D2413), ISNUMBER(H2413)), 1, 0))</f>
        <v/>
      </c>
      <c r="T2413" s="19">
        <f>IF(S2413&lt;&gt;1, 0, IF(N(J2413)=0, 0, IF(K2413=Ajustes!$B$5, J2413, J2413*F2413)))</f>
        <v/>
      </c>
      <c r="U2413" s="20">
        <f>IF(S2413&lt;&gt;1, U2412, IF(C2413=Ajustes!$B$6, U2412+H2413, U2412-H2413))</f>
        <v/>
      </c>
      <c r="V2413" s="19">
        <f>IF(S2413&lt;&gt;1, V2412, IF(C2413=Ajustes!$B$6, V2412+D2413+N(O2413)+T2413, IF(U2413&lt;=0, 0, V2412-H2413*W2412)))</f>
        <v/>
      </c>
      <c r="W2413" s="21">
        <f>IF(U2413&gt;0, V2413/U2413, 0)</f>
        <v/>
      </c>
      <c r="X2413" s="19">
        <f>IF(AND(S2413=1, C2413=Ajustes!$B$7), D2413-N(O2413)-T2413-H2413*W2412, "")</f>
        <v/>
      </c>
      <c r="Y2413" s="18">
        <f>IF(A2413="", "", TRIM(IF(COUNTIFS($N$2:$N$3000,N2413,$C$2:$C$3000,C2413,$D$2:$D$3000,D2413,$H$2:$H$3000,H2413)&gt;1, "Orden repetida. ", "")&amp;IF(AND(S2413=1, C2413=Ajustes!$B$7, U2412+0.000001&lt;H2413), "Vendes más de lo registrado. ", "")&amp;IF(Q2413="texto", "Fecha en texto. ", "")&amp;IF(OR(NOT(ISNUMBER(D2413)), NOT(ISNUMBER(H2413))), "Número en texto. ", "")&amp;IF(AND(ISNUMBER(Q2413), ISNUMBER(Q2412), Q2413&lt;Q2412), "Fuera de orden de fecha. ", "")))</f>
        <v/>
      </c>
      <c r="Z2413" s="18">
        <f>IF(AND(S2413=1, ISNUMBER(R2413)), ROW(), 0)</f>
        <v/>
      </c>
      <c r="AA2413" s="18">
        <f>IF(ISNUMBER(R2413), R2413, 0)</f>
        <v/>
      </c>
    </row>
    <row r="2414">
      <c r="A2414" s="13" t="n"/>
      <c r="B2414" s="13" t="n"/>
      <c r="C2414" s="13" t="n"/>
      <c r="D2414" s="13" t="n"/>
      <c r="E2414" s="13" t="n"/>
      <c r="F2414" s="13" t="n"/>
      <c r="G2414" s="13" t="n"/>
      <c r="H2414" s="13" t="n"/>
      <c r="I2414" s="13" t="n"/>
      <c r="J2414" s="13" t="n"/>
      <c r="K2414" s="13" t="n"/>
      <c r="L2414" s="13" t="n"/>
      <c r="M2414" s="13" t="n"/>
      <c r="N2414" s="13" t="n"/>
      <c r="O2414" s="14" t="n"/>
      <c r="P2414" s="15" t="n"/>
      <c r="Q2414" s="16">
        <f>IF(N2414="", "", IF(ISNUMBER(N2414), N2414, IFERROR(DATEVALUE(LEFT(N2414,10))+TIMEVALUE(MID(N2414,12,8)), "texto")))</f>
        <v/>
      </c>
      <c r="R2414" s="17">
        <f>IF(ISNUMBER(Q2414), DATE(YEAR(Q2414),MONTH(Q2414),1), "")</f>
        <v/>
      </c>
      <c r="S2414" s="18">
        <f>IF(A2414="", 0, IF(AND(M2414=Ajustes!$B$8, E2414=Ajustes!$B$5, I2414=Ajustes!$B$4, OR(C2414=Ajustes!$B$6, C2414=Ajustes!$B$7), ISNUMBER(D2414), ISNUMBER(H2414)), 1, 0))</f>
        <v/>
      </c>
      <c r="T2414" s="19">
        <f>IF(S2414&lt;&gt;1, 0, IF(N(J2414)=0, 0, IF(K2414=Ajustes!$B$5, J2414, J2414*F2414)))</f>
        <v/>
      </c>
      <c r="U2414" s="20">
        <f>IF(S2414&lt;&gt;1, U2413, IF(C2414=Ajustes!$B$6, U2413+H2414, U2413-H2414))</f>
        <v/>
      </c>
      <c r="V2414" s="19">
        <f>IF(S2414&lt;&gt;1, V2413, IF(C2414=Ajustes!$B$6, V2413+D2414+N(O2414)+T2414, IF(U2414&lt;=0, 0, V2413-H2414*W2413)))</f>
        <v/>
      </c>
      <c r="W2414" s="21">
        <f>IF(U2414&gt;0, V2414/U2414, 0)</f>
        <v/>
      </c>
      <c r="X2414" s="19">
        <f>IF(AND(S2414=1, C2414=Ajustes!$B$7), D2414-N(O2414)-T2414-H2414*W2413, "")</f>
        <v/>
      </c>
      <c r="Y2414" s="18">
        <f>IF(A2414="", "", TRIM(IF(COUNTIFS($N$2:$N$3000,N2414,$C$2:$C$3000,C2414,$D$2:$D$3000,D2414,$H$2:$H$3000,H2414)&gt;1, "Orden repetida. ", "")&amp;IF(AND(S2414=1, C2414=Ajustes!$B$7, U2413+0.000001&lt;H2414), "Vendes más de lo registrado. ", "")&amp;IF(Q2414="texto", "Fecha en texto. ", "")&amp;IF(OR(NOT(ISNUMBER(D2414)), NOT(ISNUMBER(H2414))), "Número en texto. ", "")&amp;IF(AND(ISNUMBER(Q2414), ISNUMBER(Q2413), Q2414&lt;Q2413), "Fuera de orden de fecha. ", "")))</f>
        <v/>
      </c>
      <c r="Z2414" s="18">
        <f>IF(AND(S2414=1, ISNUMBER(R2414)), ROW(), 0)</f>
        <v/>
      </c>
      <c r="AA2414" s="18">
        <f>IF(ISNUMBER(R2414), R2414, 0)</f>
        <v/>
      </c>
    </row>
    <row r="2415">
      <c r="A2415" s="13" t="n"/>
      <c r="B2415" s="13" t="n"/>
      <c r="C2415" s="13" t="n"/>
      <c r="D2415" s="13" t="n"/>
      <c r="E2415" s="13" t="n"/>
      <c r="F2415" s="13" t="n"/>
      <c r="G2415" s="13" t="n"/>
      <c r="H2415" s="13" t="n"/>
      <c r="I2415" s="13" t="n"/>
      <c r="J2415" s="13" t="n"/>
      <c r="K2415" s="13" t="n"/>
      <c r="L2415" s="13" t="n"/>
      <c r="M2415" s="13" t="n"/>
      <c r="N2415" s="13" t="n"/>
      <c r="O2415" s="14" t="n"/>
      <c r="P2415" s="15" t="n"/>
      <c r="Q2415" s="16">
        <f>IF(N2415="", "", IF(ISNUMBER(N2415), N2415, IFERROR(DATEVALUE(LEFT(N2415,10))+TIMEVALUE(MID(N2415,12,8)), "texto")))</f>
        <v/>
      </c>
      <c r="R2415" s="17">
        <f>IF(ISNUMBER(Q2415), DATE(YEAR(Q2415),MONTH(Q2415),1), "")</f>
        <v/>
      </c>
      <c r="S2415" s="18">
        <f>IF(A2415="", 0, IF(AND(M2415=Ajustes!$B$8, E2415=Ajustes!$B$5, I2415=Ajustes!$B$4, OR(C2415=Ajustes!$B$6, C2415=Ajustes!$B$7), ISNUMBER(D2415), ISNUMBER(H2415)), 1, 0))</f>
        <v/>
      </c>
      <c r="T2415" s="19">
        <f>IF(S2415&lt;&gt;1, 0, IF(N(J2415)=0, 0, IF(K2415=Ajustes!$B$5, J2415, J2415*F2415)))</f>
        <v/>
      </c>
      <c r="U2415" s="20">
        <f>IF(S2415&lt;&gt;1, U2414, IF(C2415=Ajustes!$B$6, U2414+H2415, U2414-H2415))</f>
        <v/>
      </c>
      <c r="V2415" s="19">
        <f>IF(S2415&lt;&gt;1, V2414, IF(C2415=Ajustes!$B$6, V2414+D2415+N(O2415)+T2415, IF(U2415&lt;=0, 0, V2414-H2415*W2414)))</f>
        <v/>
      </c>
      <c r="W2415" s="21">
        <f>IF(U2415&gt;0, V2415/U2415, 0)</f>
        <v/>
      </c>
      <c r="X2415" s="19">
        <f>IF(AND(S2415=1, C2415=Ajustes!$B$7), D2415-N(O2415)-T2415-H2415*W2414, "")</f>
        <v/>
      </c>
      <c r="Y2415" s="18">
        <f>IF(A2415="", "", TRIM(IF(COUNTIFS($N$2:$N$3000,N2415,$C$2:$C$3000,C2415,$D$2:$D$3000,D2415,$H$2:$H$3000,H2415)&gt;1, "Orden repetida. ", "")&amp;IF(AND(S2415=1, C2415=Ajustes!$B$7, U2414+0.000001&lt;H2415), "Vendes más de lo registrado. ", "")&amp;IF(Q2415="texto", "Fecha en texto. ", "")&amp;IF(OR(NOT(ISNUMBER(D2415)), NOT(ISNUMBER(H2415))), "Número en texto. ", "")&amp;IF(AND(ISNUMBER(Q2415), ISNUMBER(Q2414), Q2415&lt;Q2414), "Fuera de orden de fecha. ", "")))</f>
        <v/>
      </c>
      <c r="Z2415" s="18">
        <f>IF(AND(S2415=1, ISNUMBER(R2415)), ROW(), 0)</f>
        <v/>
      </c>
      <c r="AA2415" s="18">
        <f>IF(ISNUMBER(R2415), R2415, 0)</f>
        <v/>
      </c>
    </row>
    <row r="2416">
      <c r="A2416" s="13" t="n"/>
      <c r="B2416" s="13" t="n"/>
      <c r="C2416" s="13" t="n"/>
      <c r="D2416" s="13" t="n"/>
      <c r="E2416" s="13" t="n"/>
      <c r="F2416" s="13" t="n"/>
      <c r="G2416" s="13" t="n"/>
      <c r="H2416" s="13" t="n"/>
      <c r="I2416" s="13" t="n"/>
      <c r="J2416" s="13" t="n"/>
      <c r="K2416" s="13" t="n"/>
      <c r="L2416" s="13" t="n"/>
      <c r="M2416" s="13" t="n"/>
      <c r="N2416" s="13" t="n"/>
      <c r="O2416" s="14" t="n"/>
      <c r="P2416" s="15" t="n"/>
      <c r="Q2416" s="16">
        <f>IF(N2416="", "", IF(ISNUMBER(N2416), N2416, IFERROR(DATEVALUE(LEFT(N2416,10))+TIMEVALUE(MID(N2416,12,8)), "texto")))</f>
        <v/>
      </c>
      <c r="R2416" s="17">
        <f>IF(ISNUMBER(Q2416), DATE(YEAR(Q2416),MONTH(Q2416),1), "")</f>
        <v/>
      </c>
      <c r="S2416" s="18">
        <f>IF(A2416="", 0, IF(AND(M2416=Ajustes!$B$8, E2416=Ajustes!$B$5, I2416=Ajustes!$B$4, OR(C2416=Ajustes!$B$6, C2416=Ajustes!$B$7), ISNUMBER(D2416), ISNUMBER(H2416)), 1, 0))</f>
        <v/>
      </c>
      <c r="T2416" s="19">
        <f>IF(S2416&lt;&gt;1, 0, IF(N(J2416)=0, 0, IF(K2416=Ajustes!$B$5, J2416, J2416*F2416)))</f>
        <v/>
      </c>
      <c r="U2416" s="20">
        <f>IF(S2416&lt;&gt;1, U2415, IF(C2416=Ajustes!$B$6, U2415+H2416, U2415-H2416))</f>
        <v/>
      </c>
      <c r="V2416" s="19">
        <f>IF(S2416&lt;&gt;1, V2415, IF(C2416=Ajustes!$B$6, V2415+D2416+N(O2416)+T2416, IF(U2416&lt;=0, 0, V2415-H2416*W2415)))</f>
        <v/>
      </c>
      <c r="W2416" s="21">
        <f>IF(U2416&gt;0, V2416/U2416, 0)</f>
        <v/>
      </c>
      <c r="X2416" s="19">
        <f>IF(AND(S2416=1, C2416=Ajustes!$B$7), D2416-N(O2416)-T2416-H2416*W2415, "")</f>
        <v/>
      </c>
      <c r="Y2416" s="18">
        <f>IF(A2416="", "", TRIM(IF(COUNTIFS($N$2:$N$3000,N2416,$C$2:$C$3000,C2416,$D$2:$D$3000,D2416,$H$2:$H$3000,H2416)&gt;1, "Orden repetida. ", "")&amp;IF(AND(S2416=1, C2416=Ajustes!$B$7, U2415+0.000001&lt;H2416), "Vendes más de lo registrado. ", "")&amp;IF(Q2416="texto", "Fecha en texto. ", "")&amp;IF(OR(NOT(ISNUMBER(D2416)), NOT(ISNUMBER(H2416))), "Número en texto. ", "")&amp;IF(AND(ISNUMBER(Q2416), ISNUMBER(Q2415), Q2416&lt;Q2415), "Fuera de orden de fecha. ", "")))</f>
        <v/>
      </c>
      <c r="Z2416" s="18">
        <f>IF(AND(S2416=1, ISNUMBER(R2416)), ROW(), 0)</f>
        <v/>
      </c>
      <c r="AA2416" s="18">
        <f>IF(ISNUMBER(R2416), R2416, 0)</f>
        <v/>
      </c>
    </row>
    <row r="2417">
      <c r="A2417" s="13" t="n"/>
      <c r="B2417" s="13" t="n"/>
      <c r="C2417" s="13" t="n"/>
      <c r="D2417" s="13" t="n"/>
      <c r="E2417" s="13" t="n"/>
      <c r="F2417" s="13" t="n"/>
      <c r="G2417" s="13" t="n"/>
      <c r="H2417" s="13" t="n"/>
      <c r="I2417" s="13" t="n"/>
      <c r="J2417" s="13" t="n"/>
      <c r="K2417" s="13" t="n"/>
      <c r="L2417" s="13" t="n"/>
      <c r="M2417" s="13" t="n"/>
      <c r="N2417" s="13" t="n"/>
      <c r="O2417" s="14" t="n"/>
      <c r="P2417" s="15" t="n"/>
      <c r="Q2417" s="16">
        <f>IF(N2417="", "", IF(ISNUMBER(N2417), N2417, IFERROR(DATEVALUE(LEFT(N2417,10))+TIMEVALUE(MID(N2417,12,8)), "texto")))</f>
        <v/>
      </c>
      <c r="R2417" s="17">
        <f>IF(ISNUMBER(Q2417), DATE(YEAR(Q2417),MONTH(Q2417),1), "")</f>
        <v/>
      </c>
      <c r="S2417" s="18">
        <f>IF(A2417="", 0, IF(AND(M2417=Ajustes!$B$8, E2417=Ajustes!$B$5, I2417=Ajustes!$B$4, OR(C2417=Ajustes!$B$6, C2417=Ajustes!$B$7), ISNUMBER(D2417), ISNUMBER(H2417)), 1, 0))</f>
        <v/>
      </c>
      <c r="T2417" s="19">
        <f>IF(S2417&lt;&gt;1, 0, IF(N(J2417)=0, 0, IF(K2417=Ajustes!$B$5, J2417, J2417*F2417)))</f>
        <v/>
      </c>
      <c r="U2417" s="20">
        <f>IF(S2417&lt;&gt;1, U2416, IF(C2417=Ajustes!$B$6, U2416+H2417, U2416-H2417))</f>
        <v/>
      </c>
      <c r="V2417" s="19">
        <f>IF(S2417&lt;&gt;1, V2416, IF(C2417=Ajustes!$B$6, V2416+D2417+N(O2417)+T2417, IF(U2417&lt;=0, 0, V2416-H2417*W2416)))</f>
        <v/>
      </c>
      <c r="W2417" s="21">
        <f>IF(U2417&gt;0, V2417/U2417, 0)</f>
        <v/>
      </c>
      <c r="X2417" s="19">
        <f>IF(AND(S2417=1, C2417=Ajustes!$B$7), D2417-N(O2417)-T2417-H2417*W2416, "")</f>
        <v/>
      </c>
      <c r="Y2417" s="18">
        <f>IF(A2417="", "", TRIM(IF(COUNTIFS($N$2:$N$3000,N2417,$C$2:$C$3000,C2417,$D$2:$D$3000,D2417,$H$2:$H$3000,H2417)&gt;1, "Orden repetida. ", "")&amp;IF(AND(S2417=1, C2417=Ajustes!$B$7, U2416+0.000001&lt;H2417), "Vendes más de lo registrado. ", "")&amp;IF(Q2417="texto", "Fecha en texto. ", "")&amp;IF(OR(NOT(ISNUMBER(D2417)), NOT(ISNUMBER(H2417))), "Número en texto. ", "")&amp;IF(AND(ISNUMBER(Q2417), ISNUMBER(Q2416), Q2417&lt;Q2416), "Fuera de orden de fecha. ", "")))</f>
        <v/>
      </c>
      <c r="Z2417" s="18">
        <f>IF(AND(S2417=1, ISNUMBER(R2417)), ROW(), 0)</f>
        <v/>
      </c>
      <c r="AA2417" s="18">
        <f>IF(ISNUMBER(R2417), R2417, 0)</f>
        <v/>
      </c>
    </row>
    <row r="2418">
      <c r="A2418" s="13" t="n"/>
      <c r="B2418" s="13" t="n"/>
      <c r="C2418" s="13" t="n"/>
      <c r="D2418" s="13" t="n"/>
      <c r="E2418" s="13" t="n"/>
      <c r="F2418" s="13" t="n"/>
      <c r="G2418" s="13" t="n"/>
      <c r="H2418" s="13" t="n"/>
      <c r="I2418" s="13" t="n"/>
      <c r="J2418" s="13" t="n"/>
      <c r="K2418" s="13" t="n"/>
      <c r="L2418" s="13" t="n"/>
      <c r="M2418" s="13" t="n"/>
      <c r="N2418" s="13" t="n"/>
      <c r="O2418" s="14" t="n"/>
      <c r="P2418" s="15" t="n"/>
      <c r="Q2418" s="16">
        <f>IF(N2418="", "", IF(ISNUMBER(N2418), N2418, IFERROR(DATEVALUE(LEFT(N2418,10))+TIMEVALUE(MID(N2418,12,8)), "texto")))</f>
        <v/>
      </c>
      <c r="R2418" s="17">
        <f>IF(ISNUMBER(Q2418), DATE(YEAR(Q2418),MONTH(Q2418),1), "")</f>
        <v/>
      </c>
      <c r="S2418" s="18">
        <f>IF(A2418="", 0, IF(AND(M2418=Ajustes!$B$8, E2418=Ajustes!$B$5, I2418=Ajustes!$B$4, OR(C2418=Ajustes!$B$6, C2418=Ajustes!$B$7), ISNUMBER(D2418), ISNUMBER(H2418)), 1, 0))</f>
        <v/>
      </c>
      <c r="T2418" s="19">
        <f>IF(S2418&lt;&gt;1, 0, IF(N(J2418)=0, 0, IF(K2418=Ajustes!$B$5, J2418, J2418*F2418)))</f>
        <v/>
      </c>
      <c r="U2418" s="20">
        <f>IF(S2418&lt;&gt;1, U2417, IF(C2418=Ajustes!$B$6, U2417+H2418, U2417-H2418))</f>
        <v/>
      </c>
      <c r="V2418" s="19">
        <f>IF(S2418&lt;&gt;1, V2417, IF(C2418=Ajustes!$B$6, V2417+D2418+N(O2418)+T2418, IF(U2418&lt;=0, 0, V2417-H2418*W2417)))</f>
        <v/>
      </c>
      <c r="W2418" s="21">
        <f>IF(U2418&gt;0, V2418/U2418, 0)</f>
        <v/>
      </c>
      <c r="X2418" s="19">
        <f>IF(AND(S2418=1, C2418=Ajustes!$B$7), D2418-N(O2418)-T2418-H2418*W2417, "")</f>
        <v/>
      </c>
      <c r="Y2418" s="18">
        <f>IF(A2418="", "", TRIM(IF(COUNTIFS($N$2:$N$3000,N2418,$C$2:$C$3000,C2418,$D$2:$D$3000,D2418,$H$2:$H$3000,H2418)&gt;1, "Orden repetida. ", "")&amp;IF(AND(S2418=1, C2418=Ajustes!$B$7, U2417+0.000001&lt;H2418), "Vendes más de lo registrado. ", "")&amp;IF(Q2418="texto", "Fecha en texto. ", "")&amp;IF(OR(NOT(ISNUMBER(D2418)), NOT(ISNUMBER(H2418))), "Número en texto. ", "")&amp;IF(AND(ISNUMBER(Q2418), ISNUMBER(Q2417), Q2418&lt;Q2417), "Fuera de orden de fecha. ", "")))</f>
        <v/>
      </c>
      <c r="Z2418" s="18">
        <f>IF(AND(S2418=1, ISNUMBER(R2418)), ROW(), 0)</f>
        <v/>
      </c>
      <c r="AA2418" s="18">
        <f>IF(ISNUMBER(R2418), R2418, 0)</f>
        <v/>
      </c>
    </row>
    <row r="2419">
      <c r="A2419" s="13" t="n"/>
      <c r="B2419" s="13" t="n"/>
      <c r="C2419" s="13" t="n"/>
      <c r="D2419" s="13" t="n"/>
      <c r="E2419" s="13" t="n"/>
      <c r="F2419" s="13" t="n"/>
      <c r="G2419" s="13" t="n"/>
      <c r="H2419" s="13" t="n"/>
      <c r="I2419" s="13" t="n"/>
      <c r="J2419" s="13" t="n"/>
      <c r="K2419" s="13" t="n"/>
      <c r="L2419" s="13" t="n"/>
      <c r="M2419" s="13" t="n"/>
      <c r="N2419" s="13" t="n"/>
      <c r="O2419" s="14" t="n"/>
      <c r="P2419" s="15" t="n"/>
      <c r="Q2419" s="16">
        <f>IF(N2419="", "", IF(ISNUMBER(N2419), N2419, IFERROR(DATEVALUE(LEFT(N2419,10))+TIMEVALUE(MID(N2419,12,8)), "texto")))</f>
        <v/>
      </c>
      <c r="R2419" s="17">
        <f>IF(ISNUMBER(Q2419), DATE(YEAR(Q2419),MONTH(Q2419),1), "")</f>
        <v/>
      </c>
      <c r="S2419" s="18">
        <f>IF(A2419="", 0, IF(AND(M2419=Ajustes!$B$8, E2419=Ajustes!$B$5, I2419=Ajustes!$B$4, OR(C2419=Ajustes!$B$6, C2419=Ajustes!$B$7), ISNUMBER(D2419), ISNUMBER(H2419)), 1, 0))</f>
        <v/>
      </c>
      <c r="T2419" s="19">
        <f>IF(S2419&lt;&gt;1, 0, IF(N(J2419)=0, 0, IF(K2419=Ajustes!$B$5, J2419, J2419*F2419)))</f>
        <v/>
      </c>
      <c r="U2419" s="20">
        <f>IF(S2419&lt;&gt;1, U2418, IF(C2419=Ajustes!$B$6, U2418+H2419, U2418-H2419))</f>
        <v/>
      </c>
      <c r="V2419" s="19">
        <f>IF(S2419&lt;&gt;1, V2418, IF(C2419=Ajustes!$B$6, V2418+D2419+N(O2419)+T2419, IF(U2419&lt;=0, 0, V2418-H2419*W2418)))</f>
        <v/>
      </c>
      <c r="W2419" s="21">
        <f>IF(U2419&gt;0, V2419/U2419, 0)</f>
        <v/>
      </c>
      <c r="X2419" s="19">
        <f>IF(AND(S2419=1, C2419=Ajustes!$B$7), D2419-N(O2419)-T2419-H2419*W2418, "")</f>
        <v/>
      </c>
      <c r="Y2419" s="18">
        <f>IF(A2419="", "", TRIM(IF(COUNTIFS($N$2:$N$3000,N2419,$C$2:$C$3000,C2419,$D$2:$D$3000,D2419,$H$2:$H$3000,H2419)&gt;1, "Orden repetida. ", "")&amp;IF(AND(S2419=1, C2419=Ajustes!$B$7, U2418+0.000001&lt;H2419), "Vendes más de lo registrado. ", "")&amp;IF(Q2419="texto", "Fecha en texto. ", "")&amp;IF(OR(NOT(ISNUMBER(D2419)), NOT(ISNUMBER(H2419))), "Número en texto. ", "")&amp;IF(AND(ISNUMBER(Q2419), ISNUMBER(Q2418), Q2419&lt;Q2418), "Fuera de orden de fecha. ", "")))</f>
        <v/>
      </c>
      <c r="Z2419" s="18">
        <f>IF(AND(S2419=1, ISNUMBER(R2419)), ROW(), 0)</f>
        <v/>
      </c>
      <c r="AA2419" s="18">
        <f>IF(ISNUMBER(R2419), R2419, 0)</f>
        <v/>
      </c>
    </row>
    <row r="2420">
      <c r="A2420" s="13" t="n"/>
      <c r="B2420" s="13" t="n"/>
      <c r="C2420" s="13" t="n"/>
      <c r="D2420" s="13" t="n"/>
      <c r="E2420" s="13" t="n"/>
      <c r="F2420" s="13" t="n"/>
      <c r="G2420" s="13" t="n"/>
      <c r="H2420" s="13" t="n"/>
      <c r="I2420" s="13" t="n"/>
      <c r="J2420" s="13" t="n"/>
      <c r="K2420" s="13" t="n"/>
      <c r="L2420" s="13" t="n"/>
      <c r="M2420" s="13" t="n"/>
      <c r="N2420" s="13" t="n"/>
      <c r="O2420" s="14" t="n"/>
      <c r="P2420" s="15" t="n"/>
      <c r="Q2420" s="16">
        <f>IF(N2420="", "", IF(ISNUMBER(N2420), N2420, IFERROR(DATEVALUE(LEFT(N2420,10))+TIMEVALUE(MID(N2420,12,8)), "texto")))</f>
        <v/>
      </c>
      <c r="R2420" s="17">
        <f>IF(ISNUMBER(Q2420), DATE(YEAR(Q2420),MONTH(Q2420),1), "")</f>
        <v/>
      </c>
      <c r="S2420" s="18">
        <f>IF(A2420="", 0, IF(AND(M2420=Ajustes!$B$8, E2420=Ajustes!$B$5, I2420=Ajustes!$B$4, OR(C2420=Ajustes!$B$6, C2420=Ajustes!$B$7), ISNUMBER(D2420), ISNUMBER(H2420)), 1, 0))</f>
        <v/>
      </c>
      <c r="T2420" s="19">
        <f>IF(S2420&lt;&gt;1, 0, IF(N(J2420)=0, 0, IF(K2420=Ajustes!$B$5, J2420, J2420*F2420)))</f>
        <v/>
      </c>
      <c r="U2420" s="20">
        <f>IF(S2420&lt;&gt;1, U2419, IF(C2420=Ajustes!$B$6, U2419+H2420, U2419-H2420))</f>
        <v/>
      </c>
      <c r="V2420" s="19">
        <f>IF(S2420&lt;&gt;1, V2419, IF(C2420=Ajustes!$B$6, V2419+D2420+N(O2420)+T2420, IF(U2420&lt;=0, 0, V2419-H2420*W2419)))</f>
        <v/>
      </c>
      <c r="W2420" s="21">
        <f>IF(U2420&gt;0, V2420/U2420, 0)</f>
        <v/>
      </c>
      <c r="X2420" s="19">
        <f>IF(AND(S2420=1, C2420=Ajustes!$B$7), D2420-N(O2420)-T2420-H2420*W2419, "")</f>
        <v/>
      </c>
      <c r="Y2420" s="18">
        <f>IF(A2420="", "", TRIM(IF(COUNTIFS($N$2:$N$3000,N2420,$C$2:$C$3000,C2420,$D$2:$D$3000,D2420,$H$2:$H$3000,H2420)&gt;1, "Orden repetida. ", "")&amp;IF(AND(S2420=1, C2420=Ajustes!$B$7, U2419+0.000001&lt;H2420), "Vendes más de lo registrado. ", "")&amp;IF(Q2420="texto", "Fecha en texto. ", "")&amp;IF(OR(NOT(ISNUMBER(D2420)), NOT(ISNUMBER(H2420))), "Número en texto. ", "")&amp;IF(AND(ISNUMBER(Q2420), ISNUMBER(Q2419), Q2420&lt;Q2419), "Fuera de orden de fecha. ", "")))</f>
        <v/>
      </c>
      <c r="Z2420" s="18">
        <f>IF(AND(S2420=1, ISNUMBER(R2420)), ROW(), 0)</f>
        <v/>
      </c>
      <c r="AA2420" s="18">
        <f>IF(ISNUMBER(R2420), R2420, 0)</f>
        <v/>
      </c>
    </row>
    <row r="2421">
      <c r="A2421" s="13" t="n"/>
      <c r="B2421" s="13" t="n"/>
      <c r="C2421" s="13" t="n"/>
      <c r="D2421" s="13" t="n"/>
      <c r="E2421" s="13" t="n"/>
      <c r="F2421" s="13" t="n"/>
      <c r="G2421" s="13" t="n"/>
      <c r="H2421" s="13" t="n"/>
      <c r="I2421" s="13" t="n"/>
      <c r="J2421" s="13" t="n"/>
      <c r="K2421" s="13" t="n"/>
      <c r="L2421" s="13" t="n"/>
      <c r="M2421" s="13" t="n"/>
      <c r="N2421" s="13" t="n"/>
      <c r="O2421" s="14" t="n"/>
      <c r="P2421" s="15" t="n"/>
      <c r="Q2421" s="16">
        <f>IF(N2421="", "", IF(ISNUMBER(N2421), N2421, IFERROR(DATEVALUE(LEFT(N2421,10))+TIMEVALUE(MID(N2421,12,8)), "texto")))</f>
        <v/>
      </c>
      <c r="R2421" s="17">
        <f>IF(ISNUMBER(Q2421), DATE(YEAR(Q2421),MONTH(Q2421),1), "")</f>
        <v/>
      </c>
      <c r="S2421" s="18">
        <f>IF(A2421="", 0, IF(AND(M2421=Ajustes!$B$8, E2421=Ajustes!$B$5, I2421=Ajustes!$B$4, OR(C2421=Ajustes!$B$6, C2421=Ajustes!$B$7), ISNUMBER(D2421), ISNUMBER(H2421)), 1, 0))</f>
        <v/>
      </c>
      <c r="T2421" s="19">
        <f>IF(S2421&lt;&gt;1, 0, IF(N(J2421)=0, 0, IF(K2421=Ajustes!$B$5, J2421, J2421*F2421)))</f>
        <v/>
      </c>
      <c r="U2421" s="20">
        <f>IF(S2421&lt;&gt;1, U2420, IF(C2421=Ajustes!$B$6, U2420+H2421, U2420-H2421))</f>
        <v/>
      </c>
      <c r="V2421" s="19">
        <f>IF(S2421&lt;&gt;1, V2420, IF(C2421=Ajustes!$B$6, V2420+D2421+N(O2421)+T2421, IF(U2421&lt;=0, 0, V2420-H2421*W2420)))</f>
        <v/>
      </c>
      <c r="W2421" s="21">
        <f>IF(U2421&gt;0, V2421/U2421, 0)</f>
        <v/>
      </c>
      <c r="X2421" s="19">
        <f>IF(AND(S2421=1, C2421=Ajustes!$B$7), D2421-N(O2421)-T2421-H2421*W2420, "")</f>
        <v/>
      </c>
      <c r="Y2421" s="18">
        <f>IF(A2421="", "", TRIM(IF(COUNTIFS($N$2:$N$3000,N2421,$C$2:$C$3000,C2421,$D$2:$D$3000,D2421,$H$2:$H$3000,H2421)&gt;1, "Orden repetida. ", "")&amp;IF(AND(S2421=1, C2421=Ajustes!$B$7, U2420+0.000001&lt;H2421), "Vendes más de lo registrado. ", "")&amp;IF(Q2421="texto", "Fecha en texto. ", "")&amp;IF(OR(NOT(ISNUMBER(D2421)), NOT(ISNUMBER(H2421))), "Número en texto. ", "")&amp;IF(AND(ISNUMBER(Q2421), ISNUMBER(Q2420), Q2421&lt;Q2420), "Fuera de orden de fecha. ", "")))</f>
        <v/>
      </c>
      <c r="Z2421" s="18">
        <f>IF(AND(S2421=1, ISNUMBER(R2421)), ROW(), 0)</f>
        <v/>
      </c>
      <c r="AA2421" s="18">
        <f>IF(ISNUMBER(R2421), R2421, 0)</f>
        <v/>
      </c>
    </row>
    <row r="2422">
      <c r="A2422" s="13" t="n"/>
      <c r="B2422" s="13" t="n"/>
      <c r="C2422" s="13" t="n"/>
      <c r="D2422" s="13" t="n"/>
      <c r="E2422" s="13" t="n"/>
      <c r="F2422" s="13" t="n"/>
      <c r="G2422" s="13" t="n"/>
      <c r="H2422" s="13" t="n"/>
      <c r="I2422" s="13" t="n"/>
      <c r="J2422" s="13" t="n"/>
      <c r="K2422" s="13" t="n"/>
      <c r="L2422" s="13" t="n"/>
      <c r="M2422" s="13" t="n"/>
      <c r="N2422" s="13" t="n"/>
      <c r="O2422" s="14" t="n"/>
      <c r="P2422" s="15" t="n"/>
      <c r="Q2422" s="16">
        <f>IF(N2422="", "", IF(ISNUMBER(N2422), N2422, IFERROR(DATEVALUE(LEFT(N2422,10))+TIMEVALUE(MID(N2422,12,8)), "texto")))</f>
        <v/>
      </c>
      <c r="R2422" s="17">
        <f>IF(ISNUMBER(Q2422), DATE(YEAR(Q2422),MONTH(Q2422),1), "")</f>
        <v/>
      </c>
      <c r="S2422" s="18">
        <f>IF(A2422="", 0, IF(AND(M2422=Ajustes!$B$8, E2422=Ajustes!$B$5, I2422=Ajustes!$B$4, OR(C2422=Ajustes!$B$6, C2422=Ajustes!$B$7), ISNUMBER(D2422), ISNUMBER(H2422)), 1, 0))</f>
        <v/>
      </c>
      <c r="T2422" s="19">
        <f>IF(S2422&lt;&gt;1, 0, IF(N(J2422)=0, 0, IF(K2422=Ajustes!$B$5, J2422, J2422*F2422)))</f>
        <v/>
      </c>
      <c r="U2422" s="20">
        <f>IF(S2422&lt;&gt;1, U2421, IF(C2422=Ajustes!$B$6, U2421+H2422, U2421-H2422))</f>
        <v/>
      </c>
      <c r="V2422" s="19">
        <f>IF(S2422&lt;&gt;1, V2421, IF(C2422=Ajustes!$B$6, V2421+D2422+N(O2422)+T2422, IF(U2422&lt;=0, 0, V2421-H2422*W2421)))</f>
        <v/>
      </c>
      <c r="W2422" s="21">
        <f>IF(U2422&gt;0, V2422/U2422, 0)</f>
        <v/>
      </c>
      <c r="X2422" s="19">
        <f>IF(AND(S2422=1, C2422=Ajustes!$B$7), D2422-N(O2422)-T2422-H2422*W2421, "")</f>
        <v/>
      </c>
      <c r="Y2422" s="18">
        <f>IF(A2422="", "", TRIM(IF(COUNTIFS($N$2:$N$3000,N2422,$C$2:$C$3000,C2422,$D$2:$D$3000,D2422,$H$2:$H$3000,H2422)&gt;1, "Orden repetida. ", "")&amp;IF(AND(S2422=1, C2422=Ajustes!$B$7, U2421+0.000001&lt;H2422), "Vendes más de lo registrado. ", "")&amp;IF(Q2422="texto", "Fecha en texto. ", "")&amp;IF(OR(NOT(ISNUMBER(D2422)), NOT(ISNUMBER(H2422))), "Número en texto. ", "")&amp;IF(AND(ISNUMBER(Q2422), ISNUMBER(Q2421), Q2422&lt;Q2421), "Fuera de orden de fecha. ", "")))</f>
        <v/>
      </c>
      <c r="Z2422" s="18">
        <f>IF(AND(S2422=1, ISNUMBER(R2422)), ROW(), 0)</f>
        <v/>
      </c>
      <c r="AA2422" s="18">
        <f>IF(ISNUMBER(R2422), R2422, 0)</f>
        <v/>
      </c>
    </row>
    <row r="2423">
      <c r="A2423" s="13" t="n"/>
      <c r="B2423" s="13" t="n"/>
      <c r="C2423" s="13" t="n"/>
      <c r="D2423" s="13" t="n"/>
      <c r="E2423" s="13" t="n"/>
      <c r="F2423" s="13" t="n"/>
      <c r="G2423" s="13" t="n"/>
      <c r="H2423" s="13" t="n"/>
      <c r="I2423" s="13" t="n"/>
      <c r="J2423" s="13" t="n"/>
      <c r="K2423" s="13" t="n"/>
      <c r="L2423" s="13" t="n"/>
      <c r="M2423" s="13" t="n"/>
      <c r="N2423" s="13" t="n"/>
      <c r="O2423" s="14" t="n"/>
      <c r="P2423" s="15" t="n"/>
      <c r="Q2423" s="16">
        <f>IF(N2423="", "", IF(ISNUMBER(N2423), N2423, IFERROR(DATEVALUE(LEFT(N2423,10))+TIMEVALUE(MID(N2423,12,8)), "texto")))</f>
        <v/>
      </c>
      <c r="R2423" s="17">
        <f>IF(ISNUMBER(Q2423), DATE(YEAR(Q2423),MONTH(Q2423),1), "")</f>
        <v/>
      </c>
      <c r="S2423" s="18">
        <f>IF(A2423="", 0, IF(AND(M2423=Ajustes!$B$8, E2423=Ajustes!$B$5, I2423=Ajustes!$B$4, OR(C2423=Ajustes!$B$6, C2423=Ajustes!$B$7), ISNUMBER(D2423), ISNUMBER(H2423)), 1, 0))</f>
        <v/>
      </c>
      <c r="T2423" s="19">
        <f>IF(S2423&lt;&gt;1, 0, IF(N(J2423)=0, 0, IF(K2423=Ajustes!$B$5, J2423, J2423*F2423)))</f>
        <v/>
      </c>
      <c r="U2423" s="20">
        <f>IF(S2423&lt;&gt;1, U2422, IF(C2423=Ajustes!$B$6, U2422+H2423, U2422-H2423))</f>
        <v/>
      </c>
      <c r="V2423" s="19">
        <f>IF(S2423&lt;&gt;1, V2422, IF(C2423=Ajustes!$B$6, V2422+D2423+N(O2423)+T2423, IF(U2423&lt;=0, 0, V2422-H2423*W2422)))</f>
        <v/>
      </c>
      <c r="W2423" s="21">
        <f>IF(U2423&gt;0, V2423/U2423, 0)</f>
        <v/>
      </c>
      <c r="X2423" s="19">
        <f>IF(AND(S2423=1, C2423=Ajustes!$B$7), D2423-N(O2423)-T2423-H2423*W2422, "")</f>
        <v/>
      </c>
      <c r="Y2423" s="18">
        <f>IF(A2423="", "", TRIM(IF(COUNTIFS($N$2:$N$3000,N2423,$C$2:$C$3000,C2423,$D$2:$D$3000,D2423,$H$2:$H$3000,H2423)&gt;1, "Orden repetida. ", "")&amp;IF(AND(S2423=1, C2423=Ajustes!$B$7, U2422+0.000001&lt;H2423), "Vendes más de lo registrado. ", "")&amp;IF(Q2423="texto", "Fecha en texto. ", "")&amp;IF(OR(NOT(ISNUMBER(D2423)), NOT(ISNUMBER(H2423))), "Número en texto. ", "")&amp;IF(AND(ISNUMBER(Q2423), ISNUMBER(Q2422), Q2423&lt;Q2422), "Fuera de orden de fecha. ", "")))</f>
        <v/>
      </c>
      <c r="Z2423" s="18">
        <f>IF(AND(S2423=1, ISNUMBER(R2423)), ROW(), 0)</f>
        <v/>
      </c>
      <c r="AA2423" s="18">
        <f>IF(ISNUMBER(R2423), R2423, 0)</f>
        <v/>
      </c>
    </row>
    <row r="2424">
      <c r="A2424" s="13" t="n"/>
      <c r="B2424" s="13" t="n"/>
      <c r="C2424" s="13" t="n"/>
      <c r="D2424" s="13" t="n"/>
      <c r="E2424" s="13" t="n"/>
      <c r="F2424" s="13" t="n"/>
      <c r="G2424" s="13" t="n"/>
      <c r="H2424" s="13" t="n"/>
      <c r="I2424" s="13" t="n"/>
      <c r="J2424" s="13" t="n"/>
      <c r="K2424" s="13" t="n"/>
      <c r="L2424" s="13" t="n"/>
      <c r="M2424" s="13" t="n"/>
      <c r="N2424" s="13" t="n"/>
      <c r="O2424" s="14" t="n"/>
      <c r="P2424" s="15" t="n"/>
      <c r="Q2424" s="16">
        <f>IF(N2424="", "", IF(ISNUMBER(N2424), N2424, IFERROR(DATEVALUE(LEFT(N2424,10))+TIMEVALUE(MID(N2424,12,8)), "texto")))</f>
        <v/>
      </c>
      <c r="R2424" s="17">
        <f>IF(ISNUMBER(Q2424), DATE(YEAR(Q2424),MONTH(Q2424),1), "")</f>
        <v/>
      </c>
      <c r="S2424" s="18">
        <f>IF(A2424="", 0, IF(AND(M2424=Ajustes!$B$8, E2424=Ajustes!$B$5, I2424=Ajustes!$B$4, OR(C2424=Ajustes!$B$6, C2424=Ajustes!$B$7), ISNUMBER(D2424), ISNUMBER(H2424)), 1, 0))</f>
        <v/>
      </c>
      <c r="T2424" s="19">
        <f>IF(S2424&lt;&gt;1, 0, IF(N(J2424)=0, 0, IF(K2424=Ajustes!$B$5, J2424, J2424*F2424)))</f>
        <v/>
      </c>
      <c r="U2424" s="20">
        <f>IF(S2424&lt;&gt;1, U2423, IF(C2424=Ajustes!$B$6, U2423+H2424, U2423-H2424))</f>
        <v/>
      </c>
      <c r="V2424" s="19">
        <f>IF(S2424&lt;&gt;1, V2423, IF(C2424=Ajustes!$B$6, V2423+D2424+N(O2424)+T2424, IF(U2424&lt;=0, 0, V2423-H2424*W2423)))</f>
        <v/>
      </c>
      <c r="W2424" s="21">
        <f>IF(U2424&gt;0, V2424/U2424, 0)</f>
        <v/>
      </c>
      <c r="X2424" s="19">
        <f>IF(AND(S2424=1, C2424=Ajustes!$B$7), D2424-N(O2424)-T2424-H2424*W2423, "")</f>
        <v/>
      </c>
      <c r="Y2424" s="18">
        <f>IF(A2424="", "", TRIM(IF(COUNTIFS($N$2:$N$3000,N2424,$C$2:$C$3000,C2424,$D$2:$D$3000,D2424,$H$2:$H$3000,H2424)&gt;1, "Orden repetida. ", "")&amp;IF(AND(S2424=1, C2424=Ajustes!$B$7, U2423+0.000001&lt;H2424), "Vendes más de lo registrado. ", "")&amp;IF(Q2424="texto", "Fecha en texto. ", "")&amp;IF(OR(NOT(ISNUMBER(D2424)), NOT(ISNUMBER(H2424))), "Número en texto. ", "")&amp;IF(AND(ISNUMBER(Q2424), ISNUMBER(Q2423), Q2424&lt;Q2423), "Fuera de orden de fecha. ", "")))</f>
        <v/>
      </c>
      <c r="Z2424" s="18">
        <f>IF(AND(S2424=1, ISNUMBER(R2424)), ROW(), 0)</f>
        <v/>
      </c>
      <c r="AA2424" s="18">
        <f>IF(ISNUMBER(R2424), R2424, 0)</f>
        <v/>
      </c>
    </row>
    <row r="2425">
      <c r="A2425" s="13" t="n"/>
      <c r="B2425" s="13" t="n"/>
      <c r="C2425" s="13" t="n"/>
      <c r="D2425" s="13" t="n"/>
      <c r="E2425" s="13" t="n"/>
      <c r="F2425" s="13" t="n"/>
      <c r="G2425" s="13" t="n"/>
      <c r="H2425" s="13" t="n"/>
      <c r="I2425" s="13" t="n"/>
      <c r="J2425" s="13" t="n"/>
      <c r="K2425" s="13" t="n"/>
      <c r="L2425" s="13" t="n"/>
      <c r="M2425" s="13" t="n"/>
      <c r="N2425" s="13" t="n"/>
      <c r="O2425" s="14" t="n"/>
      <c r="P2425" s="15" t="n"/>
      <c r="Q2425" s="16">
        <f>IF(N2425="", "", IF(ISNUMBER(N2425), N2425, IFERROR(DATEVALUE(LEFT(N2425,10))+TIMEVALUE(MID(N2425,12,8)), "texto")))</f>
        <v/>
      </c>
      <c r="R2425" s="17">
        <f>IF(ISNUMBER(Q2425), DATE(YEAR(Q2425),MONTH(Q2425),1), "")</f>
        <v/>
      </c>
      <c r="S2425" s="18">
        <f>IF(A2425="", 0, IF(AND(M2425=Ajustes!$B$8, E2425=Ajustes!$B$5, I2425=Ajustes!$B$4, OR(C2425=Ajustes!$B$6, C2425=Ajustes!$B$7), ISNUMBER(D2425), ISNUMBER(H2425)), 1, 0))</f>
        <v/>
      </c>
      <c r="T2425" s="19">
        <f>IF(S2425&lt;&gt;1, 0, IF(N(J2425)=0, 0, IF(K2425=Ajustes!$B$5, J2425, J2425*F2425)))</f>
        <v/>
      </c>
      <c r="U2425" s="20">
        <f>IF(S2425&lt;&gt;1, U2424, IF(C2425=Ajustes!$B$6, U2424+H2425, U2424-H2425))</f>
        <v/>
      </c>
      <c r="V2425" s="19">
        <f>IF(S2425&lt;&gt;1, V2424, IF(C2425=Ajustes!$B$6, V2424+D2425+N(O2425)+T2425, IF(U2425&lt;=0, 0, V2424-H2425*W2424)))</f>
        <v/>
      </c>
      <c r="W2425" s="21">
        <f>IF(U2425&gt;0, V2425/U2425, 0)</f>
        <v/>
      </c>
      <c r="X2425" s="19">
        <f>IF(AND(S2425=1, C2425=Ajustes!$B$7), D2425-N(O2425)-T2425-H2425*W2424, "")</f>
        <v/>
      </c>
      <c r="Y2425" s="18">
        <f>IF(A2425="", "", TRIM(IF(COUNTIFS($N$2:$N$3000,N2425,$C$2:$C$3000,C2425,$D$2:$D$3000,D2425,$H$2:$H$3000,H2425)&gt;1, "Orden repetida. ", "")&amp;IF(AND(S2425=1, C2425=Ajustes!$B$7, U2424+0.000001&lt;H2425), "Vendes más de lo registrado. ", "")&amp;IF(Q2425="texto", "Fecha en texto. ", "")&amp;IF(OR(NOT(ISNUMBER(D2425)), NOT(ISNUMBER(H2425))), "Número en texto. ", "")&amp;IF(AND(ISNUMBER(Q2425), ISNUMBER(Q2424), Q2425&lt;Q2424), "Fuera de orden de fecha. ", "")))</f>
        <v/>
      </c>
      <c r="Z2425" s="18">
        <f>IF(AND(S2425=1, ISNUMBER(R2425)), ROW(), 0)</f>
        <v/>
      </c>
      <c r="AA2425" s="18">
        <f>IF(ISNUMBER(R2425), R2425, 0)</f>
        <v/>
      </c>
    </row>
    <row r="2426">
      <c r="A2426" s="13" t="n"/>
      <c r="B2426" s="13" t="n"/>
      <c r="C2426" s="13" t="n"/>
      <c r="D2426" s="13" t="n"/>
      <c r="E2426" s="13" t="n"/>
      <c r="F2426" s="13" t="n"/>
      <c r="G2426" s="13" t="n"/>
      <c r="H2426" s="13" t="n"/>
      <c r="I2426" s="13" t="n"/>
      <c r="J2426" s="13" t="n"/>
      <c r="K2426" s="13" t="n"/>
      <c r="L2426" s="13" t="n"/>
      <c r="M2426" s="13" t="n"/>
      <c r="N2426" s="13" t="n"/>
      <c r="O2426" s="14" t="n"/>
      <c r="P2426" s="15" t="n"/>
      <c r="Q2426" s="16">
        <f>IF(N2426="", "", IF(ISNUMBER(N2426), N2426, IFERROR(DATEVALUE(LEFT(N2426,10))+TIMEVALUE(MID(N2426,12,8)), "texto")))</f>
        <v/>
      </c>
      <c r="R2426" s="17">
        <f>IF(ISNUMBER(Q2426), DATE(YEAR(Q2426),MONTH(Q2426),1), "")</f>
        <v/>
      </c>
      <c r="S2426" s="18">
        <f>IF(A2426="", 0, IF(AND(M2426=Ajustes!$B$8, E2426=Ajustes!$B$5, I2426=Ajustes!$B$4, OR(C2426=Ajustes!$B$6, C2426=Ajustes!$B$7), ISNUMBER(D2426), ISNUMBER(H2426)), 1, 0))</f>
        <v/>
      </c>
      <c r="T2426" s="19">
        <f>IF(S2426&lt;&gt;1, 0, IF(N(J2426)=0, 0, IF(K2426=Ajustes!$B$5, J2426, J2426*F2426)))</f>
        <v/>
      </c>
      <c r="U2426" s="20">
        <f>IF(S2426&lt;&gt;1, U2425, IF(C2426=Ajustes!$B$6, U2425+H2426, U2425-H2426))</f>
        <v/>
      </c>
      <c r="V2426" s="19">
        <f>IF(S2426&lt;&gt;1, V2425, IF(C2426=Ajustes!$B$6, V2425+D2426+N(O2426)+T2426, IF(U2426&lt;=0, 0, V2425-H2426*W2425)))</f>
        <v/>
      </c>
      <c r="W2426" s="21">
        <f>IF(U2426&gt;0, V2426/U2426, 0)</f>
        <v/>
      </c>
      <c r="X2426" s="19">
        <f>IF(AND(S2426=1, C2426=Ajustes!$B$7), D2426-N(O2426)-T2426-H2426*W2425, "")</f>
        <v/>
      </c>
      <c r="Y2426" s="18">
        <f>IF(A2426="", "", TRIM(IF(COUNTIFS($N$2:$N$3000,N2426,$C$2:$C$3000,C2426,$D$2:$D$3000,D2426,$H$2:$H$3000,H2426)&gt;1, "Orden repetida. ", "")&amp;IF(AND(S2426=1, C2426=Ajustes!$B$7, U2425+0.000001&lt;H2426), "Vendes más de lo registrado. ", "")&amp;IF(Q2426="texto", "Fecha en texto. ", "")&amp;IF(OR(NOT(ISNUMBER(D2426)), NOT(ISNUMBER(H2426))), "Número en texto. ", "")&amp;IF(AND(ISNUMBER(Q2426), ISNUMBER(Q2425), Q2426&lt;Q2425), "Fuera de orden de fecha. ", "")))</f>
        <v/>
      </c>
      <c r="Z2426" s="18">
        <f>IF(AND(S2426=1, ISNUMBER(R2426)), ROW(), 0)</f>
        <v/>
      </c>
      <c r="AA2426" s="18">
        <f>IF(ISNUMBER(R2426), R2426, 0)</f>
        <v/>
      </c>
    </row>
    <row r="2427">
      <c r="A2427" s="13" t="n"/>
      <c r="B2427" s="13" t="n"/>
      <c r="C2427" s="13" t="n"/>
      <c r="D2427" s="13" t="n"/>
      <c r="E2427" s="13" t="n"/>
      <c r="F2427" s="13" t="n"/>
      <c r="G2427" s="13" t="n"/>
      <c r="H2427" s="13" t="n"/>
      <c r="I2427" s="13" t="n"/>
      <c r="J2427" s="13" t="n"/>
      <c r="K2427" s="13" t="n"/>
      <c r="L2427" s="13" t="n"/>
      <c r="M2427" s="13" t="n"/>
      <c r="N2427" s="13" t="n"/>
      <c r="O2427" s="14" t="n"/>
      <c r="P2427" s="15" t="n"/>
      <c r="Q2427" s="16">
        <f>IF(N2427="", "", IF(ISNUMBER(N2427), N2427, IFERROR(DATEVALUE(LEFT(N2427,10))+TIMEVALUE(MID(N2427,12,8)), "texto")))</f>
        <v/>
      </c>
      <c r="R2427" s="17">
        <f>IF(ISNUMBER(Q2427), DATE(YEAR(Q2427),MONTH(Q2427),1), "")</f>
        <v/>
      </c>
      <c r="S2427" s="18">
        <f>IF(A2427="", 0, IF(AND(M2427=Ajustes!$B$8, E2427=Ajustes!$B$5, I2427=Ajustes!$B$4, OR(C2427=Ajustes!$B$6, C2427=Ajustes!$B$7), ISNUMBER(D2427), ISNUMBER(H2427)), 1, 0))</f>
        <v/>
      </c>
      <c r="T2427" s="19">
        <f>IF(S2427&lt;&gt;1, 0, IF(N(J2427)=0, 0, IF(K2427=Ajustes!$B$5, J2427, J2427*F2427)))</f>
        <v/>
      </c>
      <c r="U2427" s="20">
        <f>IF(S2427&lt;&gt;1, U2426, IF(C2427=Ajustes!$B$6, U2426+H2427, U2426-H2427))</f>
        <v/>
      </c>
      <c r="V2427" s="19">
        <f>IF(S2427&lt;&gt;1, V2426, IF(C2427=Ajustes!$B$6, V2426+D2427+N(O2427)+T2427, IF(U2427&lt;=0, 0, V2426-H2427*W2426)))</f>
        <v/>
      </c>
      <c r="W2427" s="21">
        <f>IF(U2427&gt;0, V2427/U2427, 0)</f>
        <v/>
      </c>
      <c r="X2427" s="19">
        <f>IF(AND(S2427=1, C2427=Ajustes!$B$7), D2427-N(O2427)-T2427-H2427*W2426, "")</f>
        <v/>
      </c>
      <c r="Y2427" s="18">
        <f>IF(A2427="", "", TRIM(IF(COUNTIFS($N$2:$N$3000,N2427,$C$2:$C$3000,C2427,$D$2:$D$3000,D2427,$H$2:$H$3000,H2427)&gt;1, "Orden repetida. ", "")&amp;IF(AND(S2427=1, C2427=Ajustes!$B$7, U2426+0.000001&lt;H2427), "Vendes más de lo registrado. ", "")&amp;IF(Q2427="texto", "Fecha en texto. ", "")&amp;IF(OR(NOT(ISNUMBER(D2427)), NOT(ISNUMBER(H2427))), "Número en texto. ", "")&amp;IF(AND(ISNUMBER(Q2427), ISNUMBER(Q2426), Q2427&lt;Q2426), "Fuera de orden de fecha. ", "")))</f>
        <v/>
      </c>
      <c r="Z2427" s="18">
        <f>IF(AND(S2427=1, ISNUMBER(R2427)), ROW(), 0)</f>
        <v/>
      </c>
      <c r="AA2427" s="18">
        <f>IF(ISNUMBER(R2427), R2427, 0)</f>
        <v/>
      </c>
    </row>
    <row r="2428">
      <c r="A2428" s="13" t="n"/>
      <c r="B2428" s="13" t="n"/>
      <c r="C2428" s="13" t="n"/>
      <c r="D2428" s="13" t="n"/>
      <c r="E2428" s="13" t="n"/>
      <c r="F2428" s="13" t="n"/>
      <c r="G2428" s="13" t="n"/>
      <c r="H2428" s="13" t="n"/>
      <c r="I2428" s="13" t="n"/>
      <c r="J2428" s="13" t="n"/>
      <c r="K2428" s="13" t="n"/>
      <c r="L2428" s="13" t="n"/>
      <c r="M2428" s="13" t="n"/>
      <c r="N2428" s="13" t="n"/>
      <c r="O2428" s="14" t="n"/>
      <c r="P2428" s="15" t="n"/>
      <c r="Q2428" s="16">
        <f>IF(N2428="", "", IF(ISNUMBER(N2428), N2428, IFERROR(DATEVALUE(LEFT(N2428,10))+TIMEVALUE(MID(N2428,12,8)), "texto")))</f>
        <v/>
      </c>
      <c r="R2428" s="17">
        <f>IF(ISNUMBER(Q2428), DATE(YEAR(Q2428),MONTH(Q2428),1), "")</f>
        <v/>
      </c>
      <c r="S2428" s="18">
        <f>IF(A2428="", 0, IF(AND(M2428=Ajustes!$B$8, E2428=Ajustes!$B$5, I2428=Ajustes!$B$4, OR(C2428=Ajustes!$B$6, C2428=Ajustes!$B$7), ISNUMBER(D2428), ISNUMBER(H2428)), 1, 0))</f>
        <v/>
      </c>
      <c r="T2428" s="19">
        <f>IF(S2428&lt;&gt;1, 0, IF(N(J2428)=0, 0, IF(K2428=Ajustes!$B$5, J2428, J2428*F2428)))</f>
        <v/>
      </c>
      <c r="U2428" s="20">
        <f>IF(S2428&lt;&gt;1, U2427, IF(C2428=Ajustes!$B$6, U2427+H2428, U2427-H2428))</f>
        <v/>
      </c>
      <c r="V2428" s="19">
        <f>IF(S2428&lt;&gt;1, V2427, IF(C2428=Ajustes!$B$6, V2427+D2428+N(O2428)+T2428, IF(U2428&lt;=0, 0, V2427-H2428*W2427)))</f>
        <v/>
      </c>
      <c r="W2428" s="21">
        <f>IF(U2428&gt;0, V2428/U2428, 0)</f>
        <v/>
      </c>
      <c r="X2428" s="19">
        <f>IF(AND(S2428=1, C2428=Ajustes!$B$7), D2428-N(O2428)-T2428-H2428*W2427, "")</f>
        <v/>
      </c>
      <c r="Y2428" s="18">
        <f>IF(A2428="", "", TRIM(IF(COUNTIFS($N$2:$N$3000,N2428,$C$2:$C$3000,C2428,$D$2:$D$3000,D2428,$H$2:$H$3000,H2428)&gt;1, "Orden repetida. ", "")&amp;IF(AND(S2428=1, C2428=Ajustes!$B$7, U2427+0.000001&lt;H2428), "Vendes más de lo registrado. ", "")&amp;IF(Q2428="texto", "Fecha en texto. ", "")&amp;IF(OR(NOT(ISNUMBER(D2428)), NOT(ISNUMBER(H2428))), "Número en texto. ", "")&amp;IF(AND(ISNUMBER(Q2428), ISNUMBER(Q2427), Q2428&lt;Q2427), "Fuera de orden de fecha. ", "")))</f>
        <v/>
      </c>
      <c r="Z2428" s="18">
        <f>IF(AND(S2428=1, ISNUMBER(R2428)), ROW(), 0)</f>
        <v/>
      </c>
      <c r="AA2428" s="18">
        <f>IF(ISNUMBER(R2428), R2428, 0)</f>
        <v/>
      </c>
    </row>
    <row r="2429">
      <c r="A2429" s="13" t="n"/>
      <c r="B2429" s="13" t="n"/>
      <c r="C2429" s="13" t="n"/>
      <c r="D2429" s="13" t="n"/>
      <c r="E2429" s="13" t="n"/>
      <c r="F2429" s="13" t="n"/>
      <c r="G2429" s="13" t="n"/>
      <c r="H2429" s="13" t="n"/>
      <c r="I2429" s="13" t="n"/>
      <c r="J2429" s="13" t="n"/>
      <c r="K2429" s="13" t="n"/>
      <c r="L2429" s="13" t="n"/>
      <c r="M2429" s="13" t="n"/>
      <c r="N2429" s="13" t="n"/>
      <c r="O2429" s="14" t="n"/>
      <c r="P2429" s="15" t="n"/>
      <c r="Q2429" s="16">
        <f>IF(N2429="", "", IF(ISNUMBER(N2429), N2429, IFERROR(DATEVALUE(LEFT(N2429,10))+TIMEVALUE(MID(N2429,12,8)), "texto")))</f>
        <v/>
      </c>
      <c r="R2429" s="17">
        <f>IF(ISNUMBER(Q2429), DATE(YEAR(Q2429),MONTH(Q2429),1), "")</f>
        <v/>
      </c>
      <c r="S2429" s="18">
        <f>IF(A2429="", 0, IF(AND(M2429=Ajustes!$B$8, E2429=Ajustes!$B$5, I2429=Ajustes!$B$4, OR(C2429=Ajustes!$B$6, C2429=Ajustes!$B$7), ISNUMBER(D2429), ISNUMBER(H2429)), 1, 0))</f>
        <v/>
      </c>
      <c r="T2429" s="19">
        <f>IF(S2429&lt;&gt;1, 0, IF(N(J2429)=0, 0, IF(K2429=Ajustes!$B$5, J2429, J2429*F2429)))</f>
        <v/>
      </c>
      <c r="U2429" s="20">
        <f>IF(S2429&lt;&gt;1, U2428, IF(C2429=Ajustes!$B$6, U2428+H2429, U2428-H2429))</f>
        <v/>
      </c>
      <c r="V2429" s="19">
        <f>IF(S2429&lt;&gt;1, V2428, IF(C2429=Ajustes!$B$6, V2428+D2429+N(O2429)+T2429, IF(U2429&lt;=0, 0, V2428-H2429*W2428)))</f>
        <v/>
      </c>
      <c r="W2429" s="21">
        <f>IF(U2429&gt;0, V2429/U2429, 0)</f>
        <v/>
      </c>
      <c r="X2429" s="19">
        <f>IF(AND(S2429=1, C2429=Ajustes!$B$7), D2429-N(O2429)-T2429-H2429*W2428, "")</f>
        <v/>
      </c>
      <c r="Y2429" s="18">
        <f>IF(A2429="", "", TRIM(IF(COUNTIFS($N$2:$N$3000,N2429,$C$2:$C$3000,C2429,$D$2:$D$3000,D2429,$H$2:$H$3000,H2429)&gt;1, "Orden repetida. ", "")&amp;IF(AND(S2429=1, C2429=Ajustes!$B$7, U2428+0.000001&lt;H2429), "Vendes más de lo registrado. ", "")&amp;IF(Q2429="texto", "Fecha en texto. ", "")&amp;IF(OR(NOT(ISNUMBER(D2429)), NOT(ISNUMBER(H2429))), "Número en texto. ", "")&amp;IF(AND(ISNUMBER(Q2429), ISNUMBER(Q2428), Q2429&lt;Q2428), "Fuera de orden de fecha. ", "")))</f>
        <v/>
      </c>
      <c r="Z2429" s="18">
        <f>IF(AND(S2429=1, ISNUMBER(R2429)), ROW(), 0)</f>
        <v/>
      </c>
      <c r="AA2429" s="18">
        <f>IF(ISNUMBER(R2429), R2429, 0)</f>
        <v/>
      </c>
    </row>
    <row r="2430">
      <c r="A2430" s="13" t="n"/>
      <c r="B2430" s="13" t="n"/>
      <c r="C2430" s="13" t="n"/>
      <c r="D2430" s="13" t="n"/>
      <c r="E2430" s="13" t="n"/>
      <c r="F2430" s="13" t="n"/>
      <c r="G2430" s="13" t="n"/>
      <c r="H2430" s="13" t="n"/>
      <c r="I2430" s="13" t="n"/>
      <c r="J2430" s="13" t="n"/>
      <c r="K2430" s="13" t="n"/>
      <c r="L2430" s="13" t="n"/>
      <c r="M2430" s="13" t="n"/>
      <c r="N2430" s="13" t="n"/>
      <c r="O2430" s="14" t="n"/>
      <c r="P2430" s="15" t="n"/>
      <c r="Q2430" s="16">
        <f>IF(N2430="", "", IF(ISNUMBER(N2430), N2430, IFERROR(DATEVALUE(LEFT(N2430,10))+TIMEVALUE(MID(N2430,12,8)), "texto")))</f>
        <v/>
      </c>
      <c r="R2430" s="17">
        <f>IF(ISNUMBER(Q2430), DATE(YEAR(Q2430),MONTH(Q2430),1), "")</f>
        <v/>
      </c>
      <c r="S2430" s="18">
        <f>IF(A2430="", 0, IF(AND(M2430=Ajustes!$B$8, E2430=Ajustes!$B$5, I2430=Ajustes!$B$4, OR(C2430=Ajustes!$B$6, C2430=Ajustes!$B$7), ISNUMBER(D2430), ISNUMBER(H2430)), 1, 0))</f>
        <v/>
      </c>
      <c r="T2430" s="19">
        <f>IF(S2430&lt;&gt;1, 0, IF(N(J2430)=0, 0, IF(K2430=Ajustes!$B$5, J2430, J2430*F2430)))</f>
        <v/>
      </c>
      <c r="U2430" s="20">
        <f>IF(S2430&lt;&gt;1, U2429, IF(C2430=Ajustes!$B$6, U2429+H2430, U2429-H2430))</f>
        <v/>
      </c>
      <c r="V2430" s="19">
        <f>IF(S2430&lt;&gt;1, V2429, IF(C2430=Ajustes!$B$6, V2429+D2430+N(O2430)+T2430, IF(U2430&lt;=0, 0, V2429-H2430*W2429)))</f>
        <v/>
      </c>
      <c r="W2430" s="21">
        <f>IF(U2430&gt;0, V2430/U2430, 0)</f>
        <v/>
      </c>
      <c r="X2430" s="19">
        <f>IF(AND(S2430=1, C2430=Ajustes!$B$7), D2430-N(O2430)-T2430-H2430*W2429, "")</f>
        <v/>
      </c>
      <c r="Y2430" s="18">
        <f>IF(A2430="", "", TRIM(IF(COUNTIFS($N$2:$N$3000,N2430,$C$2:$C$3000,C2430,$D$2:$D$3000,D2430,$H$2:$H$3000,H2430)&gt;1, "Orden repetida. ", "")&amp;IF(AND(S2430=1, C2430=Ajustes!$B$7, U2429+0.000001&lt;H2430), "Vendes más de lo registrado. ", "")&amp;IF(Q2430="texto", "Fecha en texto. ", "")&amp;IF(OR(NOT(ISNUMBER(D2430)), NOT(ISNUMBER(H2430))), "Número en texto. ", "")&amp;IF(AND(ISNUMBER(Q2430), ISNUMBER(Q2429), Q2430&lt;Q2429), "Fuera de orden de fecha. ", "")))</f>
        <v/>
      </c>
      <c r="Z2430" s="18">
        <f>IF(AND(S2430=1, ISNUMBER(R2430)), ROW(), 0)</f>
        <v/>
      </c>
      <c r="AA2430" s="18">
        <f>IF(ISNUMBER(R2430), R2430, 0)</f>
        <v/>
      </c>
    </row>
    <row r="2431">
      <c r="A2431" s="13" t="n"/>
      <c r="B2431" s="13" t="n"/>
      <c r="C2431" s="13" t="n"/>
      <c r="D2431" s="13" t="n"/>
      <c r="E2431" s="13" t="n"/>
      <c r="F2431" s="13" t="n"/>
      <c r="G2431" s="13" t="n"/>
      <c r="H2431" s="13" t="n"/>
      <c r="I2431" s="13" t="n"/>
      <c r="J2431" s="13" t="n"/>
      <c r="K2431" s="13" t="n"/>
      <c r="L2431" s="13" t="n"/>
      <c r="M2431" s="13" t="n"/>
      <c r="N2431" s="13" t="n"/>
      <c r="O2431" s="14" t="n"/>
      <c r="P2431" s="15" t="n"/>
      <c r="Q2431" s="16">
        <f>IF(N2431="", "", IF(ISNUMBER(N2431), N2431, IFERROR(DATEVALUE(LEFT(N2431,10))+TIMEVALUE(MID(N2431,12,8)), "texto")))</f>
        <v/>
      </c>
      <c r="R2431" s="17">
        <f>IF(ISNUMBER(Q2431), DATE(YEAR(Q2431),MONTH(Q2431),1), "")</f>
        <v/>
      </c>
      <c r="S2431" s="18">
        <f>IF(A2431="", 0, IF(AND(M2431=Ajustes!$B$8, E2431=Ajustes!$B$5, I2431=Ajustes!$B$4, OR(C2431=Ajustes!$B$6, C2431=Ajustes!$B$7), ISNUMBER(D2431), ISNUMBER(H2431)), 1, 0))</f>
        <v/>
      </c>
      <c r="T2431" s="19">
        <f>IF(S2431&lt;&gt;1, 0, IF(N(J2431)=0, 0, IF(K2431=Ajustes!$B$5, J2431, J2431*F2431)))</f>
        <v/>
      </c>
      <c r="U2431" s="20">
        <f>IF(S2431&lt;&gt;1, U2430, IF(C2431=Ajustes!$B$6, U2430+H2431, U2430-H2431))</f>
        <v/>
      </c>
      <c r="V2431" s="19">
        <f>IF(S2431&lt;&gt;1, V2430, IF(C2431=Ajustes!$B$6, V2430+D2431+N(O2431)+T2431, IF(U2431&lt;=0, 0, V2430-H2431*W2430)))</f>
        <v/>
      </c>
      <c r="W2431" s="21">
        <f>IF(U2431&gt;0, V2431/U2431, 0)</f>
        <v/>
      </c>
      <c r="X2431" s="19">
        <f>IF(AND(S2431=1, C2431=Ajustes!$B$7), D2431-N(O2431)-T2431-H2431*W2430, "")</f>
        <v/>
      </c>
      <c r="Y2431" s="18">
        <f>IF(A2431="", "", TRIM(IF(COUNTIFS($N$2:$N$3000,N2431,$C$2:$C$3000,C2431,$D$2:$D$3000,D2431,$H$2:$H$3000,H2431)&gt;1, "Orden repetida. ", "")&amp;IF(AND(S2431=1, C2431=Ajustes!$B$7, U2430+0.000001&lt;H2431), "Vendes más de lo registrado. ", "")&amp;IF(Q2431="texto", "Fecha en texto. ", "")&amp;IF(OR(NOT(ISNUMBER(D2431)), NOT(ISNUMBER(H2431))), "Número en texto. ", "")&amp;IF(AND(ISNUMBER(Q2431), ISNUMBER(Q2430), Q2431&lt;Q2430), "Fuera de orden de fecha. ", "")))</f>
        <v/>
      </c>
      <c r="Z2431" s="18">
        <f>IF(AND(S2431=1, ISNUMBER(R2431)), ROW(), 0)</f>
        <v/>
      </c>
      <c r="AA2431" s="18">
        <f>IF(ISNUMBER(R2431), R2431, 0)</f>
        <v/>
      </c>
    </row>
    <row r="2432">
      <c r="A2432" s="13" t="n"/>
      <c r="B2432" s="13" t="n"/>
      <c r="C2432" s="13" t="n"/>
      <c r="D2432" s="13" t="n"/>
      <c r="E2432" s="13" t="n"/>
      <c r="F2432" s="13" t="n"/>
      <c r="G2432" s="13" t="n"/>
      <c r="H2432" s="13" t="n"/>
      <c r="I2432" s="13" t="n"/>
      <c r="J2432" s="13" t="n"/>
      <c r="K2432" s="13" t="n"/>
      <c r="L2432" s="13" t="n"/>
      <c r="M2432" s="13" t="n"/>
      <c r="N2432" s="13" t="n"/>
      <c r="O2432" s="14" t="n"/>
      <c r="P2432" s="15" t="n"/>
      <c r="Q2432" s="16">
        <f>IF(N2432="", "", IF(ISNUMBER(N2432), N2432, IFERROR(DATEVALUE(LEFT(N2432,10))+TIMEVALUE(MID(N2432,12,8)), "texto")))</f>
        <v/>
      </c>
      <c r="R2432" s="17">
        <f>IF(ISNUMBER(Q2432), DATE(YEAR(Q2432),MONTH(Q2432),1), "")</f>
        <v/>
      </c>
      <c r="S2432" s="18">
        <f>IF(A2432="", 0, IF(AND(M2432=Ajustes!$B$8, E2432=Ajustes!$B$5, I2432=Ajustes!$B$4, OR(C2432=Ajustes!$B$6, C2432=Ajustes!$B$7), ISNUMBER(D2432), ISNUMBER(H2432)), 1, 0))</f>
        <v/>
      </c>
      <c r="T2432" s="19">
        <f>IF(S2432&lt;&gt;1, 0, IF(N(J2432)=0, 0, IF(K2432=Ajustes!$B$5, J2432, J2432*F2432)))</f>
        <v/>
      </c>
      <c r="U2432" s="20">
        <f>IF(S2432&lt;&gt;1, U2431, IF(C2432=Ajustes!$B$6, U2431+H2432, U2431-H2432))</f>
        <v/>
      </c>
      <c r="V2432" s="19">
        <f>IF(S2432&lt;&gt;1, V2431, IF(C2432=Ajustes!$B$6, V2431+D2432+N(O2432)+T2432, IF(U2432&lt;=0, 0, V2431-H2432*W2431)))</f>
        <v/>
      </c>
      <c r="W2432" s="21">
        <f>IF(U2432&gt;0, V2432/U2432, 0)</f>
        <v/>
      </c>
      <c r="X2432" s="19">
        <f>IF(AND(S2432=1, C2432=Ajustes!$B$7), D2432-N(O2432)-T2432-H2432*W2431, "")</f>
        <v/>
      </c>
      <c r="Y2432" s="18">
        <f>IF(A2432="", "", TRIM(IF(COUNTIFS($N$2:$N$3000,N2432,$C$2:$C$3000,C2432,$D$2:$D$3000,D2432,$H$2:$H$3000,H2432)&gt;1, "Orden repetida. ", "")&amp;IF(AND(S2432=1, C2432=Ajustes!$B$7, U2431+0.000001&lt;H2432), "Vendes más de lo registrado. ", "")&amp;IF(Q2432="texto", "Fecha en texto. ", "")&amp;IF(OR(NOT(ISNUMBER(D2432)), NOT(ISNUMBER(H2432))), "Número en texto. ", "")&amp;IF(AND(ISNUMBER(Q2432), ISNUMBER(Q2431), Q2432&lt;Q2431), "Fuera de orden de fecha. ", "")))</f>
        <v/>
      </c>
      <c r="Z2432" s="18">
        <f>IF(AND(S2432=1, ISNUMBER(R2432)), ROW(), 0)</f>
        <v/>
      </c>
      <c r="AA2432" s="18">
        <f>IF(ISNUMBER(R2432), R2432, 0)</f>
        <v/>
      </c>
    </row>
    <row r="2433">
      <c r="A2433" s="13" t="n"/>
      <c r="B2433" s="13" t="n"/>
      <c r="C2433" s="13" t="n"/>
      <c r="D2433" s="13" t="n"/>
      <c r="E2433" s="13" t="n"/>
      <c r="F2433" s="13" t="n"/>
      <c r="G2433" s="13" t="n"/>
      <c r="H2433" s="13" t="n"/>
      <c r="I2433" s="13" t="n"/>
      <c r="J2433" s="13" t="n"/>
      <c r="K2433" s="13" t="n"/>
      <c r="L2433" s="13" t="n"/>
      <c r="M2433" s="13" t="n"/>
      <c r="N2433" s="13" t="n"/>
      <c r="O2433" s="14" t="n"/>
      <c r="P2433" s="15" t="n"/>
      <c r="Q2433" s="16">
        <f>IF(N2433="", "", IF(ISNUMBER(N2433), N2433, IFERROR(DATEVALUE(LEFT(N2433,10))+TIMEVALUE(MID(N2433,12,8)), "texto")))</f>
        <v/>
      </c>
      <c r="R2433" s="17">
        <f>IF(ISNUMBER(Q2433), DATE(YEAR(Q2433),MONTH(Q2433),1), "")</f>
        <v/>
      </c>
      <c r="S2433" s="18">
        <f>IF(A2433="", 0, IF(AND(M2433=Ajustes!$B$8, E2433=Ajustes!$B$5, I2433=Ajustes!$B$4, OR(C2433=Ajustes!$B$6, C2433=Ajustes!$B$7), ISNUMBER(D2433), ISNUMBER(H2433)), 1, 0))</f>
        <v/>
      </c>
      <c r="T2433" s="19">
        <f>IF(S2433&lt;&gt;1, 0, IF(N(J2433)=0, 0, IF(K2433=Ajustes!$B$5, J2433, J2433*F2433)))</f>
        <v/>
      </c>
      <c r="U2433" s="20">
        <f>IF(S2433&lt;&gt;1, U2432, IF(C2433=Ajustes!$B$6, U2432+H2433, U2432-H2433))</f>
        <v/>
      </c>
      <c r="V2433" s="19">
        <f>IF(S2433&lt;&gt;1, V2432, IF(C2433=Ajustes!$B$6, V2432+D2433+N(O2433)+T2433, IF(U2433&lt;=0, 0, V2432-H2433*W2432)))</f>
        <v/>
      </c>
      <c r="W2433" s="21">
        <f>IF(U2433&gt;0, V2433/U2433, 0)</f>
        <v/>
      </c>
      <c r="X2433" s="19">
        <f>IF(AND(S2433=1, C2433=Ajustes!$B$7), D2433-N(O2433)-T2433-H2433*W2432, "")</f>
        <v/>
      </c>
      <c r="Y2433" s="18">
        <f>IF(A2433="", "", TRIM(IF(COUNTIFS($N$2:$N$3000,N2433,$C$2:$C$3000,C2433,$D$2:$D$3000,D2433,$H$2:$H$3000,H2433)&gt;1, "Orden repetida. ", "")&amp;IF(AND(S2433=1, C2433=Ajustes!$B$7, U2432+0.000001&lt;H2433), "Vendes más de lo registrado. ", "")&amp;IF(Q2433="texto", "Fecha en texto. ", "")&amp;IF(OR(NOT(ISNUMBER(D2433)), NOT(ISNUMBER(H2433))), "Número en texto. ", "")&amp;IF(AND(ISNUMBER(Q2433), ISNUMBER(Q2432), Q2433&lt;Q2432), "Fuera de orden de fecha. ", "")))</f>
        <v/>
      </c>
      <c r="Z2433" s="18">
        <f>IF(AND(S2433=1, ISNUMBER(R2433)), ROW(), 0)</f>
        <v/>
      </c>
      <c r="AA2433" s="18">
        <f>IF(ISNUMBER(R2433), R2433, 0)</f>
        <v/>
      </c>
    </row>
    <row r="2434">
      <c r="A2434" s="13" t="n"/>
      <c r="B2434" s="13" t="n"/>
      <c r="C2434" s="13" t="n"/>
      <c r="D2434" s="13" t="n"/>
      <c r="E2434" s="13" t="n"/>
      <c r="F2434" s="13" t="n"/>
      <c r="G2434" s="13" t="n"/>
      <c r="H2434" s="13" t="n"/>
      <c r="I2434" s="13" t="n"/>
      <c r="J2434" s="13" t="n"/>
      <c r="K2434" s="13" t="n"/>
      <c r="L2434" s="13" t="n"/>
      <c r="M2434" s="13" t="n"/>
      <c r="N2434" s="13" t="n"/>
      <c r="O2434" s="14" t="n"/>
      <c r="P2434" s="15" t="n"/>
      <c r="Q2434" s="16">
        <f>IF(N2434="", "", IF(ISNUMBER(N2434), N2434, IFERROR(DATEVALUE(LEFT(N2434,10))+TIMEVALUE(MID(N2434,12,8)), "texto")))</f>
        <v/>
      </c>
      <c r="R2434" s="17">
        <f>IF(ISNUMBER(Q2434), DATE(YEAR(Q2434),MONTH(Q2434),1), "")</f>
        <v/>
      </c>
      <c r="S2434" s="18">
        <f>IF(A2434="", 0, IF(AND(M2434=Ajustes!$B$8, E2434=Ajustes!$B$5, I2434=Ajustes!$B$4, OR(C2434=Ajustes!$B$6, C2434=Ajustes!$B$7), ISNUMBER(D2434), ISNUMBER(H2434)), 1, 0))</f>
        <v/>
      </c>
      <c r="T2434" s="19">
        <f>IF(S2434&lt;&gt;1, 0, IF(N(J2434)=0, 0, IF(K2434=Ajustes!$B$5, J2434, J2434*F2434)))</f>
        <v/>
      </c>
      <c r="U2434" s="20">
        <f>IF(S2434&lt;&gt;1, U2433, IF(C2434=Ajustes!$B$6, U2433+H2434, U2433-H2434))</f>
        <v/>
      </c>
      <c r="V2434" s="19">
        <f>IF(S2434&lt;&gt;1, V2433, IF(C2434=Ajustes!$B$6, V2433+D2434+N(O2434)+T2434, IF(U2434&lt;=0, 0, V2433-H2434*W2433)))</f>
        <v/>
      </c>
      <c r="W2434" s="21">
        <f>IF(U2434&gt;0, V2434/U2434, 0)</f>
        <v/>
      </c>
      <c r="X2434" s="19">
        <f>IF(AND(S2434=1, C2434=Ajustes!$B$7), D2434-N(O2434)-T2434-H2434*W2433, "")</f>
        <v/>
      </c>
      <c r="Y2434" s="18">
        <f>IF(A2434="", "", TRIM(IF(COUNTIFS($N$2:$N$3000,N2434,$C$2:$C$3000,C2434,$D$2:$D$3000,D2434,$H$2:$H$3000,H2434)&gt;1, "Orden repetida. ", "")&amp;IF(AND(S2434=1, C2434=Ajustes!$B$7, U2433+0.000001&lt;H2434), "Vendes más de lo registrado. ", "")&amp;IF(Q2434="texto", "Fecha en texto. ", "")&amp;IF(OR(NOT(ISNUMBER(D2434)), NOT(ISNUMBER(H2434))), "Número en texto. ", "")&amp;IF(AND(ISNUMBER(Q2434), ISNUMBER(Q2433), Q2434&lt;Q2433), "Fuera de orden de fecha. ", "")))</f>
        <v/>
      </c>
      <c r="Z2434" s="18">
        <f>IF(AND(S2434=1, ISNUMBER(R2434)), ROW(), 0)</f>
        <v/>
      </c>
      <c r="AA2434" s="18">
        <f>IF(ISNUMBER(R2434), R2434, 0)</f>
        <v/>
      </c>
    </row>
    <row r="2435">
      <c r="A2435" s="13" t="n"/>
      <c r="B2435" s="13" t="n"/>
      <c r="C2435" s="13" t="n"/>
      <c r="D2435" s="13" t="n"/>
      <c r="E2435" s="13" t="n"/>
      <c r="F2435" s="13" t="n"/>
      <c r="G2435" s="13" t="n"/>
      <c r="H2435" s="13" t="n"/>
      <c r="I2435" s="13" t="n"/>
      <c r="J2435" s="13" t="n"/>
      <c r="K2435" s="13" t="n"/>
      <c r="L2435" s="13" t="n"/>
      <c r="M2435" s="13" t="n"/>
      <c r="N2435" s="13" t="n"/>
      <c r="O2435" s="14" t="n"/>
      <c r="P2435" s="15" t="n"/>
      <c r="Q2435" s="16">
        <f>IF(N2435="", "", IF(ISNUMBER(N2435), N2435, IFERROR(DATEVALUE(LEFT(N2435,10))+TIMEVALUE(MID(N2435,12,8)), "texto")))</f>
        <v/>
      </c>
      <c r="R2435" s="17">
        <f>IF(ISNUMBER(Q2435), DATE(YEAR(Q2435),MONTH(Q2435),1), "")</f>
        <v/>
      </c>
      <c r="S2435" s="18">
        <f>IF(A2435="", 0, IF(AND(M2435=Ajustes!$B$8, E2435=Ajustes!$B$5, I2435=Ajustes!$B$4, OR(C2435=Ajustes!$B$6, C2435=Ajustes!$B$7), ISNUMBER(D2435), ISNUMBER(H2435)), 1, 0))</f>
        <v/>
      </c>
      <c r="T2435" s="19">
        <f>IF(S2435&lt;&gt;1, 0, IF(N(J2435)=0, 0, IF(K2435=Ajustes!$B$5, J2435, J2435*F2435)))</f>
        <v/>
      </c>
      <c r="U2435" s="20">
        <f>IF(S2435&lt;&gt;1, U2434, IF(C2435=Ajustes!$B$6, U2434+H2435, U2434-H2435))</f>
        <v/>
      </c>
      <c r="V2435" s="19">
        <f>IF(S2435&lt;&gt;1, V2434, IF(C2435=Ajustes!$B$6, V2434+D2435+N(O2435)+T2435, IF(U2435&lt;=0, 0, V2434-H2435*W2434)))</f>
        <v/>
      </c>
      <c r="W2435" s="21">
        <f>IF(U2435&gt;0, V2435/U2435, 0)</f>
        <v/>
      </c>
      <c r="X2435" s="19">
        <f>IF(AND(S2435=1, C2435=Ajustes!$B$7), D2435-N(O2435)-T2435-H2435*W2434, "")</f>
        <v/>
      </c>
      <c r="Y2435" s="18">
        <f>IF(A2435="", "", TRIM(IF(COUNTIFS($N$2:$N$3000,N2435,$C$2:$C$3000,C2435,$D$2:$D$3000,D2435,$H$2:$H$3000,H2435)&gt;1, "Orden repetida. ", "")&amp;IF(AND(S2435=1, C2435=Ajustes!$B$7, U2434+0.000001&lt;H2435), "Vendes más de lo registrado. ", "")&amp;IF(Q2435="texto", "Fecha en texto. ", "")&amp;IF(OR(NOT(ISNUMBER(D2435)), NOT(ISNUMBER(H2435))), "Número en texto. ", "")&amp;IF(AND(ISNUMBER(Q2435), ISNUMBER(Q2434), Q2435&lt;Q2434), "Fuera de orden de fecha. ", "")))</f>
        <v/>
      </c>
      <c r="Z2435" s="18">
        <f>IF(AND(S2435=1, ISNUMBER(R2435)), ROW(), 0)</f>
        <v/>
      </c>
      <c r="AA2435" s="18">
        <f>IF(ISNUMBER(R2435), R2435, 0)</f>
        <v/>
      </c>
    </row>
    <row r="2436">
      <c r="A2436" s="13" t="n"/>
      <c r="B2436" s="13" t="n"/>
      <c r="C2436" s="13" t="n"/>
      <c r="D2436" s="13" t="n"/>
      <c r="E2436" s="13" t="n"/>
      <c r="F2436" s="13" t="n"/>
      <c r="G2436" s="13" t="n"/>
      <c r="H2436" s="13" t="n"/>
      <c r="I2436" s="13" t="n"/>
      <c r="J2436" s="13" t="n"/>
      <c r="K2436" s="13" t="n"/>
      <c r="L2436" s="13" t="n"/>
      <c r="M2436" s="13" t="n"/>
      <c r="N2436" s="13" t="n"/>
      <c r="O2436" s="14" t="n"/>
      <c r="P2436" s="15" t="n"/>
      <c r="Q2436" s="16">
        <f>IF(N2436="", "", IF(ISNUMBER(N2436), N2436, IFERROR(DATEVALUE(LEFT(N2436,10))+TIMEVALUE(MID(N2436,12,8)), "texto")))</f>
        <v/>
      </c>
      <c r="R2436" s="17">
        <f>IF(ISNUMBER(Q2436), DATE(YEAR(Q2436),MONTH(Q2436),1), "")</f>
        <v/>
      </c>
      <c r="S2436" s="18">
        <f>IF(A2436="", 0, IF(AND(M2436=Ajustes!$B$8, E2436=Ajustes!$B$5, I2436=Ajustes!$B$4, OR(C2436=Ajustes!$B$6, C2436=Ajustes!$B$7), ISNUMBER(D2436), ISNUMBER(H2436)), 1, 0))</f>
        <v/>
      </c>
      <c r="T2436" s="19">
        <f>IF(S2436&lt;&gt;1, 0, IF(N(J2436)=0, 0, IF(K2436=Ajustes!$B$5, J2436, J2436*F2436)))</f>
        <v/>
      </c>
      <c r="U2436" s="20">
        <f>IF(S2436&lt;&gt;1, U2435, IF(C2436=Ajustes!$B$6, U2435+H2436, U2435-H2436))</f>
        <v/>
      </c>
      <c r="V2436" s="19">
        <f>IF(S2436&lt;&gt;1, V2435, IF(C2436=Ajustes!$B$6, V2435+D2436+N(O2436)+T2436, IF(U2436&lt;=0, 0, V2435-H2436*W2435)))</f>
        <v/>
      </c>
      <c r="W2436" s="21">
        <f>IF(U2436&gt;0, V2436/U2436, 0)</f>
        <v/>
      </c>
      <c r="X2436" s="19">
        <f>IF(AND(S2436=1, C2436=Ajustes!$B$7), D2436-N(O2436)-T2436-H2436*W2435, "")</f>
        <v/>
      </c>
      <c r="Y2436" s="18">
        <f>IF(A2436="", "", TRIM(IF(COUNTIFS($N$2:$N$3000,N2436,$C$2:$C$3000,C2436,$D$2:$D$3000,D2436,$H$2:$H$3000,H2436)&gt;1, "Orden repetida. ", "")&amp;IF(AND(S2436=1, C2436=Ajustes!$B$7, U2435+0.000001&lt;H2436), "Vendes más de lo registrado. ", "")&amp;IF(Q2436="texto", "Fecha en texto. ", "")&amp;IF(OR(NOT(ISNUMBER(D2436)), NOT(ISNUMBER(H2436))), "Número en texto. ", "")&amp;IF(AND(ISNUMBER(Q2436), ISNUMBER(Q2435), Q2436&lt;Q2435), "Fuera de orden de fecha. ", "")))</f>
        <v/>
      </c>
      <c r="Z2436" s="18">
        <f>IF(AND(S2436=1, ISNUMBER(R2436)), ROW(), 0)</f>
        <v/>
      </c>
      <c r="AA2436" s="18">
        <f>IF(ISNUMBER(R2436), R2436, 0)</f>
        <v/>
      </c>
    </row>
    <row r="2437">
      <c r="A2437" s="13" t="n"/>
      <c r="B2437" s="13" t="n"/>
      <c r="C2437" s="13" t="n"/>
      <c r="D2437" s="13" t="n"/>
      <c r="E2437" s="13" t="n"/>
      <c r="F2437" s="13" t="n"/>
      <c r="G2437" s="13" t="n"/>
      <c r="H2437" s="13" t="n"/>
      <c r="I2437" s="13" t="n"/>
      <c r="J2437" s="13" t="n"/>
      <c r="K2437" s="13" t="n"/>
      <c r="L2437" s="13" t="n"/>
      <c r="M2437" s="13" t="n"/>
      <c r="N2437" s="13" t="n"/>
      <c r="O2437" s="14" t="n"/>
      <c r="P2437" s="15" t="n"/>
      <c r="Q2437" s="16">
        <f>IF(N2437="", "", IF(ISNUMBER(N2437), N2437, IFERROR(DATEVALUE(LEFT(N2437,10))+TIMEVALUE(MID(N2437,12,8)), "texto")))</f>
        <v/>
      </c>
      <c r="R2437" s="17">
        <f>IF(ISNUMBER(Q2437), DATE(YEAR(Q2437),MONTH(Q2437),1), "")</f>
        <v/>
      </c>
      <c r="S2437" s="18">
        <f>IF(A2437="", 0, IF(AND(M2437=Ajustes!$B$8, E2437=Ajustes!$B$5, I2437=Ajustes!$B$4, OR(C2437=Ajustes!$B$6, C2437=Ajustes!$B$7), ISNUMBER(D2437), ISNUMBER(H2437)), 1, 0))</f>
        <v/>
      </c>
      <c r="T2437" s="19">
        <f>IF(S2437&lt;&gt;1, 0, IF(N(J2437)=0, 0, IF(K2437=Ajustes!$B$5, J2437, J2437*F2437)))</f>
        <v/>
      </c>
      <c r="U2437" s="20">
        <f>IF(S2437&lt;&gt;1, U2436, IF(C2437=Ajustes!$B$6, U2436+H2437, U2436-H2437))</f>
        <v/>
      </c>
      <c r="V2437" s="19">
        <f>IF(S2437&lt;&gt;1, V2436, IF(C2437=Ajustes!$B$6, V2436+D2437+N(O2437)+T2437, IF(U2437&lt;=0, 0, V2436-H2437*W2436)))</f>
        <v/>
      </c>
      <c r="W2437" s="21">
        <f>IF(U2437&gt;0, V2437/U2437, 0)</f>
        <v/>
      </c>
      <c r="X2437" s="19">
        <f>IF(AND(S2437=1, C2437=Ajustes!$B$7), D2437-N(O2437)-T2437-H2437*W2436, "")</f>
        <v/>
      </c>
      <c r="Y2437" s="18">
        <f>IF(A2437="", "", TRIM(IF(COUNTIFS($N$2:$N$3000,N2437,$C$2:$C$3000,C2437,$D$2:$D$3000,D2437,$H$2:$H$3000,H2437)&gt;1, "Orden repetida. ", "")&amp;IF(AND(S2437=1, C2437=Ajustes!$B$7, U2436+0.000001&lt;H2437), "Vendes más de lo registrado. ", "")&amp;IF(Q2437="texto", "Fecha en texto. ", "")&amp;IF(OR(NOT(ISNUMBER(D2437)), NOT(ISNUMBER(H2437))), "Número en texto. ", "")&amp;IF(AND(ISNUMBER(Q2437), ISNUMBER(Q2436), Q2437&lt;Q2436), "Fuera de orden de fecha. ", "")))</f>
        <v/>
      </c>
      <c r="Z2437" s="18">
        <f>IF(AND(S2437=1, ISNUMBER(R2437)), ROW(), 0)</f>
        <v/>
      </c>
      <c r="AA2437" s="18">
        <f>IF(ISNUMBER(R2437), R2437, 0)</f>
        <v/>
      </c>
    </row>
    <row r="2438">
      <c r="A2438" s="13" t="n"/>
      <c r="B2438" s="13" t="n"/>
      <c r="C2438" s="13" t="n"/>
      <c r="D2438" s="13" t="n"/>
      <c r="E2438" s="13" t="n"/>
      <c r="F2438" s="13" t="n"/>
      <c r="G2438" s="13" t="n"/>
      <c r="H2438" s="13" t="n"/>
      <c r="I2438" s="13" t="n"/>
      <c r="J2438" s="13" t="n"/>
      <c r="K2438" s="13" t="n"/>
      <c r="L2438" s="13" t="n"/>
      <c r="M2438" s="13" t="n"/>
      <c r="N2438" s="13" t="n"/>
      <c r="O2438" s="14" t="n"/>
      <c r="P2438" s="15" t="n"/>
      <c r="Q2438" s="16">
        <f>IF(N2438="", "", IF(ISNUMBER(N2438), N2438, IFERROR(DATEVALUE(LEFT(N2438,10))+TIMEVALUE(MID(N2438,12,8)), "texto")))</f>
        <v/>
      </c>
      <c r="R2438" s="17">
        <f>IF(ISNUMBER(Q2438), DATE(YEAR(Q2438),MONTH(Q2438),1), "")</f>
        <v/>
      </c>
      <c r="S2438" s="18">
        <f>IF(A2438="", 0, IF(AND(M2438=Ajustes!$B$8, E2438=Ajustes!$B$5, I2438=Ajustes!$B$4, OR(C2438=Ajustes!$B$6, C2438=Ajustes!$B$7), ISNUMBER(D2438), ISNUMBER(H2438)), 1, 0))</f>
        <v/>
      </c>
      <c r="T2438" s="19">
        <f>IF(S2438&lt;&gt;1, 0, IF(N(J2438)=0, 0, IF(K2438=Ajustes!$B$5, J2438, J2438*F2438)))</f>
        <v/>
      </c>
      <c r="U2438" s="20">
        <f>IF(S2438&lt;&gt;1, U2437, IF(C2438=Ajustes!$B$6, U2437+H2438, U2437-H2438))</f>
        <v/>
      </c>
      <c r="V2438" s="19">
        <f>IF(S2438&lt;&gt;1, V2437, IF(C2438=Ajustes!$B$6, V2437+D2438+N(O2438)+T2438, IF(U2438&lt;=0, 0, V2437-H2438*W2437)))</f>
        <v/>
      </c>
      <c r="W2438" s="21">
        <f>IF(U2438&gt;0, V2438/U2438, 0)</f>
        <v/>
      </c>
      <c r="X2438" s="19">
        <f>IF(AND(S2438=1, C2438=Ajustes!$B$7), D2438-N(O2438)-T2438-H2438*W2437, "")</f>
        <v/>
      </c>
      <c r="Y2438" s="18">
        <f>IF(A2438="", "", TRIM(IF(COUNTIFS($N$2:$N$3000,N2438,$C$2:$C$3000,C2438,$D$2:$D$3000,D2438,$H$2:$H$3000,H2438)&gt;1, "Orden repetida. ", "")&amp;IF(AND(S2438=1, C2438=Ajustes!$B$7, U2437+0.000001&lt;H2438), "Vendes más de lo registrado. ", "")&amp;IF(Q2438="texto", "Fecha en texto. ", "")&amp;IF(OR(NOT(ISNUMBER(D2438)), NOT(ISNUMBER(H2438))), "Número en texto. ", "")&amp;IF(AND(ISNUMBER(Q2438), ISNUMBER(Q2437), Q2438&lt;Q2437), "Fuera de orden de fecha. ", "")))</f>
        <v/>
      </c>
      <c r="Z2438" s="18">
        <f>IF(AND(S2438=1, ISNUMBER(R2438)), ROW(), 0)</f>
        <v/>
      </c>
      <c r="AA2438" s="18">
        <f>IF(ISNUMBER(R2438), R2438, 0)</f>
        <v/>
      </c>
    </row>
    <row r="2439">
      <c r="A2439" s="13" t="n"/>
      <c r="B2439" s="13" t="n"/>
      <c r="C2439" s="13" t="n"/>
      <c r="D2439" s="13" t="n"/>
      <c r="E2439" s="13" t="n"/>
      <c r="F2439" s="13" t="n"/>
      <c r="G2439" s="13" t="n"/>
      <c r="H2439" s="13" t="n"/>
      <c r="I2439" s="13" t="n"/>
      <c r="J2439" s="13" t="n"/>
      <c r="K2439" s="13" t="n"/>
      <c r="L2439" s="13" t="n"/>
      <c r="M2439" s="13" t="n"/>
      <c r="N2439" s="13" t="n"/>
      <c r="O2439" s="14" t="n"/>
      <c r="P2439" s="15" t="n"/>
      <c r="Q2439" s="16">
        <f>IF(N2439="", "", IF(ISNUMBER(N2439), N2439, IFERROR(DATEVALUE(LEFT(N2439,10))+TIMEVALUE(MID(N2439,12,8)), "texto")))</f>
        <v/>
      </c>
      <c r="R2439" s="17">
        <f>IF(ISNUMBER(Q2439), DATE(YEAR(Q2439),MONTH(Q2439),1), "")</f>
        <v/>
      </c>
      <c r="S2439" s="18">
        <f>IF(A2439="", 0, IF(AND(M2439=Ajustes!$B$8, E2439=Ajustes!$B$5, I2439=Ajustes!$B$4, OR(C2439=Ajustes!$B$6, C2439=Ajustes!$B$7), ISNUMBER(D2439), ISNUMBER(H2439)), 1, 0))</f>
        <v/>
      </c>
      <c r="T2439" s="19">
        <f>IF(S2439&lt;&gt;1, 0, IF(N(J2439)=0, 0, IF(K2439=Ajustes!$B$5, J2439, J2439*F2439)))</f>
        <v/>
      </c>
      <c r="U2439" s="20">
        <f>IF(S2439&lt;&gt;1, U2438, IF(C2439=Ajustes!$B$6, U2438+H2439, U2438-H2439))</f>
        <v/>
      </c>
      <c r="V2439" s="19">
        <f>IF(S2439&lt;&gt;1, V2438, IF(C2439=Ajustes!$B$6, V2438+D2439+N(O2439)+T2439, IF(U2439&lt;=0, 0, V2438-H2439*W2438)))</f>
        <v/>
      </c>
      <c r="W2439" s="21">
        <f>IF(U2439&gt;0, V2439/U2439, 0)</f>
        <v/>
      </c>
      <c r="X2439" s="19">
        <f>IF(AND(S2439=1, C2439=Ajustes!$B$7), D2439-N(O2439)-T2439-H2439*W2438, "")</f>
        <v/>
      </c>
      <c r="Y2439" s="18">
        <f>IF(A2439="", "", TRIM(IF(COUNTIFS($N$2:$N$3000,N2439,$C$2:$C$3000,C2439,$D$2:$D$3000,D2439,$H$2:$H$3000,H2439)&gt;1, "Orden repetida. ", "")&amp;IF(AND(S2439=1, C2439=Ajustes!$B$7, U2438+0.000001&lt;H2439), "Vendes más de lo registrado. ", "")&amp;IF(Q2439="texto", "Fecha en texto. ", "")&amp;IF(OR(NOT(ISNUMBER(D2439)), NOT(ISNUMBER(H2439))), "Número en texto. ", "")&amp;IF(AND(ISNUMBER(Q2439), ISNUMBER(Q2438), Q2439&lt;Q2438), "Fuera de orden de fecha. ", "")))</f>
        <v/>
      </c>
      <c r="Z2439" s="18">
        <f>IF(AND(S2439=1, ISNUMBER(R2439)), ROW(), 0)</f>
        <v/>
      </c>
      <c r="AA2439" s="18">
        <f>IF(ISNUMBER(R2439), R2439, 0)</f>
        <v/>
      </c>
    </row>
    <row r="2440">
      <c r="A2440" s="13" t="n"/>
      <c r="B2440" s="13" t="n"/>
      <c r="C2440" s="13" t="n"/>
      <c r="D2440" s="13" t="n"/>
      <c r="E2440" s="13" t="n"/>
      <c r="F2440" s="13" t="n"/>
      <c r="G2440" s="13" t="n"/>
      <c r="H2440" s="13" t="n"/>
      <c r="I2440" s="13" t="n"/>
      <c r="J2440" s="13" t="n"/>
      <c r="K2440" s="13" t="n"/>
      <c r="L2440" s="13" t="n"/>
      <c r="M2440" s="13" t="n"/>
      <c r="N2440" s="13" t="n"/>
      <c r="O2440" s="14" t="n"/>
      <c r="P2440" s="15" t="n"/>
      <c r="Q2440" s="16">
        <f>IF(N2440="", "", IF(ISNUMBER(N2440), N2440, IFERROR(DATEVALUE(LEFT(N2440,10))+TIMEVALUE(MID(N2440,12,8)), "texto")))</f>
        <v/>
      </c>
      <c r="R2440" s="17">
        <f>IF(ISNUMBER(Q2440), DATE(YEAR(Q2440),MONTH(Q2440),1), "")</f>
        <v/>
      </c>
      <c r="S2440" s="18">
        <f>IF(A2440="", 0, IF(AND(M2440=Ajustes!$B$8, E2440=Ajustes!$B$5, I2440=Ajustes!$B$4, OR(C2440=Ajustes!$B$6, C2440=Ajustes!$B$7), ISNUMBER(D2440), ISNUMBER(H2440)), 1, 0))</f>
        <v/>
      </c>
      <c r="T2440" s="19">
        <f>IF(S2440&lt;&gt;1, 0, IF(N(J2440)=0, 0, IF(K2440=Ajustes!$B$5, J2440, J2440*F2440)))</f>
        <v/>
      </c>
      <c r="U2440" s="20">
        <f>IF(S2440&lt;&gt;1, U2439, IF(C2440=Ajustes!$B$6, U2439+H2440, U2439-H2440))</f>
        <v/>
      </c>
      <c r="V2440" s="19">
        <f>IF(S2440&lt;&gt;1, V2439, IF(C2440=Ajustes!$B$6, V2439+D2440+N(O2440)+T2440, IF(U2440&lt;=0, 0, V2439-H2440*W2439)))</f>
        <v/>
      </c>
      <c r="W2440" s="21">
        <f>IF(U2440&gt;0, V2440/U2440, 0)</f>
        <v/>
      </c>
      <c r="X2440" s="19">
        <f>IF(AND(S2440=1, C2440=Ajustes!$B$7), D2440-N(O2440)-T2440-H2440*W2439, "")</f>
        <v/>
      </c>
      <c r="Y2440" s="18">
        <f>IF(A2440="", "", TRIM(IF(COUNTIFS($N$2:$N$3000,N2440,$C$2:$C$3000,C2440,$D$2:$D$3000,D2440,$H$2:$H$3000,H2440)&gt;1, "Orden repetida. ", "")&amp;IF(AND(S2440=1, C2440=Ajustes!$B$7, U2439+0.000001&lt;H2440), "Vendes más de lo registrado. ", "")&amp;IF(Q2440="texto", "Fecha en texto. ", "")&amp;IF(OR(NOT(ISNUMBER(D2440)), NOT(ISNUMBER(H2440))), "Número en texto. ", "")&amp;IF(AND(ISNUMBER(Q2440), ISNUMBER(Q2439), Q2440&lt;Q2439), "Fuera de orden de fecha. ", "")))</f>
        <v/>
      </c>
      <c r="Z2440" s="18">
        <f>IF(AND(S2440=1, ISNUMBER(R2440)), ROW(), 0)</f>
        <v/>
      </c>
      <c r="AA2440" s="18">
        <f>IF(ISNUMBER(R2440), R2440, 0)</f>
        <v/>
      </c>
    </row>
    <row r="2441">
      <c r="A2441" s="13" t="n"/>
      <c r="B2441" s="13" t="n"/>
      <c r="C2441" s="13" t="n"/>
      <c r="D2441" s="13" t="n"/>
      <c r="E2441" s="13" t="n"/>
      <c r="F2441" s="13" t="n"/>
      <c r="G2441" s="13" t="n"/>
      <c r="H2441" s="13" t="n"/>
      <c r="I2441" s="13" t="n"/>
      <c r="J2441" s="13" t="n"/>
      <c r="K2441" s="13" t="n"/>
      <c r="L2441" s="13" t="n"/>
      <c r="M2441" s="13" t="n"/>
      <c r="N2441" s="13" t="n"/>
      <c r="O2441" s="14" t="n"/>
      <c r="P2441" s="15" t="n"/>
      <c r="Q2441" s="16">
        <f>IF(N2441="", "", IF(ISNUMBER(N2441), N2441, IFERROR(DATEVALUE(LEFT(N2441,10))+TIMEVALUE(MID(N2441,12,8)), "texto")))</f>
        <v/>
      </c>
      <c r="R2441" s="17">
        <f>IF(ISNUMBER(Q2441), DATE(YEAR(Q2441),MONTH(Q2441),1), "")</f>
        <v/>
      </c>
      <c r="S2441" s="18">
        <f>IF(A2441="", 0, IF(AND(M2441=Ajustes!$B$8, E2441=Ajustes!$B$5, I2441=Ajustes!$B$4, OR(C2441=Ajustes!$B$6, C2441=Ajustes!$B$7), ISNUMBER(D2441), ISNUMBER(H2441)), 1, 0))</f>
        <v/>
      </c>
      <c r="T2441" s="19">
        <f>IF(S2441&lt;&gt;1, 0, IF(N(J2441)=0, 0, IF(K2441=Ajustes!$B$5, J2441, J2441*F2441)))</f>
        <v/>
      </c>
      <c r="U2441" s="20">
        <f>IF(S2441&lt;&gt;1, U2440, IF(C2441=Ajustes!$B$6, U2440+H2441, U2440-H2441))</f>
        <v/>
      </c>
      <c r="V2441" s="19">
        <f>IF(S2441&lt;&gt;1, V2440, IF(C2441=Ajustes!$B$6, V2440+D2441+N(O2441)+T2441, IF(U2441&lt;=0, 0, V2440-H2441*W2440)))</f>
        <v/>
      </c>
      <c r="W2441" s="21">
        <f>IF(U2441&gt;0, V2441/U2441, 0)</f>
        <v/>
      </c>
      <c r="X2441" s="19">
        <f>IF(AND(S2441=1, C2441=Ajustes!$B$7), D2441-N(O2441)-T2441-H2441*W2440, "")</f>
        <v/>
      </c>
      <c r="Y2441" s="18">
        <f>IF(A2441="", "", TRIM(IF(COUNTIFS($N$2:$N$3000,N2441,$C$2:$C$3000,C2441,$D$2:$D$3000,D2441,$H$2:$H$3000,H2441)&gt;1, "Orden repetida. ", "")&amp;IF(AND(S2441=1, C2441=Ajustes!$B$7, U2440+0.000001&lt;H2441), "Vendes más de lo registrado. ", "")&amp;IF(Q2441="texto", "Fecha en texto. ", "")&amp;IF(OR(NOT(ISNUMBER(D2441)), NOT(ISNUMBER(H2441))), "Número en texto. ", "")&amp;IF(AND(ISNUMBER(Q2441), ISNUMBER(Q2440), Q2441&lt;Q2440), "Fuera de orden de fecha. ", "")))</f>
        <v/>
      </c>
      <c r="Z2441" s="18">
        <f>IF(AND(S2441=1, ISNUMBER(R2441)), ROW(), 0)</f>
        <v/>
      </c>
      <c r="AA2441" s="18">
        <f>IF(ISNUMBER(R2441), R2441, 0)</f>
        <v/>
      </c>
    </row>
    <row r="2442">
      <c r="A2442" s="13" t="n"/>
      <c r="B2442" s="13" t="n"/>
      <c r="C2442" s="13" t="n"/>
      <c r="D2442" s="13" t="n"/>
      <c r="E2442" s="13" t="n"/>
      <c r="F2442" s="13" t="n"/>
      <c r="G2442" s="13" t="n"/>
      <c r="H2442" s="13" t="n"/>
      <c r="I2442" s="13" t="n"/>
      <c r="J2442" s="13" t="n"/>
      <c r="K2442" s="13" t="n"/>
      <c r="L2442" s="13" t="n"/>
      <c r="M2442" s="13" t="n"/>
      <c r="N2442" s="13" t="n"/>
      <c r="O2442" s="14" t="n"/>
      <c r="P2442" s="15" t="n"/>
      <c r="Q2442" s="16">
        <f>IF(N2442="", "", IF(ISNUMBER(N2442), N2442, IFERROR(DATEVALUE(LEFT(N2442,10))+TIMEVALUE(MID(N2442,12,8)), "texto")))</f>
        <v/>
      </c>
      <c r="R2442" s="17">
        <f>IF(ISNUMBER(Q2442), DATE(YEAR(Q2442),MONTH(Q2442),1), "")</f>
        <v/>
      </c>
      <c r="S2442" s="18">
        <f>IF(A2442="", 0, IF(AND(M2442=Ajustes!$B$8, E2442=Ajustes!$B$5, I2442=Ajustes!$B$4, OR(C2442=Ajustes!$B$6, C2442=Ajustes!$B$7), ISNUMBER(D2442), ISNUMBER(H2442)), 1, 0))</f>
        <v/>
      </c>
      <c r="T2442" s="19">
        <f>IF(S2442&lt;&gt;1, 0, IF(N(J2442)=0, 0, IF(K2442=Ajustes!$B$5, J2442, J2442*F2442)))</f>
        <v/>
      </c>
      <c r="U2442" s="20">
        <f>IF(S2442&lt;&gt;1, U2441, IF(C2442=Ajustes!$B$6, U2441+H2442, U2441-H2442))</f>
        <v/>
      </c>
      <c r="V2442" s="19">
        <f>IF(S2442&lt;&gt;1, V2441, IF(C2442=Ajustes!$B$6, V2441+D2442+N(O2442)+T2442, IF(U2442&lt;=0, 0, V2441-H2442*W2441)))</f>
        <v/>
      </c>
      <c r="W2442" s="21">
        <f>IF(U2442&gt;0, V2442/U2442, 0)</f>
        <v/>
      </c>
      <c r="X2442" s="19">
        <f>IF(AND(S2442=1, C2442=Ajustes!$B$7), D2442-N(O2442)-T2442-H2442*W2441, "")</f>
        <v/>
      </c>
      <c r="Y2442" s="18">
        <f>IF(A2442="", "", TRIM(IF(COUNTIFS($N$2:$N$3000,N2442,$C$2:$C$3000,C2442,$D$2:$D$3000,D2442,$H$2:$H$3000,H2442)&gt;1, "Orden repetida. ", "")&amp;IF(AND(S2442=1, C2442=Ajustes!$B$7, U2441+0.000001&lt;H2442), "Vendes más de lo registrado. ", "")&amp;IF(Q2442="texto", "Fecha en texto. ", "")&amp;IF(OR(NOT(ISNUMBER(D2442)), NOT(ISNUMBER(H2442))), "Número en texto. ", "")&amp;IF(AND(ISNUMBER(Q2442), ISNUMBER(Q2441), Q2442&lt;Q2441), "Fuera de orden de fecha. ", "")))</f>
        <v/>
      </c>
      <c r="Z2442" s="18">
        <f>IF(AND(S2442=1, ISNUMBER(R2442)), ROW(), 0)</f>
        <v/>
      </c>
      <c r="AA2442" s="18">
        <f>IF(ISNUMBER(R2442), R2442, 0)</f>
        <v/>
      </c>
    </row>
    <row r="2443">
      <c r="A2443" s="13" t="n"/>
      <c r="B2443" s="13" t="n"/>
      <c r="C2443" s="13" t="n"/>
      <c r="D2443" s="13" t="n"/>
      <c r="E2443" s="13" t="n"/>
      <c r="F2443" s="13" t="n"/>
      <c r="G2443" s="13" t="n"/>
      <c r="H2443" s="13" t="n"/>
      <c r="I2443" s="13" t="n"/>
      <c r="J2443" s="13" t="n"/>
      <c r="K2443" s="13" t="n"/>
      <c r="L2443" s="13" t="n"/>
      <c r="M2443" s="13" t="n"/>
      <c r="N2443" s="13" t="n"/>
      <c r="O2443" s="14" t="n"/>
      <c r="P2443" s="15" t="n"/>
      <c r="Q2443" s="16">
        <f>IF(N2443="", "", IF(ISNUMBER(N2443), N2443, IFERROR(DATEVALUE(LEFT(N2443,10))+TIMEVALUE(MID(N2443,12,8)), "texto")))</f>
        <v/>
      </c>
      <c r="R2443" s="17">
        <f>IF(ISNUMBER(Q2443), DATE(YEAR(Q2443),MONTH(Q2443),1), "")</f>
        <v/>
      </c>
      <c r="S2443" s="18">
        <f>IF(A2443="", 0, IF(AND(M2443=Ajustes!$B$8, E2443=Ajustes!$B$5, I2443=Ajustes!$B$4, OR(C2443=Ajustes!$B$6, C2443=Ajustes!$B$7), ISNUMBER(D2443), ISNUMBER(H2443)), 1, 0))</f>
        <v/>
      </c>
      <c r="T2443" s="19">
        <f>IF(S2443&lt;&gt;1, 0, IF(N(J2443)=0, 0, IF(K2443=Ajustes!$B$5, J2443, J2443*F2443)))</f>
        <v/>
      </c>
      <c r="U2443" s="20">
        <f>IF(S2443&lt;&gt;1, U2442, IF(C2443=Ajustes!$B$6, U2442+H2443, U2442-H2443))</f>
        <v/>
      </c>
      <c r="V2443" s="19">
        <f>IF(S2443&lt;&gt;1, V2442, IF(C2443=Ajustes!$B$6, V2442+D2443+N(O2443)+T2443, IF(U2443&lt;=0, 0, V2442-H2443*W2442)))</f>
        <v/>
      </c>
      <c r="W2443" s="21">
        <f>IF(U2443&gt;0, V2443/U2443, 0)</f>
        <v/>
      </c>
      <c r="X2443" s="19">
        <f>IF(AND(S2443=1, C2443=Ajustes!$B$7), D2443-N(O2443)-T2443-H2443*W2442, "")</f>
        <v/>
      </c>
      <c r="Y2443" s="18">
        <f>IF(A2443="", "", TRIM(IF(COUNTIFS($N$2:$N$3000,N2443,$C$2:$C$3000,C2443,$D$2:$D$3000,D2443,$H$2:$H$3000,H2443)&gt;1, "Orden repetida. ", "")&amp;IF(AND(S2443=1, C2443=Ajustes!$B$7, U2442+0.000001&lt;H2443), "Vendes más de lo registrado. ", "")&amp;IF(Q2443="texto", "Fecha en texto. ", "")&amp;IF(OR(NOT(ISNUMBER(D2443)), NOT(ISNUMBER(H2443))), "Número en texto. ", "")&amp;IF(AND(ISNUMBER(Q2443), ISNUMBER(Q2442), Q2443&lt;Q2442), "Fuera de orden de fecha. ", "")))</f>
        <v/>
      </c>
      <c r="Z2443" s="18">
        <f>IF(AND(S2443=1, ISNUMBER(R2443)), ROW(), 0)</f>
        <v/>
      </c>
      <c r="AA2443" s="18">
        <f>IF(ISNUMBER(R2443), R2443, 0)</f>
        <v/>
      </c>
    </row>
    <row r="2444">
      <c r="A2444" s="13" t="n"/>
      <c r="B2444" s="13" t="n"/>
      <c r="C2444" s="13" t="n"/>
      <c r="D2444" s="13" t="n"/>
      <c r="E2444" s="13" t="n"/>
      <c r="F2444" s="13" t="n"/>
      <c r="G2444" s="13" t="n"/>
      <c r="H2444" s="13" t="n"/>
      <c r="I2444" s="13" t="n"/>
      <c r="J2444" s="13" t="n"/>
      <c r="K2444" s="13" t="n"/>
      <c r="L2444" s="13" t="n"/>
      <c r="M2444" s="13" t="n"/>
      <c r="N2444" s="13" t="n"/>
      <c r="O2444" s="14" t="n"/>
      <c r="P2444" s="15" t="n"/>
      <c r="Q2444" s="16">
        <f>IF(N2444="", "", IF(ISNUMBER(N2444), N2444, IFERROR(DATEVALUE(LEFT(N2444,10))+TIMEVALUE(MID(N2444,12,8)), "texto")))</f>
        <v/>
      </c>
      <c r="R2444" s="17">
        <f>IF(ISNUMBER(Q2444), DATE(YEAR(Q2444),MONTH(Q2444),1), "")</f>
        <v/>
      </c>
      <c r="S2444" s="18">
        <f>IF(A2444="", 0, IF(AND(M2444=Ajustes!$B$8, E2444=Ajustes!$B$5, I2444=Ajustes!$B$4, OR(C2444=Ajustes!$B$6, C2444=Ajustes!$B$7), ISNUMBER(D2444), ISNUMBER(H2444)), 1, 0))</f>
        <v/>
      </c>
      <c r="T2444" s="19">
        <f>IF(S2444&lt;&gt;1, 0, IF(N(J2444)=0, 0, IF(K2444=Ajustes!$B$5, J2444, J2444*F2444)))</f>
        <v/>
      </c>
      <c r="U2444" s="20">
        <f>IF(S2444&lt;&gt;1, U2443, IF(C2444=Ajustes!$B$6, U2443+H2444, U2443-H2444))</f>
        <v/>
      </c>
      <c r="V2444" s="19">
        <f>IF(S2444&lt;&gt;1, V2443, IF(C2444=Ajustes!$B$6, V2443+D2444+N(O2444)+T2444, IF(U2444&lt;=0, 0, V2443-H2444*W2443)))</f>
        <v/>
      </c>
      <c r="W2444" s="21">
        <f>IF(U2444&gt;0, V2444/U2444, 0)</f>
        <v/>
      </c>
      <c r="X2444" s="19">
        <f>IF(AND(S2444=1, C2444=Ajustes!$B$7), D2444-N(O2444)-T2444-H2444*W2443, "")</f>
        <v/>
      </c>
      <c r="Y2444" s="18">
        <f>IF(A2444="", "", TRIM(IF(COUNTIFS($N$2:$N$3000,N2444,$C$2:$C$3000,C2444,$D$2:$D$3000,D2444,$H$2:$H$3000,H2444)&gt;1, "Orden repetida. ", "")&amp;IF(AND(S2444=1, C2444=Ajustes!$B$7, U2443+0.000001&lt;H2444), "Vendes más de lo registrado. ", "")&amp;IF(Q2444="texto", "Fecha en texto. ", "")&amp;IF(OR(NOT(ISNUMBER(D2444)), NOT(ISNUMBER(H2444))), "Número en texto. ", "")&amp;IF(AND(ISNUMBER(Q2444), ISNUMBER(Q2443), Q2444&lt;Q2443), "Fuera de orden de fecha. ", "")))</f>
        <v/>
      </c>
      <c r="Z2444" s="18">
        <f>IF(AND(S2444=1, ISNUMBER(R2444)), ROW(), 0)</f>
        <v/>
      </c>
      <c r="AA2444" s="18">
        <f>IF(ISNUMBER(R2444), R2444, 0)</f>
        <v/>
      </c>
    </row>
    <row r="2445">
      <c r="A2445" s="13" t="n"/>
      <c r="B2445" s="13" t="n"/>
      <c r="C2445" s="13" t="n"/>
      <c r="D2445" s="13" t="n"/>
      <c r="E2445" s="13" t="n"/>
      <c r="F2445" s="13" t="n"/>
      <c r="G2445" s="13" t="n"/>
      <c r="H2445" s="13" t="n"/>
      <c r="I2445" s="13" t="n"/>
      <c r="J2445" s="13" t="n"/>
      <c r="K2445" s="13" t="n"/>
      <c r="L2445" s="13" t="n"/>
      <c r="M2445" s="13" t="n"/>
      <c r="N2445" s="13" t="n"/>
      <c r="O2445" s="14" t="n"/>
      <c r="P2445" s="15" t="n"/>
      <c r="Q2445" s="16">
        <f>IF(N2445="", "", IF(ISNUMBER(N2445), N2445, IFERROR(DATEVALUE(LEFT(N2445,10))+TIMEVALUE(MID(N2445,12,8)), "texto")))</f>
        <v/>
      </c>
      <c r="R2445" s="17">
        <f>IF(ISNUMBER(Q2445), DATE(YEAR(Q2445),MONTH(Q2445),1), "")</f>
        <v/>
      </c>
      <c r="S2445" s="18">
        <f>IF(A2445="", 0, IF(AND(M2445=Ajustes!$B$8, E2445=Ajustes!$B$5, I2445=Ajustes!$B$4, OR(C2445=Ajustes!$B$6, C2445=Ajustes!$B$7), ISNUMBER(D2445), ISNUMBER(H2445)), 1, 0))</f>
        <v/>
      </c>
      <c r="T2445" s="19">
        <f>IF(S2445&lt;&gt;1, 0, IF(N(J2445)=0, 0, IF(K2445=Ajustes!$B$5, J2445, J2445*F2445)))</f>
        <v/>
      </c>
      <c r="U2445" s="20">
        <f>IF(S2445&lt;&gt;1, U2444, IF(C2445=Ajustes!$B$6, U2444+H2445, U2444-H2445))</f>
        <v/>
      </c>
      <c r="V2445" s="19">
        <f>IF(S2445&lt;&gt;1, V2444, IF(C2445=Ajustes!$B$6, V2444+D2445+N(O2445)+T2445, IF(U2445&lt;=0, 0, V2444-H2445*W2444)))</f>
        <v/>
      </c>
      <c r="W2445" s="21">
        <f>IF(U2445&gt;0, V2445/U2445, 0)</f>
        <v/>
      </c>
      <c r="X2445" s="19">
        <f>IF(AND(S2445=1, C2445=Ajustes!$B$7), D2445-N(O2445)-T2445-H2445*W2444, "")</f>
        <v/>
      </c>
      <c r="Y2445" s="18">
        <f>IF(A2445="", "", TRIM(IF(COUNTIFS($N$2:$N$3000,N2445,$C$2:$C$3000,C2445,$D$2:$D$3000,D2445,$H$2:$H$3000,H2445)&gt;1, "Orden repetida. ", "")&amp;IF(AND(S2445=1, C2445=Ajustes!$B$7, U2444+0.000001&lt;H2445), "Vendes más de lo registrado. ", "")&amp;IF(Q2445="texto", "Fecha en texto. ", "")&amp;IF(OR(NOT(ISNUMBER(D2445)), NOT(ISNUMBER(H2445))), "Número en texto. ", "")&amp;IF(AND(ISNUMBER(Q2445), ISNUMBER(Q2444), Q2445&lt;Q2444), "Fuera de orden de fecha. ", "")))</f>
        <v/>
      </c>
      <c r="Z2445" s="18">
        <f>IF(AND(S2445=1, ISNUMBER(R2445)), ROW(), 0)</f>
        <v/>
      </c>
      <c r="AA2445" s="18">
        <f>IF(ISNUMBER(R2445), R2445, 0)</f>
        <v/>
      </c>
    </row>
    <row r="2446">
      <c r="A2446" s="13" t="n"/>
      <c r="B2446" s="13" t="n"/>
      <c r="C2446" s="13" t="n"/>
      <c r="D2446" s="13" t="n"/>
      <c r="E2446" s="13" t="n"/>
      <c r="F2446" s="13" t="n"/>
      <c r="G2446" s="13" t="n"/>
      <c r="H2446" s="13" t="n"/>
      <c r="I2446" s="13" t="n"/>
      <c r="J2446" s="13" t="n"/>
      <c r="K2446" s="13" t="n"/>
      <c r="L2446" s="13" t="n"/>
      <c r="M2446" s="13" t="n"/>
      <c r="N2446" s="13" t="n"/>
      <c r="O2446" s="14" t="n"/>
      <c r="P2446" s="15" t="n"/>
      <c r="Q2446" s="16">
        <f>IF(N2446="", "", IF(ISNUMBER(N2446), N2446, IFERROR(DATEVALUE(LEFT(N2446,10))+TIMEVALUE(MID(N2446,12,8)), "texto")))</f>
        <v/>
      </c>
      <c r="R2446" s="17">
        <f>IF(ISNUMBER(Q2446), DATE(YEAR(Q2446),MONTH(Q2446),1), "")</f>
        <v/>
      </c>
      <c r="S2446" s="18">
        <f>IF(A2446="", 0, IF(AND(M2446=Ajustes!$B$8, E2446=Ajustes!$B$5, I2446=Ajustes!$B$4, OR(C2446=Ajustes!$B$6, C2446=Ajustes!$B$7), ISNUMBER(D2446), ISNUMBER(H2446)), 1, 0))</f>
        <v/>
      </c>
      <c r="T2446" s="19">
        <f>IF(S2446&lt;&gt;1, 0, IF(N(J2446)=0, 0, IF(K2446=Ajustes!$B$5, J2446, J2446*F2446)))</f>
        <v/>
      </c>
      <c r="U2446" s="20">
        <f>IF(S2446&lt;&gt;1, U2445, IF(C2446=Ajustes!$B$6, U2445+H2446, U2445-H2446))</f>
        <v/>
      </c>
      <c r="V2446" s="19">
        <f>IF(S2446&lt;&gt;1, V2445, IF(C2446=Ajustes!$B$6, V2445+D2446+N(O2446)+T2446, IF(U2446&lt;=0, 0, V2445-H2446*W2445)))</f>
        <v/>
      </c>
      <c r="W2446" s="21">
        <f>IF(U2446&gt;0, V2446/U2446, 0)</f>
        <v/>
      </c>
      <c r="X2446" s="19">
        <f>IF(AND(S2446=1, C2446=Ajustes!$B$7), D2446-N(O2446)-T2446-H2446*W2445, "")</f>
        <v/>
      </c>
      <c r="Y2446" s="18">
        <f>IF(A2446="", "", TRIM(IF(COUNTIFS($N$2:$N$3000,N2446,$C$2:$C$3000,C2446,$D$2:$D$3000,D2446,$H$2:$H$3000,H2446)&gt;1, "Orden repetida. ", "")&amp;IF(AND(S2446=1, C2446=Ajustes!$B$7, U2445+0.000001&lt;H2446), "Vendes más de lo registrado. ", "")&amp;IF(Q2446="texto", "Fecha en texto. ", "")&amp;IF(OR(NOT(ISNUMBER(D2446)), NOT(ISNUMBER(H2446))), "Número en texto. ", "")&amp;IF(AND(ISNUMBER(Q2446), ISNUMBER(Q2445), Q2446&lt;Q2445), "Fuera de orden de fecha. ", "")))</f>
        <v/>
      </c>
      <c r="Z2446" s="18">
        <f>IF(AND(S2446=1, ISNUMBER(R2446)), ROW(), 0)</f>
        <v/>
      </c>
      <c r="AA2446" s="18">
        <f>IF(ISNUMBER(R2446), R2446, 0)</f>
        <v/>
      </c>
    </row>
    <row r="2447">
      <c r="A2447" s="13" t="n"/>
      <c r="B2447" s="13" t="n"/>
      <c r="C2447" s="13" t="n"/>
      <c r="D2447" s="13" t="n"/>
      <c r="E2447" s="13" t="n"/>
      <c r="F2447" s="13" t="n"/>
      <c r="G2447" s="13" t="n"/>
      <c r="H2447" s="13" t="n"/>
      <c r="I2447" s="13" t="n"/>
      <c r="J2447" s="13" t="n"/>
      <c r="K2447" s="13" t="n"/>
      <c r="L2447" s="13" t="n"/>
      <c r="M2447" s="13" t="n"/>
      <c r="N2447" s="13" t="n"/>
      <c r="O2447" s="14" t="n"/>
      <c r="P2447" s="15" t="n"/>
      <c r="Q2447" s="16">
        <f>IF(N2447="", "", IF(ISNUMBER(N2447), N2447, IFERROR(DATEVALUE(LEFT(N2447,10))+TIMEVALUE(MID(N2447,12,8)), "texto")))</f>
        <v/>
      </c>
      <c r="R2447" s="17">
        <f>IF(ISNUMBER(Q2447), DATE(YEAR(Q2447),MONTH(Q2447),1), "")</f>
        <v/>
      </c>
      <c r="S2447" s="18">
        <f>IF(A2447="", 0, IF(AND(M2447=Ajustes!$B$8, E2447=Ajustes!$B$5, I2447=Ajustes!$B$4, OR(C2447=Ajustes!$B$6, C2447=Ajustes!$B$7), ISNUMBER(D2447), ISNUMBER(H2447)), 1, 0))</f>
        <v/>
      </c>
      <c r="T2447" s="19">
        <f>IF(S2447&lt;&gt;1, 0, IF(N(J2447)=0, 0, IF(K2447=Ajustes!$B$5, J2447, J2447*F2447)))</f>
        <v/>
      </c>
      <c r="U2447" s="20">
        <f>IF(S2447&lt;&gt;1, U2446, IF(C2447=Ajustes!$B$6, U2446+H2447, U2446-H2447))</f>
        <v/>
      </c>
      <c r="V2447" s="19">
        <f>IF(S2447&lt;&gt;1, V2446, IF(C2447=Ajustes!$B$6, V2446+D2447+N(O2447)+T2447, IF(U2447&lt;=0, 0, V2446-H2447*W2446)))</f>
        <v/>
      </c>
      <c r="W2447" s="21">
        <f>IF(U2447&gt;0, V2447/U2447, 0)</f>
        <v/>
      </c>
      <c r="X2447" s="19">
        <f>IF(AND(S2447=1, C2447=Ajustes!$B$7), D2447-N(O2447)-T2447-H2447*W2446, "")</f>
        <v/>
      </c>
      <c r="Y2447" s="18">
        <f>IF(A2447="", "", TRIM(IF(COUNTIFS($N$2:$N$3000,N2447,$C$2:$C$3000,C2447,$D$2:$D$3000,D2447,$H$2:$H$3000,H2447)&gt;1, "Orden repetida. ", "")&amp;IF(AND(S2447=1, C2447=Ajustes!$B$7, U2446+0.000001&lt;H2447), "Vendes más de lo registrado. ", "")&amp;IF(Q2447="texto", "Fecha en texto. ", "")&amp;IF(OR(NOT(ISNUMBER(D2447)), NOT(ISNUMBER(H2447))), "Número en texto. ", "")&amp;IF(AND(ISNUMBER(Q2447), ISNUMBER(Q2446), Q2447&lt;Q2446), "Fuera de orden de fecha. ", "")))</f>
        <v/>
      </c>
      <c r="Z2447" s="18">
        <f>IF(AND(S2447=1, ISNUMBER(R2447)), ROW(), 0)</f>
        <v/>
      </c>
      <c r="AA2447" s="18">
        <f>IF(ISNUMBER(R2447), R2447, 0)</f>
        <v/>
      </c>
    </row>
    <row r="2448">
      <c r="A2448" s="13" t="n"/>
      <c r="B2448" s="13" t="n"/>
      <c r="C2448" s="13" t="n"/>
      <c r="D2448" s="13" t="n"/>
      <c r="E2448" s="13" t="n"/>
      <c r="F2448" s="13" t="n"/>
      <c r="G2448" s="13" t="n"/>
      <c r="H2448" s="13" t="n"/>
      <c r="I2448" s="13" t="n"/>
      <c r="J2448" s="13" t="n"/>
      <c r="K2448" s="13" t="n"/>
      <c r="L2448" s="13" t="n"/>
      <c r="M2448" s="13" t="n"/>
      <c r="N2448" s="13" t="n"/>
      <c r="O2448" s="14" t="n"/>
      <c r="P2448" s="15" t="n"/>
      <c r="Q2448" s="16">
        <f>IF(N2448="", "", IF(ISNUMBER(N2448), N2448, IFERROR(DATEVALUE(LEFT(N2448,10))+TIMEVALUE(MID(N2448,12,8)), "texto")))</f>
        <v/>
      </c>
      <c r="R2448" s="17">
        <f>IF(ISNUMBER(Q2448), DATE(YEAR(Q2448),MONTH(Q2448),1), "")</f>
        <v/>
      </c>
      <c r="S2448" s="18">
        <f>IF(A2448="", 0, IF(AND(M2448=Ajustes!$B$8, E2448=Ajustes!$B$5, I2448=Ajustes!$B$4, OR(C2448=Ajustes!$B$6, C2448=Ajustes!$B$7), ISNUMBER(D2448), ISNUMBER(H2448)), 1, 0))</f>
        <v/>
      </c>
      <c r="T2448" s="19">
        <f>IF(S2448&lt;&gt;1, 0, IF(N(J2448)=0, 0, IF(K2448=Ajustes!$B$5, J2448, J2448*F2448)))</f>
        <v/>
      </c>
      <c r="U2448" s="20">
        <f>IF(S2448&lt;&gt;1, U2447, IF(C2448=Ajustes!$B$6, U2447+H2448, U2447-H2448))</f>
        <v/>
      </c>
      <c r="V2448" s="19">
        <f>IF(S2448&lt;&gt;1, V2447, IF(C2448=Ajustes!$B$6, V2447+D2448+N(O2448)+T2448, IF(U2448&lt;=0, 0, V2447-H2448*W2447)))</f>
        <v/>
      </c>
      <c r="W2448" s="21">
        <f>IF(U2448&gt;0, V2448/U2448, 0)</f>
        <v/>
      </c>
      <c r="X2448" s="19">
        <f>IF(AND(S2448=1, C2448=Ajustes!$B$7), D2448-N(O2448)-T2448-H2448*W2447, "")</f>
        <v/>
      </c>
      <c r="Y2448" s="18">
        <f>IF(A2448="", "", TRIM(IF(COUNTIFS($N$2:$N$3000,N2448,$C$2:$C$3000,C2448,$D$2:$D$3000,D2448,$H$2:$H$3000,H2448)&gt;1, "Orden repetida. ", "")&amp;IF(AND(S2448=1, C2448=Ajustes!$B$7, U2447+0.000001&lt;H2448), "Vendes más de lo registrado. ", "")&amp;IF(Q2448="texto", "Fecha en texto. ", "")&amp;IF(OR(NOT(ISNUMBER(D2448)), NOT(ISNUMBER(H2448))), "Número en texto. ", "")&amp;IF(AND(ISNUMBER(Q2448), ISNUMBER(Q2447), Q2448&lt;Q2447), "Fuera de orden de fecha. ", "")))</f>
        <v/>
      </c>
      <c r="Z2448" s="18">
        <f>IF(AND(S2448=1, ISNUMBER(R2448)), ROW(), 0)</f>
        <v/>
      </c>
      <c r="AA2448" s="18">
        <f>IF(ISNUMBER(R2448), R2448, 0)</f>
        <v/>
      </c>
    </row>
    <row r="2449">
      <c r="A2449" s="13" t="n"/>
      <c r="B2449" s="13" t="n"/>
      <c r="C2449" s="13" t="n"/>
      <c r="D2449" s="13" t="n"/>
      <c r="E2449" s="13" t="n"/>
      <c r="F2449" s="13" t="n"/>
      <c r="G2449" s="13" t="n"/>
      <c r="H2449" s="13" t="n"/>
      <c r="I2449" s="13" t="n"/>
      <c r="J2449" s="13" t="n"/>
      <c r="K2449" s="13" t="n"/>
      <c r="L2449" s="13" t="n"/>
      <c r="M2449" s="13" t="n"/>
      <c r="N2449" s="13" t="n"/>
      <c r="O2449" s="14" t="n"/>
      <c r="P2449" s="15" t="n"/>
      <c r="Q2449" s="16">
        <f>IF(N2449="", "", IF(ISNUMBER(N2449), N2449, IFERROR(DATEVALUE(LEFT(N2449,10))+TIMEVALUE(MID(N2449,12,8)), "texto")))</f>
        <v/>
      </c>
      <c r="R2449" s="17">
        <f>IF(ISNUMBER(Q2449), DATE(YEAR(Q2449),MONTH(Q2449),1), "")</f>
        <v/>
      </c>
      <c r="S2449" s="18">
        <f>IF(A2449="", 0, IF(AND(M2449=Ajustes!$B$8, E2449=Ajustes!$B$5, I2449=Ajustes!$B$4, OR(C2449=Ajustes!$B$6, C2449=Ajustes!$B$7), ISNUMBER(D2449), ISNUMBER(H2449)), 1, 0))</f>
        <v/>
      </c>
      <c r="T2449" s="19">
        <f>IF(S2449&lt;&gt;1, 0, IF(N(J2449)=0, 0, IF(K2449=Ajustes!$B$5, J2449, J2449*F2449)))</f>
        <v/>
      </c>
      <c r="U2449" s="20">
        <f>IF(S2449&lt;&gt;1, U2448, IF(C2449=Ajustes!$B$6, U2448+H2449, U2448-H2449))</f>
        <v/>
      </c>
      <c r="V2449" s="19">
        <f>IF(S2449&lt;&gt;1, V2448, IF(C2449=Ajustes!$B$6, V2448+D2449+N(O2449)+T2449, IF(U2449&lt;=0, 0, V2448-H2449*W2448)))</f>
        <v/>
      </c>
      <c r="W2449" s="21">
        <f>IF(U2449&gt;0, V2449/U2449, 0)</f>
        <v/>
      </c>
      <c r="X2449" s="19">
        <f>IF(AND(S2449=1, C2449=Ajustes!$B$7), D2449-N(O2449)-T2449-H2449*W2448, "")</f>
        <v/>
      </c>
      <c r="Y2449" s="18">
        <f>IF(A2449="", "", TRIM(IF(COUNTIFS($N$2:$N$3000,N2449,$C$2:$C$3000,C2449,$D$2:$D$3000,D2449,$H$2:$H$3000,H2449)&gt;1, "Orden repetida. ", "")&amp;IF(AND(S2449=1, C2449=Ajustes!$B$7, U2448+0.000001&lt;H2449), "Vendes más de lo registrado. ", "")&amp;IF(Q2449="texto", "Fecha en texto. ", "")&amp;IF(OR(NOT(ISNUMBER(D2449)), NOT(ISNUMBER(H2449))), "Número en texto. ", "")&amp;IF(AND(ISNUMBER(Q2449), ISNUMBER(Q2448), Q2449&lt;Q2448), "Fuera de orden de fecha. ", "")))</f>
        <v/>
      </c>
      <c r="Z2449" s="18">
        <f>IF(AND(S2449=1, ISNUMBER(R2449)), ROW(), 0)</f>
        <v/>
      </c>
      <c r="AA2449" s="18">
        <f>IF(ISNUMBER(R2449), R2449, 0)</f>
        <v/>
      </c>
    </row>
    <row r="2450">
      <c r="A2450" s="13" t="n"/>
      <c r="B2450" s="13" t="n"/>
      <c r="C2450" s="13" t="n"/>
      <c r="D2450" s="13" t="n"/>
      <c r="E2450" s="13" t="n"/>
      <c r="F2450" s="13" t="n"/>
      <c r="G2450" s="13" t="n"/>
      <c r="H2450" s="13" t="n"/>
      <c r="I2450" s="13" t="n"/>
      <c r="J2450" s="13" t="n"/>
      <c r="K2450" s="13" t="n"/>
      <c r="L2450" s="13" t="n"/>
      <c r="M2450" s="13" t="n"/>
      <c r="N2450" s="13" t="n"/>
      <c r="O2450" s="14" t="n"/>
      <c r="P2450" s="15" t="n"/>
      <c r="Q2450" s="16">
        <f>IF(N2450="", "", IF(ISNUMBER(N2450), N2450, IFERROR(DATEVALUE(LEFT(N2450,10))+TIMEVALUE(MID(N2450,12,8)), "texto")))</f>
        <v/>
      </c>
      <c r="R2450" s="17">
        <f>IF(ISNUMBER(Q2450), DATE(YEAR(Q2450),MONTH(Q2450),1), "")</f>
        <v/>
      </c>
      <c r="S2450" s="18">
        <f>IF(A2450="", 0, IF(AND(M2450=Ajustes!$B$8, E2450=Ajustes!$B$5, I2450=Ajustes!$B$4, OR(C2450=Ajustes!$B$6, C2450=Ajustes!$B$7), ISNUMBER(D2450), ISNUMBER(H2450)), 1, 0))</f>
        <v/>
      </c>
      <c r="T2450" s="19">
        <f>IF(S2450&lt;&gt;1, 0, IF(N(J2450)=0, 0, IF(K2450=Ajustes!$B$5, J2450, J2450*F2450)))</f>
        <v/>
      </c>
      <c r="U2450" s="20">
        <f>IF(S2450&lt;&gt;1, U2449, IF(C2450=Ajustes!$B$6, U2449+H2450, U2449-H2450))</f>
        <v/>
      </c>
      <c r="V2450" s="19">
        <f>IF(S2450&lt;&gt;1, V2449, IF(C2450=Ajustes!$B$6, V2449+D2450+N(O2450)+T2450, IF(U2450&lt;=0, 0, V2449-H2450*W2449)))</f>
        <v/>
      </c>
      <c r="W2450" s="21">
        <f>IF(U2450&gt;0, V2450/U2450, 0)</f>
        <v/>
      </c>
      <c r="X2450" s="19">
        <f>IF(AND(S2450=1, C2450=Ajustes!$B$7), D2450-N(O2450)-T2450-H2450*W2449, "")</f>
        <v/>
      </c>
      <c r="Y2450" s="18">
        <f>IF(A2450="", "", TRIM(IF(COUNTIFS($N$2:$N$3000,N2450,$C$2:$C$3000,C2450,$D$2:$D$3000,D2450,$H$2:$H$3000,H2450)&gt;1, "Orden repetida. ", "")&amp;IF(AND(S2450=1, C2450=Ajustes!$B$7, U2449+0.000001&lt;H2450), "Vendes más de lo registrado. ", "")&amp;IF(Q2450="texto", "Fecha en texto. ", "")&amp;IF(OR(NOT(ISNUMBER(D2450)), NOT(ISNUMBER(H2450))), "Número en texto. ", "")&amp;IF(AND(ISNUMBER(Q2450), ISNUMBER(Q2449), Q2450&lt;Q2449), "Fuera de orden de fecha. ", "")))</f>
        <v/>
      </c>
      <c r="Z2450" s="18">
        <f>IF(AND(S2450=1, ISNUMBER(R2450)), ROW(), 0)</f>
        <v/>
      </c>
      <c r="AA2450" s="18">
        <f>IF(ISNUMBER(R2450), R2450, 0)</f>
        <v/>
      </c>
    </row>
    <row r="2451">
      <c r="A2451" s="13" t="n"/>
      <c r="B2451" s="13" t="n"/>
      <c r="C2451" s="13" t="n"/>
      <c r="D2451" s="13" t="n"/>
      <c r="E2451" s="13" t="n"/>
      <c r="F2451" s="13" t="n"/>
      <c r="G2451" s="13" t="n"/>
      <c r="H2451" s="13" t="n"/>
      <c r="I2451" s="13" t="n"/>
      <c r="J2451" s="13" t="n"/>
      <c r="K2451" s="13" t="n"/>
      <c r="L2451" s="13" t="n"/>
      <c r="M2451" s="13" t="n"/>
      <c r="N2451" s="13" t="n"/>
      <c r="O2451" s="14" t="n"/>
      <c r="P2451" s="15" t="n"/>
      <c r="Q2451" s="16">
        <f>IF(N2451="", "", IF(ISNUMBER(N2451), N2451, IFERROR(DATEVALUE(LEFT(N2451,10))+TIMEVALUE(MID(N2451,12,8)), "texto")))</f>
        <v/>
      </c>
      <c r="R2451" s="17">
        <f>IF(ISNUMBER(Q2451), DATE(YEAR(Q2451),MONTH(Q2451),1), "")</f>
        <v/>
      </c>
      <c r="S2451" s="18">
        <f>IF(A2451="", 0, IF(AND(M2451=Ajustes!$B$8, E2451=Ajustes!$B$5, I2451=Ajustes!$B$4, OR(C2451=Ajustes!$B$6, C2451=Ajustes!$B$7), ISNUMBER(D2451), ISNUMBER(H2451)), 1, 0))</f>
        <v/>
      </c>
      <c r="T2451" s="19">
        <f>IF(S2451&lt;&gt;1, 0, IF(N(J2451)=0, 0, IF(K2451=Ajustes!$B$5, J2451, J2451*F2451)))</f>
        <v/>
      </c>
      <c r="U2451" s="20">
        <f>IF(S2451&lt;&gt;1, U2450, IF(C2451=Ajustes!$B$6, U2450+H2451, U2450-H2451))</f>
        <v/>
      </c>
      <c r="V2451" s="19">
        <f>IF(S2451&lt;&gt;1, V2450, IF(C2451=Ajustes!$B$6, V2450+D2451+N(O2451)+T2451, IF(U2451&lt;=0, 0, V2450-H2451*W2450)))</f>
        <v/>
      </c>
      <c r="W2451" s="21">
        <f>IF(U2451&gt;0, V2451/U2451, 0)</f>
        <v/>
      </c>
      <c r="X2451" s="19">
        <f>IF(AND(S2451=1, C2451=Ajustes!$B$7), D2451-N(O2451)-T2451-H2451*W2450, "")</f>
        <v/>
      </c>
      <c r="Y2451" s="18">
        <f>IF(A2451="", "", TRIM(IF(COUNTIFS($N$2:$N$3000,N2451,$C$2:$C$3000,C2451,$D$2:$D$3000,D2451,$H$2:$H$3000,H2451)&gt;1, "Orden repetida. ", "")&amp;IF(AND(S2451=1, C2451=Ajustes!$B$7, U2450+0.000001&lt;H2451), "Vendes más de lo registrado. ", "")&amp;IF(Q2451="texto", "Fecha en texto. ", "")&amp;IF(OR(NOT(ISNUMBER(D2451)), NOT(ISNUMBER(H2451))), "Número en texto. ", "")&amp;IF(AND(ISNUMBER(Q2451), ISNUMBER(Q2450), Q2451&lt;Q2450), "Fuera de orden de fecha. ", "")))</f>
        <v/>
      </c>
      <c r="Z2451" s="18">
        <f>IF(AND(S2451=1, ISNUMBER(R2451)), ROW(), 0)</f>
        <v/>
      </c>
      <c r="AA2451" s="18">
        <f>IF(ISNUMBER(R2451), R2451, 0)</f>
        <v/>
      </c>
    </row>
    <row r="2452">
      <c r="A2452" s="13" t="n"/>
      <c r="B2452" s="13" t="n"/>
      <c r="C2452" s="13" t="n"/>
      <c r="D2452" s="13" t="n"/>
      <c r="E2452" s="13" t="n"/>
      <c r="F2452" s="13" t="n"/>
      <c r="G2452" s="13" t="n"/>
      <c r="H2452" s="13" t="n"/>
      <c r="I2452" s="13" t="n"/>
      <c r="J2452" s="13" t="n"/>
      <c r="K2452" s="13" t="n"/>
      <c r="L2452" s="13" t="n"/>
      <c r="M2452" s="13" t="n"/>
      <c r="N2452" s="13" t="n"/>
      <c r="O2452" s="14" t="n"/>
      <c r="P2452" s="15" t="n"/>
      <c r="Q2452" s="16">
        <f>IF(N2452="", "", IF(ISNUMBER(N2452), N2452, IFERROR(DATEVALUE(LEFT(N2452,10))+TIMEVALUE(MID(N2452,12,8)), "texto")))</f>
        <v/>
      </c>
      <c r="R2452" s="17">
        <f>IF(ISNUMBER(Q2452), DATE(YEAR(Q2452),MONTH(Q2452),1), "")</f>
        <v/>
      </c>
      <c r="S2452" s="18">
        <f>IF(A2452="", 0, IF(AND(M2452=Ajustes!$B$8, E2452=Ajustes!$B$5, I2452=Ajustes!$B$4, OR(C2452=Ajustes!$B$6, C2452=Ajustes!$B$7), ISNUMBER(D2452), ISNUMBER(H2452)), 1, 0))</f>
        <v/>
      </c>
      <c r="T2452" s="19">
        <f>IF(S2452&lt;&gt;1, 0, IF(N(J2452)=0, 0, IF(K2452=Ajustes!$B$5, J2452, J2452*F2452)))</f>
        <v/>
      </c>
      <c r="U2452" s="20">
        <f>IF(S2452&lt;&gt;1, U2451, IF(C2452=Ajustes!$B$6, U2451+H2452, U2451-H2452))</f>
        <v/>
      </c>
      <c r="V2452" s="19">
        <f>IF(S2452&lt;&gt;1, V2451, IF(C2452=Ajustes!$B$6, V2451+D2452+N(O2452)+T2452, IF(U2452&lt;=0, 0, V2451-H2452*W2451)))</f>
        <v/>
      </c>
      <c r="W2452" s="21">
        <f>IF(U2452&gt;0, V2452/U2452, 0)</f>
        <v/>
      </c>
      <c r="X2452" s="19">
        <f>IF(AND(S2452=1, C2452=Ajustes!$B$7), D2452-N(O2452)-T2452-H2452*W2451, "")</f>
        <v/>
      </c>
      <c r="Y2452" s="18">
        <f>IF(A2452="", "", TRIM(IF(COUNTIFS($N$2:$N$3000,N2452,$C$2:$C$3000,C2452,$D$2:$D$3000,D2452,$H$2:$H$3000,H2452)&gt;1, "Orden repetida. ", "")&amp;IF(AND(S2452=1, C2452=Ajustes!$B$7, U2451+0.000001&lt;H2452), "Vendes más de lo registrado. ", "")&amp;IF(Q2452="texto", "Fecha en texto. ", "")&amp;IF(OR(NOT(ISNUMBER(D2452)), NOT(ISNUMBER(H2452))), "Número en texto. ", "")&amp;IF(AND(ISNUMBER(Q2452), ISNUMBER(Q2451), Q2452&lt;Q2451), "Fuera de orden de fecha. ", "")))</f>
        <v/>
      </c>
      <c r="Z2452" s="18">
        <f>IF(AND(S2452=1, ISNUMBER(R2452)), ROW(), 0)</f>
        <v/>
      </c>
      <c r="AA2452" s="18">
        <f>IF(ISNUMBER(R2452), R2452, 0)</f>
        <v/>
      </c>
    </row>
    <row r="2453">
      <c r="A2453" s="13" t="n"/>
      <c r="B2453" s="13" t="n"/>
      <c r="C2453" s="13" t="n"/>
      <c r="D2453" s="13" t="n"/>
      <c r="E2453" s="13" t="n"/>
      <c r="F2453" s="13" t="n"/>
      <c r="G2453" s="13" t="n"/>
      <c r="H2453" s="13" t="n"/>
      <c r="I2453" s="13" t="n"/>
      <c r="J2453" s="13" t="n"/>
      <c r="K2453" s="13" t="n"/>
      <c r="L2453" s="13" t="n"/>
      <c r="M2453" s="13" t="n"/>
      <c r="N2453" s="13" t="n"/>
      <c r="O2453" s="14" t="n"/>
      <c r="P2453" s="15" t="n"/>
      <c r="Q2453" s="16">
        <f>IF(N2453="", "", IF(ISNUMBER(N2453), N2453, IFERROR(DATEVALUE(LEFT(N2453,10))+TIMEVALUE(MID(N2453,12,8)), "texto")))</f>
        <v/>
      </c>
      <c r="R2453" s="17">
        <f>IF(ISNUMBER(Q2453), DATE(YEAR(Q2453),MONTH(Q2453),1), "")</f>
        <v/>
      </c>
      <c r="S2453" s="18">
        <f>IF(A2453="", 0, IF(AND(M2453=Ajustes!$B$8, E2453=Ajustes!$B$5, I2453=Ajustes!$B$4, OR(C2453=Ajustes!$B$6, C2453=Ajustes!$B$7), ISNUMBER(D2453), ISNUMBER(H2453)), 1, 0))</f>
        <v/>
      </c>
      <c r="T2453" s="19">
        <f>IF(S2453&lt;&gt;1, 0, IF(N(J2453)=0, 0, IF(K2453=Ajustes!$B$5, J2453, J2453*F2453)))</f>
        <v/>
      </c>
      <c r="U2453" s="20">
        <f>IF(S2453&lt;&gt;1, U2452, IF(C2453=Ajustes!$B$6, U2452+H2453, U2452-H2453))</f>
        <v/>
      </c>
      <c r="V2453" s="19">
        <f>IF(S2453&lt;&gt;1, V2452, IF(C2453=Ajustes!$B$6, V2452+D2453+N(O2453)+T2453, IF(U2453&lt;=0, 0, V2452-H2453*W2452)))</f>
        <v/>
      </c>
      <c r="W2453" s="21">
        <f>IF(U2453&gt;0, V2453/U2453, 0)</f>
        <v/>
      </c>
      <c r="X2453" s="19">
        <f>IF(AND(S2453=1, C2453=Ajustes!$B$7), D2453-N(O2453)-T2453-H2453*W2452, "")</f>
        <v/>
      </c>
      <c r="Y2453" s="18">
        <f>IF(A2453="", "", TRIM(IF(COUNTIFS($N$2:$N$3000,N2453,$C$2:$C$3000,C2453,$D$2:$D$3000,D2453,$H$2:$H$3000,H2453)&gt;1, "Orden repetida. ", "")&amp;IF(AND(S2453=1, C2453=Ajustes!$B$7, U2452+0.000001&lt;H2453), "Vendes más de lo registrado. ", "")&amp;IF(Q2453="texto", "Fecha en texto. ", "")&amp;IF(OR(NOT(ISNUMBER(D2453)), NOT(ISNUMBER(H2453))), "Número en texto. ", "")&amp;IF(AND(ISNUMBER(Q2453), ISNUMBER(Q2452), Q2453&lt;Q2452), "Fuera de orden de fecha. ", "")))</f>
        <v/>
      </c>
      <c r="Z2453" s="18">
        <f>IF(AND(S2453=1, ISNUMBER(R2453)), ROW(), 0)</f>
        <v/>
      </c>
      <c r="AA2453" s="18">
        <f>IF(ISNUMBER(R2453), R2453, 0)</f>
        <v/>
      </c>
    </row>
    <row r="2454">
      <c r="A2454" s="13" t="n"/>
      <c r="B2454" s="13" t="n"/>
      <c r="C2454" s="13" t="n"/>
      <c r="D2454" s="13" t="n"/>
      <c r="E2454" s="13" t="n"/>
      <c r="F2454" s="13" t="n"/>
      <c r="G2454" s="13" t="n"/>
      <c r="H2454" s="13" t="n"/>
      <c r="I2454" s="13" t="n"/>
      <c r="J2454" s="13" t="n"/>
      <c r="K2454" s="13" t="n"/>
      <c r="L2454" s="13" t="n"/>
      <c r="M2454" s="13" t="n"/>
      <c r="N2454" s="13" t="n"/>
      <c r="O2454" s="14" t="n"/>
      <c r="P2454" s="15" t="n"/>
      <c r="Q2454" s="16">
        <f>IF(N2454="", "", IF(ISNUMBER(N2454), N2454, IFERROR(DATEVALUE(LEFT(N2454,10))+TIMEVALUE(MID(N2454,12,8)), "texto")))</f>
        <v/>
      </c>
      <c r="R2454" s="17">
        <f>IF(ISNUMBER(Q2454), DATE(YEAR(Q2454),MONTH(Q2454),1), "")</f>
        <v/>
      </c>
      <c r="S2454" s="18">
        <f>IF(A2454="", 0, IF(AND(M2454=Ajustes!$B$8, E2454=Ajustes!$B$5, I2454=Ajustes!$B$4, OR(C2454=Ajustes!$B$6, C2454=Ajustes!$B$7), ISNUMBER(D2454), ISNUMBER(H2454)), 1, 0))</f>
        <v/>
      </c>
      <c r="T2454" s="19">
        <f>IF(S2454&lt;&gt;1, 0, IF(N(J2454)=0, 0, IF(K2454=Ajustes!$B$5, J2454, J2454*F2454)))</f>
        <v/>
      </c>
      <c r="U2454" s="20">
        <f>IF(S2454&lt;&gt;1, U2453, IF(C2454=Ajustes!$B$6, U2453+H2454, U2453-H2454))</f>
        <v/>
      </c>
      <c r="V2454" s="19">
        <f>IF(S2454&lt;&gt;1, V2453, IF(C2454=Ajustes!$B$6, V2453+D2454+N(O2454)+T2454, IF(U2454&lt;=0, 0, V2453-H2454*W2453)))</f>
        <v/>
      </c>
      <c r="W2454" s="21">
        <f>IF(U2454&gt;0, V2454/U2454, 0)</f>
        <v/>
      </c>
      <c r="X2454" s="19">
        <f>IF(AND(S2454=1, C2454=Ajustes!$B$7), D2454-N(O2454)-T2454-H2454*W2453, "")</f>
        <v/>
      </c>
      <c r="Y2454" s="18">
        <f>IF(A2454="", "", TRIM(IF(COUNTIFS($N$2:$N$3000,N2454,$C$2:$C$3000,C2454,$D$2:$D$3000,D2454,$H$2:$H$3000,H2454)&gt;1, "Orden repetida. ", "")&amp;IF(AND(S2454=1, C2454=Ajustes!$B$7, U2453+0.000001&lt;H2454), "Vendes más de lo registrado. ", "")&amp;IF(Q2454="texto", "Fecha en texto. ", "")&amp;IF(OR(NOT(ISNUMBER(D2454)), NOT(ISNUMBER(H2454))), "Número en texto. ", "")&amp;IF(AND(ISNUMBER(Q2454), ISNUMBER(Q2453), Q2454&lt;Q2453), "Fuera de orden de fecha. ", "")))</f>
        <v/>
      </c>
      <c r="Z2454" s="18">
        <f>IF(AND(S2454=1, ISNUMBER(R2454)), ROW(), 0)</f>
        <v/>
      </c>
      <c r="AA2454" s="18">
        <f>IF(ISNUMBER(R2454), R2454, 0)</f>
        <v/>
      </c>
    </row>
    <row r="2455">
      <c r="A2455" s="13" t="n"/>
      <c r="B2455" s="13" t="n"/>
      <c r="C2455" s="13" t="n"/>
      <c r="D2455" s="13" t="n"/>
      <c r="E2455" s="13" t="n"/>
      <c r="F2455" s="13" t="n"/>
      <c r="G2455" s="13" t="n"/>
      <c r="H2455" s="13" t="n"/>
      <c r="I2455" s="13" t="n"/>
      <c r="J2455" s="13" t="n"/>
      <c r="K2455" s="13" t="n"/>
      <c r="L2455" s="13" t="n"/>
      <c r="M2455" s="13" t="n"/>
      <c r="N2455" s="13" t="n"/>
      <c r="O2455" s="14" t="n"/>
      <c r="P2455" s="15" t="n"/>
      <c r="Q2455" s="16">
        <f>IF(N2455="", "", IF(ISNUMBER(N2455), N2455, IFERROR(DATEVALUE(LEFT(N2455,10))+TIMEVALUE(MID(N2455,12,8)), "texto")))</f>
        <v/>
      </c>
      <c r="R2455" s="17">
        <f>IF(ISNUMBER(Q2455), DATE(YEAR(Q2455),MONTH(Q2455),1), "")</f>
        <v/>
      </c>
      <c r="S2455" s="18">
        <f>IF(A2455="", 0, IF(AND(M2455=Ajustes!$B$8, E2455=Ajustes!$B$5, I2455=Ajustes!$B$4, OR(C2455=Ajustes!$B$6, C2455=Ajustes!$B$7), ISNUMBER(D2455), ISNUMBER(H2455)), 1, 0))</f>
        <v/>
      </c>
      <c r="T2455" s="19">
        <f>IF(S2455&lt;&gt;1, 0, IF(N(J2455)=0, 0, IF(K2455=Ajustes!$B$5, J2455, J2455*F2455)))</f>
        <v/>
      </c>
      <c r="U2455" s="20">
        <f>IF(S2455&lt;&gt;1, U2454, IF(C2455=Ajustes!$B$6, U2454+H2455, U2454-H2455))</f>
        <v/>
      </c>
      <c r="V2455" s="19">
        <f>IF(S2455&lt;&gt;1, V2454, IF(C2455=Ajustes!$B$6, V2454+D2455+N(O2455)+T2455, IF(U2455&lt;=0, 0, V2454-H2455*W2454)))</f>
        <v/>
      </c>
      <c r="W2455" s="21">
        <f>IF(U2455&gt;0, V2455/U2455, 0)</f>
        <v/>
      </c>
      <c r="X2455" s="19">
        <f>IF(AND(S2455=1, C2455=Ajustes!$B$7), D2455-N(O2455)-T2455-H2455*W2454, "")</f>
        <v/>
      </c>
      <c r="Y2455" s="18">
        <f>IF(A2455="", "", TRIM(IF(COUNTIFS($N$2:$N$3000,N2455,$C$2:$C$3000,C2455,$D$2:$D$3000,D2455,$H$2:$H$3000,H2455)&gt;1, "Orden repetida. ", "")&amp;IF(AND(S2455=1, C2455=Ajustes!$B$7, U2454+0.000001&lt;H2455), "Vendes más de lo registrado. ", "")&amp;IF(Q2455="texto", "Fecha en texto. ", "")&amp;IF(OR(NOT(ISNUMBER(D2455)), NOT(ISNUMBER(H2455))), "Número en texto. ", "")&amp;IF(AND(ISNUMBER(Q2455), ISNUMBER(Q2454), Q2455&lt;Q2454), "Fuera de orden de fecha. ", "")))</f>
        <v/>
      </c>
      <c r="Z2455" s="18">
        <f>IF(AND(S2455=1, ISNUMBER(R2455)), ROW(), 0)</f>
        <v/>
      </c>
      <c r="AA2455" s="18">
        <f>IF(ISNUMBER(R2455), R2455, 0)</f>
        <v/>
      </c>
    </row>
    <row r="2456">
      <c r="A2456" s="13" t="n"/>
      <c r="B2456" s="13" t="n"/>
      <c r="C2456" s="13" t="n"/>
      <c r="D2456" s="13" t="n"/>
      <c r="E2456" s="13" t="n"/>
      <c r="F2456" s="13" t="n"/>
      <c r="G2456" s="13" t="n"/>
      <c r="H2456" s="13" t="n"/>
      <c r="I2456" s="13" t="n"/>
      <c r="J2456" s="13" t="n"/>
      <c r="K2456" s="13" t="n"/>
      <c r="L2456" s="13" t="n"/>
      <c r="M2456" s="13" t="n"/>
      <c r="N2456" s="13" t="n"/>
      <c r="O2456" s="14" t="n"/>
      <c r="P2456" s="15" t="n"/>
      <c r="Q2456" s="16">
        <f>IF(N2456="", "", IF(ISNUMBER(N2456), N2456, IFERROR(DATEVALUE(LEFT(N2456,10))+TIMEVALUE(MID(N2456,12,8)), "texto")))</f>
        <v/>
      </c>
      <c r="R2456" s="17">
        <f>IF(ISNUMBER(Q2456), DATE(YEAR(Q2456),MONTH(Q2456),1), "")</f>
        <v/>
      </c>
      <c r="S2456" s="18">
        <f>IF(A2456="", 0, IF(AND(M2456=Ajustes!$B$8, E2456=Ajustes!$B$5, I2456=Ajustes!$B$4, OR(C2456=Ajustes!$B$6, C2456=Ajustes!$B$7), ISNUMBER(D2456), ISNUMBER(H2456)), 1, 0))</f>
        <v/>
      </c>
      <c r="T2456" s="19">
        <f>IF(S2456&lt;&gt;1, 0, IF(N(J2456)=0, 0, IF(K2456=Ajustes!$B$5, J2456, J2456*F2456)))</f>
        <v/>
      </c>
      <c r="U2456" s="20">
        <f>IF(S2456&lt;&gt;1, U2455, IF(C2456=Ajustes!$B$6, U2455+H2456, U2455-H2456))</f>
        <v/>
      </c>
      <c r="V2456" s="19">
        <f>IF(S2456&lt;&gt;1, V2455, IF(C2456=Ajustes!$B$6, V2455+D2456+N(O2456)+T2456, IF(U2456&lt;=0, 0, V2455-H2456*W2455)))</f>
        <v/>
      </c>
      <c r="W2456" s="21">
        <f>IF(U2456&gt;0, V2456/U2456, 0)</f>
        <v/>
      </c>
      <c r="X2456" s="19">
        <f>IF(AND(S2456=1, C2456=Ajustes!$B$7), D2456-N(O2456)-T2456-H2456*W2455, "")</f>
        <v/>
      </c>
      <c r="Y2456" s="18">
        <f>IF(A2456="", "", TRIM(IF(COUNTIFS($N$2:$N$3000,N2456,$C$2:$C$3000,C2456,$D$2:$D$3000,D2456,$H$2:$H$3000,H2456)&gt;1, "Orden repetida. ", "")&amp;IF(AND(S2456=1, C2456=Ajustes!$B$7, U2455+0.000001&lt;H2456), "Vendes más de lo registrado. ", "")&amp;IF(Q2456="texto", "Fecha en texto. ", "")&amp;IF(OR(NOT(ISNUMBER(D2456)), NOT(ISNUMBER(H2456))), "Número en texto. ", "")&amp;IF(AND(ISNUMBER(Q2456), ISNUMBER(Q2455), Q2456&lt;Q2455), "Fuera de orden de fecha. ", "")))</f>
        <v/>
      </c>
      <c r="Z2456" s="18">
        <f>IF(AND(S2456=1, ISNUMBER(R2456)), ROW(), 0)</f>
        <v/>
      </c>
      <c r="AA2456" s="18">
        <f>IF(ISNUMBER(R2456), R2456, 0)</f>
        <v/>
      </c>
    </row>
    <row r="2457">
      <c r="A2457" s="13" t="n"/>
      <c r="B2457" s="13" t="n"/>
      <c r="C2457" s="13" t="n"/>
      <c r="D2457" s="13" t="n"/>
      <c r="E2457" s="13" t="n"/>
      <c r="F2457" s="13" t="n"/>
      <c r="G2457" s="13" t="n"/>
      <c r="H2457" s="13" t="n"/>
      <c r="I2457" s="13" t="n"/>
      <c r="J2457" s="13" t="n"/>
      <c r="K2457" s="13" t="n"/>
      <c r="L2457" s="13" t="n"/>
      <c r="M2457" s="13" t="n"/>
      <c r="N2457" s="13" t="n"/>
      <c r="O2457" s="14" t="n"/>
      <c r="P2457" s="15" t="n"/>
      <c r="Q2457" s="16">
        <f>IF(N2457="", "", IF(ISNUMBER(N2457), N2457, IFERROR(DATEVALUE(LEFT(N2457,10))+TIMEVALUE(MID(N2457,12,8)), "texto")))</f>
        <v/>
      </c>
      <c r="R2457" s="17">
        <f>IF(ISNUMBER(Q2457), DATE(YEAR(Q2457),MONTH(Q2457),1), "")</f>
        <v/>
      </c>
      <c r="S2457" s="18">
        <f>IF(A2457="", 0, IF(AND(M2457=Ajustes!$B$8, E2457=Ajustes!$B$5, I2457=Ajustes!$B$4, OR(C2457=Ajustes!$B$6, C2457=Ajustes!$B$7), ISNUMBER(D2457), ISNUMBER(H2457)), 1, 0))</f>
        <v/>
      </c>
      <c r="T2457" s="19">
        <f>IF(S2457&lt;&gt;1, 0, IF(N(J2457)=0, 0, IF(K2457=Ajustes!$B$5, J2457, J2457*F2457)))</f>
        <v/>
      </c>
      <c r="U2457" s="20">
        <f>IF(S2457&lt;&gt;1, U2456, IF(C2457=Ajustes!$B$6, U2456+H2457, U2456-H2457))</f>
        <v/>
      </c>
      <c r="V2457" s="19">
        <f>IF(S2457&lt;&gt;1, V2456, IF(C2457=Ajustes!$B$6, V2456+D2457+N(O2457)+T2457, IF(U2457&lt;=0, 0, V2456-H2457*W2456)))</f>
        <v/>
      </c>
      <c r="W2457" s="21">
        <f>IF(U2457&gt;0, V2457/U2457, 0)</f>
        <v/>
      </c>
      <c r="X2457" s="19">
        <f>IF(AND(S2457=1, C2457=Ajustes!$B$7), D2457-N(O2457)-T2457-H2457*W2456, "")</f>
        <v/>
      </c>
      <c r="Y2457" s="18">
        <f>IF(A2457="", "", TRIM(IF(COUNTIFS($N$2:$N$3000,N2457,$C$2:$C$3000,C2457,$D$2:$D$3000,D2457,$H$2:$H$3000,H2457)&gt;1, "Orden repetida. ", "")&amp;IF(AND(S2457=1, C2457=Ajustes!$B$7, U2456+0.000001&lt;H2457), "Vendes más de lo registrado. ", "")&amp;IF(Q2457="texto", "Fecha en texto. ", "")&amp;IF(OR(NOT(ISNUMBER(D2457)), NOT(ISNUMBER(H2457))), "Número en texto. ", "")&amp;IF(AND(ISNUMBER(Q2457), ISNUMBER(Q2456), Q2457&lt;Q2456), "Fuera de orden de fecha. ", "")))</f>
        <v/>
      </c>
      <c r="Z2457" s="18">
        <f>IF(AND(S2457=1, ISNUMBER(R2457)), ROW(), 0)</f>
        <v/>
      </c>
      <c r="AA2457" s="18">
        <f>IF(ISNUMBER(R2457), R2457, 0)</f>
        <v/>
      </c>
    </row>
    <row r="2458">
      <c r="A2458" s="13" t="n"/>
      <c r="B2458" s="13" t="n"/>
      <c r="C2458" s="13" t="n"/>
      <c r="D2458" s="13" t="n"/>
      <c r="E2458" s="13" t="n"/>
      <c r="F2458" s="13" t="n"/>
      <c r="G2458" s="13" t="n"/>
      <c r="H2458" s="13" t="n"/>
      <c r="I2458" s="13" t="n"/>
      <c r="J2458" s="13" t="n"/>
      <c r="K2458" s="13" t="n"/>
      <c r="L2458" s="13" t="n"/>
      <c r="M2458" s="13" t="n"/>
      <c r="N2458" s="13" t="n"/>
      <c r="O2458" s="14" t="n"/>
      <c r="P2458" s="15" t="n"/>
      <c r="Q2458" s="16">
        <f>IF(N2458="", "", IF(ISNUMBER(N2458), N2458, IFERROR(DATEVALUE(LEFT(N2458,10))+TIMEVALUE(MID(N2458,12,8)), "texto")))</f>
        <v/>
      </c>
      <c r="R2458" s="17">
        <f>IF(ISNUMBER(Q2458), DATE(YEAR(Q2458),MONTH(Q2458),1), "")</f>
        <v/>
      </c>
      <c r="S2458" s="18">
        <f>IF(A2458="", 0, IF(AND(M2458=Ajustes!$B$8, E2458=Ajustes!$B$5, I2458=Ajustes!$B$4, OR(C2458=Ajustes!$B$6, C2458=Ajustes!$B$7), ISNUMBER(D2458), ISNUMBER(H2458)), 1, 0))</f>
        <v/>
      </c>
      <c r="T2458" s="19">
        <f>IF(S2458&lt;&gt;1, 0, IF(N(J2458)=0, 0, IF(K2458=Ajustes!$B$5, J2458, J2458*F2458)))</f>
        <v/>
      </c>
      <c r="U2458" s="20">
        <f>IF(S2458&lt;&gt;1, U2457, IF(C2458=Ajustes!$B$6, U2457+H2458, U2457-H2458))</f>
        <v/>
      </c>
      <c r="V2458" s="19">
        <f>IF(S2458&lt;&gt;1, V2457, IF(C2458=Ajustes!$B$6, V2457+D2458+N(O2458)+T2458, IF(U2458&lt;=0, 0, V2457-H2458*W2457)))</f>
        <v/>
      </c>
      <c r="W2458" s="21">
        <f>IF(U2458&gt;0, V2458/U2458, 0)</f>
        <v/>
      </c>
      <c r="X2458" s="19">
        <f>IF(AND(S2458=1, C2458=Ajustes!$B$7), D2458-N(O2458)-T2458-H2458*W2457, "")</f>
        <v/>
      </c>
      <c r="Y2458" s="18">
        <f>IF(A2458="", "", TRIM(IF(COUNTIFS($N$2:$N$3000,N2458,$C$2:$C$3000,C2458,$D$2:$D$3000,D2458,$H$2:$H$3000,H2458)&gt;1, "Orden repetida. ", "")&amp;IF(AND(S2458=1, C2458=Ajustes!$B$7, U2457+0.000001&lt;H2458), "Vendes más de lo registrado. ", "")&amp;IF(Q2458="texto", "Fecha en texto. ", "")&amp;IF(OR(NOT(ISNUMBER(D2458)), NOT(ISNUMBER(H2458))), "Número en texto. ", "")&amp;IF(AND(ISNUMBER(Q2458), ISNUMBER(Q2457), Q2458&lt;Q2457), "Fuera de orden de fecha. ", "")))</f>
        <v/>
      </c>
      <c r="Z2458" s="18">
        <f>IF(AND(S2458=1, ISNUMBER(R2458)), ROW(), 0)</f>
        <v/>
      </c>
      <c r="AA2458" s="18">
        <f>IF(ISNUMBER(R2458), R2458, 0)</f>
        <v/>
      </c>
    </row>
    <row r="2459">
      <c r="A2459" s="13" t="n"/>
      <c r="B2459" s="13" t="n"/>
      <c r="C2459" s="13" t="n"/>
      <c r="D2459" s="13" t="n"/>
      <c r="E2459" s="13" t="n"/>
      <c r="F2459" s="13" t="n"/>
      <c r="G2459" s="13" t="n"/>
      <c r="H2459" s="13" t="n"/>
      <c r="I2459" s="13" t="n"/>
      <c r="J2459" s="13" t="n"/>
      <c r="K2459" s="13" t="n"/>
      <c r="L2459" s="13" t="n"/>
      <c r="M2459" s="13" t="n"/>
      <c r="N2459" s="13" t="n"/>
      <c r="O2459" s="14" t="n"/>
      <c r="P2459" s="15" t="n"/>
      <c r="Q2459" s="16">
        <f>IF(N2459="", "", IF(ISNUMBER(N2459), N2459, IFERROR(DATEVALUE(LEFT(N2459,10))+TIMEVALUE(MID(N2459,12,8)), "texto")))</f>
        <v/>
      </c>
      <c r="R2459" s="17">
        <f>IF(ISNUMBER(Q2459), DATE(YEAR(Q2459),MONTH(Q2459),1), "")</f>
        <v/>
      </c>
      <c r="S2459" s="18">
        <f>IF(A2459="", 0, IF(AND(M2459=Ajustes!$B$8, E2459=Ajustes!$B$5, I2459=Ajustes!$B$4, OR(C2459=Ajustes!$B$6, C2459=Ajustes!$B$7), ISNUMBER(D2459), ISNUMBER(H2459)), 1, 0))</f>
        <v/>
      </c>
      <c r="T2459" s="19">
        <f>IF(S2459&lt;&gt;1, 0, IF(N(J2459)=0, 0, IF(K2459=Ajustes!$B$5, J2459, J2459*F2459)))</f>
        <v/>
      </c>
      <c r="U2459" s="20">
        <f>IF(S2459&lt;&gt;1, U2458, IF(C2459=Ajustes!$B$6, U2458+H2459, U2458-H2459))</f>
        <v/>
      </c>
      <c r="V2459" s="19">
        <f>IF(S2459&lt;&gt;1, V2458, IF(C2459=Ajustes!$B$6, V2458+D2459+N(O2459)+T2459, IF(U2459&lt;=0, 0, V2458-H2459*W2458)))</f>
        <v/>
      </c>
      <c r="W2459" s="21">
        <f>IF(U2459&gt;0, V2459/U2459, 0)</f>
        <v/>
      </c>
      <c r="X2459" s="19">
        <f>IF(AND(S2459=1, C2459=Ajustes!$B$7), D2459-N(O2459)-T2459-H2459*W2458, "")</f>
        <v/>
      </c>
      <c r="Y2459" s="18">
        <f>IF(A2459="", "", TRIM(IF(COUNTIFS($N$2:$N$3000,N2459,$C$2:$C$3000,C2459,$D$2:$D$3000,D2459,$H$2:$H$3000,H2459)&gt;1, "Orden repetida. ", "")&amp;IF(AND(S2459=1, C2459=Ajustes!$B$7, U2458+0.000001&lt;H2459), "Vendes más de lo registrado. ", "")&amp;IF(Q2459="texto", "Fecha en texto. ", "")&amp;IF(OR(NOT(ISNUMBER(D2459)), NOT(ISNUMBER(H2459))), "Número en texto. ", "")&amp;IF(AND(ISNUMBER(Q2459), ISNUMBER(Q2458), Q2459&lt;Q2458), "Fuera de orden de fecha. ", "")))</f>
        <v/>
      </c>
      <c r="Z2459" s="18">
        <f>IF(AND(S2459=1, ISNUMBER(R2459)), ROW(), 0)</f>
        <v/>
      </c>
      <c r="AA2459" s="18">
        <f>IF(ISNUMBER(R2459), R2459, 0)</f>
        <v/>
      </c>
    </row>
    <row r="2460">
      <c r="A2460" s="13" t="n"/>
      <c r="B2460" s="13" t="n"/>
      <c r="C2460" s="13" t="n"/>
      <c r="D2460" s="13" t="n"/>
      <c r="E2460" s="13" t="n"/>
      <c r="F2460" s="13" t="n"/>
      <c r="G2460" s="13" t="n"/>
      <c r="H2460" s="13" t="n"/>
      <c r="I2460" s="13" t="n"/>
      <c r="J2460" s="13" t="n"/>
      <c r="K2460" s="13" t="n"/>
      <c r="L2460" s="13" t="n"/>
      <c r="M2460" s="13" t="n"/>
      <c r="N2460" s="13" t="n"/>
      <c r="O2460" s="14" t="n"/>
      <c r="P2460" s="15" t="n"/>
      <c r="Q2460" s="16">
        <f>IF(N2460="", "", IF(ISNUMBER(N2460), N2460, IFERROR(DATEVALUE(LEFT(N2460,10))+TIMEVALUE(MID(N2460,12,8)), "texto")))</f>
        <v/>
      </c>
      <c r="R2460" s="17">
        <f>IF(ISNUMBER(Q2460), DATE(YEAR(Q2460),MONTH(Q2460),1), "")</f>
        <v/>
      </c>
      <c r="S2460" s="18">
        <f>IF(A2460="", 0, IF(AND(M2460=Ajustes!$B$8, E2460=Ajustes!$B$5, I2460=Ajustes!$B$4, OR(C2460=Ajustes!$B$6, C2460=Ajustes!$B$7), ISNUMBER(D2460), ISNUMBER(H2460)), 1, 0))</f>
        <v/>
      </c>
      <c r="T2460" s="19">
        <f>IF(S2460&lt;&gt;1, 0, IF(N(J2460)=0, 0, IF(K2460=Ajustes!$B$5, J2460, J2460*F2460)))</f>
        <v/>
      </c>
      <c r="U2460" s="20">
        <f>IF(S2460&lt;&gt;1, U2459, IF(C2460=Ajustes!$B$6, U2459+H2460, U2459-H2460))</f>
        <v/>
      </c>
      <c r="V2460" s="19">
        <f>IF(S2460&lt;&gt;1, V2459, IF(C2460=Ajustes!$B$6, V2459+D2460+N(O2460)+T2460, IF(U2460&lt;=0, 0, V2459-H2460*W2459)))</f>
        <v/>
      </c>
      <c r="W2460" s="21">
        <f>IF(U2460&gt;0, V2460/U2460, 0)</f>
        <v/>
      </c>
      <c r="X2460" s="19">
        <f>IF(AND(S2460=1, C2460=Ajustes!$B$7), D2460-N(O2460)-T2460-H2460*W2459, "")</f>
        <v/>
      </c>
      <c r="Y2460" s="18">
        <f>IF(A2460="", "", TRIM(IF(COUNTIFS($N$2:$N$3000,N2460,$C$2:$C$3000,C2460,$D$2:$D$3000,D2460,$H$2:$H$3000,H2460)&gt;1, "Orden repetida. ", "")&amp;IF(AND(S2460=1, C2460=Ajustes!$B$7, U2459+0.000001&lt;H2460), "Vendes más de lo registrado. ", "")&amp;IF(Q2460="texto", "Fecha en texto. ", "")&amp;IF(OR(NOT(ISNUMBER(D2460)), NOT(ISNUMBER(H2460))), "Número en texto. ", "")&amp;IF(AND(ISNUMBER(Q2460), ISNUMBER(Q2459), Q2460&lt;Q2459), "Fuera de orden de fecha. ", "")))</f>
        <v/>
      </c>
      <c r="Z2460" s="18">
        <f>IF(AND(S2460=1, ISNUMBER(R2460)), ROW(), 0)</f>
        <v/>
      </c>
      <c r="AA2460" s="18">
        <f>IF(ISNUMBER(R2460), R2460, 0)</f>
        <v/>
      </c>
    </row>
    <row r="2461">
      <c r="A2461" s="13" t="n"/>
      <c r="B2461" s="13" t="n"/>
      <c r="C2461" s="13" t="n"/>
      <c r="D2461" s="13" t="n"/>
      <c r="E2461" s="13" t="n"/>
      <c r="F2461" s="13" t="n"/>
      <c r="G2461" s="13" t="n"/>
      <c r="H2461" s="13" t="n"/>
      <c r="I2461" s="13" t="n"/>
      <c r="J2461" s="13" t="n"/>
      <c r="K2461" s="13" t="n"/>
      <c r="L2461" s="13" t="n"/>
      <c r="M2461" s="13" t="n"/>
      <c r="N2461" s="13" t="n"/>
      <c r="O2461" s="14" t="n"/>
      <c r="P2461" s="15" t="n"/>
      <c r="Q2461" s="16">
        <f>IF(N2461="", "", IF(ISNUMBER(N2461), N2461, IFERROR(DATEVALUE(LEFT(N2461,10))+TIMEVALUE(MID(N2461,12,8)), "texto")))</f>
        <v/>
      </c>
      <c r="R2461" s="17">
        <f>IF(ISNUMBER(Q2461), DATE(YEAR(Q2461),MONTH(Q2461),1), "")</f>
        <v/>
      </c>
      <c r="S2461" s="18">
        <f>IF(A2461="", 0, IF(AND(M2461=Ajustes!$B$8, E2461=Ajustes!$B$5, I2461=Ajustes!$B$4, OR(C2461=Ajustes!$B$6, C2461=Ajustes!$B$7), ISNUMBER(D2461), ISNUMBER(H2461)), 1, 0))</f>
        <v/>
      </c>
      <c r="T2461" s="19">
        <f>IF(S2461&lt;&gt;1, 0, IF(N(J2461)=0, 0, IF(K2461=Ajustes!$B$5, J2461, J2461*F2461)))</f>
        <v/>
      </c>
      <c r="U2461" s="20">
        <f>IF(S2461&lt;&gt;1, U2460, IF(C2461=Ajustes!$B$6, U2460+H2461, U2460-H2461))</f>
        <v/>
      </c>
      <c r="V2461" s="19">
        <f>IF(S2461&lt;&gt;1, V2460, IF(C2461=Ajustes!$B$6, V2460+D2461+N(O2461)+T2461, IF(U2461&lt;=0, 0, V2460-H2461*W2460)))</f>
        <v/>
      </c>
      <c r="W2461" s="21">
        <f>IF(U2461&gt;0, V2461/U2461, 0)</f>
        <v/>
      </c>
      <c r="X2461" s="19">
        <f>IF(AND(S2461=1, C2461=Ajustes!$B$7), D2461-N(O2461)-T2461-H2461*W2460, "")</f>
        <v/>
      </c>
      <c r="Y2461" s="18">
        <f>IF(A2461="", "", TRIM(IF(COUNTIFS($N$2:$N$3000,N2461,$C$2:$C$3000,C2461,$D$2:$D$3000,D2461,$H$2:$H$3000,H2461)&gt;1, "Orden repetida. ", "")&amp;IF(AND(S2461=1, C2461=Ajustes!$B$7, U2460+0.000001&lt;H2461), "Vendes más de lo registrado. ", "")&amp;IF(Q2461="texto", "Fecha en texto. ", "")&amp;IF(OR(NOT(ISNUMBER(D2461)), NOT(ISNUMBER(H2461))), "Número en texto. ", "")&amp;IF(AND(ISNUMBER(Q2461), ISNUMBER(Q2460), Q2461&lt;Q2460), "Fuera de orden de fecha. ", "")))</f>
        <v/>
      </c>
      <c r="Z2461" s="18">
        <f>IF(AND(S2461=1, ISNUMBER(R2461)), ROW(), 0)</f>
        <v/>
      </c>
      <c r="AA2461" s="18">
        <f>IF(ISNUMBER(R2461), R2461, 0)</f>
        <v/>
      </c>
    </row>
    <row r="2462">
      <c r="A2462" s="13" t="n"/>
      <c r="B2462" s="13" t="n"/>
      <c r="C2462" s="13" t="n"/>
      <c r="D2462" s="13" t="n"/>
      <c r="E2462" s="13" t="n"/>
      <c r="F2462" s="13" t="n"/>
      <c r="G2462" s="13" t="n"/>
      <c r="H2462" s="13" t="n"/>
      <c r="I2462" s="13" t="n"/>
      <c r="J2462" s="13" t="n"/>
      <c r="K2462" s="13" t="n"/>
      <c r="L2462" s="13" t="n"/>
      <c r="M2462" s="13" t="n"/>
      <c r="N2462" s="13" t="n"/>
      <c r="O2462" s="14" t="n"/>
      <c r="P2462" s="15" t="n"/>
      <c r="Q2462" s="16">
        <f>IF(N2462="", "", IF(ISNUMBER(N2462), N2462, IFERROR(DATEVALUE(LEFT(N2462,10))+TIMEVALUE(MID(N2462,12,8)), "texto")))</f>
        <v/>
      </c>
      <c r="R2462" s="17">
        <f>IF(ISNUMBER(Q2462), DATE(YEAR(Q2462),MONTH(Q2462),1), "")</f>
        <v/>
      </c>
      <c r="S2462" s="18">
        <f>IF(A2462="", 0, IF(AND(M2462=Ajustes!$B$8, E2462=Ajustes!$B$5, I2462=Ajustes!$B$4, OR(C2462=Ajustes!$B$6, C2462=Ajustes!$B$7), ISNUMBER(D2462), ISNUMBER(H2462)), 1, 0))</f>
        <v/>
      </c>
      <c r="T2462" s="19">
        <f>IF(S2462&lt;&gt;1, 0, IF(N(J2462)=0, 0, IF(K2462=Ajustes!$B$5, J2462, J2462*F2462)))</f>
        <v/>
      </c>
      <c r="U2462" s="20">
        <f>IF(S2462&lt;&gt;1, U2461, IF(C2462=Ajustes!$B$6, U2461+H2462, U2461-H2462))</f>
        <v/>
      </c>
      <c r="V2462" s="19">
        <f>IF(S2462&lt;&gt;1, V2461, IF(C2462=Ajustes!$B$6, V2461+D2462+N(O2462)+T2462, IF(U2462&lt;=0, 0, V2461-H2462*W2461)))</f>
        <v/>
      </c>
      <c r="W2462" s="21">
        <f>IF(U2462&gt;0, V2462/U2462, 0)</f>
        <v/>
      </c>
      <c r="X2462" s="19">
        <f>IF(AND(S2462=1, C2462=Ajustes!$B$7), D2462-N(O2462)-T2462-H2462*W2461, "")</f>
        <v/>
      </c>
      <c r="Y2462" s="18">
        <f>IF(A2462="", "", TRIM(IF(COUNTIFS($N$2:$N$3000,N2462,$C$2:$C$3000,C2462,$D$2:$D$3000,D2462,$H$2:$H$3000,H2462)&gt;1, "Orden repetida. ", "")&amp;IF(AND(S2462=1, C2462=Ajustes!$B$7, U2461+0.000001&lt;H2462), "Vendes más de lo registrado. ", "")&amp;IF(Q2462="texto", "Fecha en texto. ", "")&amp;IF(OR(NOT(ISNUMBER(D2462)), NOT(ISNUMBER(H2462))), "Número en texto. ", "")&amp;IF(AND(ISNUMBER(Q2462), ISNUMBER(Q2461), Q2462&lt;Q2461), "Fuera de orden de fecha. ", "")))</f>
        <v/>
      </c>
      <c r="Z2462" s="18">
        <f>IF(AND(S2462=1, ISNUMBER(R2462)), ROW(), 0)</f>
        <v/>
      </c>
      <c r="AA2462" s="18">
        <f>IF(ISNUMBER(R2462), R2462, 0)</f>
        <v/>
      </c>
    </row>
    <row r="2463">
      <c r="A2463" s="13" t="n"/>
      <c r="B2463" s="13" t="n"/>
      <c r="C2463" s="13" t="n"/>
      <c r="D2463" s="13" t="n"/>
      <c r="E2463" s="13" t="n"/>
      <c r="F2463" s="13" t="n"/>
      <c r="G2463" s="13" t="n"/>
      <c r="H2463" s="13" t="n"/>
      <c r="I2463" s="13" t="n"/>
      <c r="J2463" s="13" t="n"/>
      <c r="K2463" s="13" t="n"/>
      <c r="L2463" s="13" t="n"/>
      <c r="M2463" s="13" t="n"/>
      <c r="N2463" s="13" t="n"/>
      <c r="O2463" s="14" t="n"/>
      <c r="P2463" s="15" t="n"/>
      <c r="Q2463" s="16">
        <f>IF(N2463="", "", IF(ISNUMBER(N2463), N2463, IFERROR(DATEVALUE(LEFT(N2463,10))+TIMEVALUE(MID(N2463,12,8)), "texto")))</f>
        <v/>
      </c>
      <c r="R2463" s="17">
        <f>IF(ISNUMBER(Q2463), DATE(YEAR(Q2463),MONTH(Q2463),1), "")</f>
        <v/>
      </c>
      <c r="S2463" s="18">
        <f>IF(A2463="", 0, IF(AND(M2463=Ajustes!$B$8, E2463=Ajustes!$B$5, I2463=Ajustes!$B$4, OR(C2463=Ajustes!$B$6, C2463=Ajustes!$B$7), ISNUMBER(D2463), ISNUMBER(H2463)), 1, 0))</f>
        <v/>
      </c>
      <c r="T2463" s="19">
        <f>IF(S2463&lt;&gt;1, 0, IF(N(J2463)=0, 0, IF(K2463=Ajustes!$B$5, J2463, J2463*F2463)))</f>
        <v/>
      </c>
      <c r="U2463" s="20">
        <f>IF(S2463&lt;&gt;1, U2462, IF(C2463=Ajustes!$B$6, U2462+H2463, U2462-H2463))</f>
        <v/>
      </c>
      <c r="V2463" s="19">
        <f>IF(S2463&lt;&gt;1, V2462, IF(C2463=Ajustes!$B$6, V2462+D2463+N(O2463)+T2463, IF(U2463&lt;=0, 0, V2462-H2463*W2462)))</f>
        <v/>
      </c>
      <c r="W2463" s="21">
        <f>IF(U2463&gt;0, V2463/U2463, 0)</f>
        <v/>
      </c>
      <c r="X2463" s="19">
        <f>IF(AND(S2463=1, C2463=Ajustes!$B$7), D2463-N(O2463)-T2463-H2463*W2462, "")</f>
        <v/>
      </c>
      <c r="Y2463" s="18">
        <f>IF(A2463="", "", TRIM(IF(COUNTIFS($N$2:$N$3000,N2463,$C$2:$C$3000,C2463,$D$2:$D$3000,D2463,$H$2:$H$3000,H2463)&gt;1, "Orden repetida. ", "")&amp;IF(AND(S2463=1, C2463=Ajustes!$B$7, U2462+0.000001&lt;H2463), "Vendes más de lo registrado. ", "")&amp;IF(Q2463="texto", "Fecha en texto. ", "")&amp;IF(OR(NOT(ISNUMBER(D2463)), NOT(ISNUMBER(H2463))), "Número en texto. ", "")&amp;IF(AND(ISNUMBER(Q2463), ISNUMBER(Q2462), Q2463&lt;Q2462), "Fuera de orden de fecha. ", "")))</f>
        <v/>
      </c>
      <c r="Z2463" s="18">
        <f>IF(AND(S2463=1, ISNUMBER(R2463)), ROW(), 0)</f>
        <v/>
      </c>
      <c r="AA2463" s="18">
        <f>IF(ISNUMBER(R2463), R2463, 0)</f>
        <v/>
      </c>
    </row>
    <row r="2464">
      <c r="A2464" s="13" t="n"/>
      <c r="B2464" s="13" t="n"/>
      <c r="C2464" s="13" t="n"/>
      <c r="D2464" s="13" t="n"/>
      <c r="E2464" s="13" t="n"/>
      <c r="F2464" s="13" t="n"/>
      <c r="G2464" s="13" t="n"/>
      <c r="H2464" s="13" t="n"/>
      <c r="I2464" s="13" t="n"/>
      <c r="J2464" s="13" t="n"/>
      <c r="K2464" s="13" t="n"/>
      <c r="L2464" s="13" t="n"/>
      <c r="M2464" s="13" t="n"/>
      <c r="N2464" s="13" t="n"/>
      <c r="O2464" s="14" t="n"/>
      <c r="P2464" s="15" t="n"/>
      <c r="Q2464" s="16">
        <f>IF(N2464="", "", IF(ISNUMBER(N2464), N2464, IFERROR(DATEVALUE(LEFT(N2464,10))+TIMEVALUE(MID(N2464,12,8)), "texto")))</f>
        <v/>
      </c>
      <c r="R2464" s="17">
        <f>IF(ISNUMBER(Q2464), DATE(YEAR(Q2464),MONTH(Q2464),1), "")</f>
        <v/>
      </c>
      <c r="S2464" s="18">
        <f>IF(A2464="", 0, IF(AND(M2464=Ajustes!$B$8, E2464=Ajustes!$B$5, I2464=Ajustes!$B$4, OR(C2464=Ajustes!$B$6, C2464=Ajustes!$B$7), ISNUMBER(D2464), ISNUMBER(H2464)), 1, 0))</f>
        <v/>
      </c>
      <c r="T2464" s="19">
        <f>IF(S2464&lt;&gt;1, 0, IF(N(J2464)=0, 0, IF(K2464=Ajustes!$B$5, J2464, J2464*F2464)))</f>
        <v/>
      </c>
      <c r="U2464" s="20">
        <f>IF(S2464&lt;&gt;1, U2463, IF(C2464=Ajustes!$B$6, U2463+H2464, U2463-H2464))</f>
        <v/>
      </c>
      <c r="V2464" s="19">
        <f>IF(S2464&lt;&gt;1, V2463, IF(C2464=Ajustes!$B$6, V2463+D2464+N(O2464)+T2464, IF(U2464&lt;=0, 0, V2463-H2464*W2463)))</f>
        <v/>
      </c>
      <c r="W2464" s="21">
        <f>IF(U2464&gt;0, V2464/U2464, 0)</f>
        <v/>
      </c>
      <c r="X2464" s="19">
        <f>IF(AND(S2464=1, C2464=Ajustes!$B$7), D2464-N(O2464)-T2464-H2464*W2463, "")</f>
        <v/>
      </c>
      <c r="Y2464" s="18">
        <f>IF(A2464="", "", TRIM(IF(COUNTIFS($N$2:$N$3000,N2464,$C$2:$C$3000,C2464,$D$2:$D$3000,D2464,$H$2:$H$3000,H2464)&gt;1, "Orden repetida. ", "")&amp;IF(AND(S2464=1, C2464=Ajustes!$B$7, U2463+0.000001&lt;H2464), "Vendes más de lo registrado. ", "")&amp;IF(Q2464="texto", "Fecha en texto. ", "")&amp;IF(OR(NOT(ISNUMBER(D2464)), NOT(ISNUMBER(H2464))), "Número en texto. ", "")&amp;IF(AND(ISNUMBER(Q2464), ISNUMBER(Q2463), Q2464&lt;Q2463), "Fuera de orden de fecha. ", "")))</f>
        <v/>
      </c>
      <c r="Z2464" s="18">
        <f>IF(AND(S2464=1, ISNUMBER(R2464)), ROW(), 0)</f>
        <v/>
      </c>
      <c r="AA2464" s="18">
        <f>IF(ISNUMBER(R2464), R2464, 0)</f>
        <v/>
      </c>
    </row>
    <row r="2465">
      <c r="A2465" s="13" t="n"/>
      <c r="B2465" s="13" t="n"/>
      <c r="C2465" s="13" t="n"/>
      <c r="D2465" s="13" t="n"/>
      <c r="E2465" s="13" t="n"/>
      <c r="F2465" s="13" t="n"/>
      <c r="G2465" s="13" t="n"/>
      <c r="H2465" s="13" t="n"/>
      <c r="I2465" s="13" t="n"/>
      <c r="J2465" s="13" t="n"/>
      <c r="K2465" s="13" t="n"/>
      <c r="L2465" s="13" t="n"/>
      <c r="M2465" s="13" t="n"/>
      <c r="N2465" s="13" t="n"/>
      <c r="O2465" s="14" t="n"/>
      <c r="P2465" s="15" t="n"/>
      <c r="Q2465" s="16">
        <f>IF(N2465="", "", IF(ISNUMBER(N2465), N2465, IFERROR(DATEVALUE(LEFT(N2465,10))+TIMEVALUE(MID(N2465,12,8)), "texto")))</f>
        <v/>
      </c>
      <c r="R2465" s="17">
        <f>IF(ISNUMBER(Q2465), DATE(YEAR(Q2465),MONTH(Q2465),1), "")</f>
        <v/>
      </c>
      <c r="S2465" s="18">
        <f>IF(A2465="", 0, IF(AND(M2465=Ajustes!$B$8, E2465=Ajustes!$B$5, I2465=Ajustes!$B$4, OR(C2465=Ajustes!$B$6, C2465=Ajustes!$B$7), ISNUMBER(D2465), ISNUMBER(H2465)), 1, 0))</f>
        <v/>
      </c>
      <c r="T2465" s="19">
        <f>IF(S2465&lt;&gt;1, 0, IF(N(J2465)=0, 0, IF(K2465=Ajustes!$B$5, J2465, J2465*F2465)))</f>
        <v/>
      </c>
      <c r="U2465" s="20">
        <f>IF(S2465&lt;&gt;1, U2464, IF(C2465=Ajustes!$B$6, U2464+H2465, U2464-H2465))</f>
        <v/>
      </c>
      <c r="V2465" s="19">
        <f>IF(S2465&lt;&gt;1, V2464, IF(C2465=Ajustes!$B$6, V2464+D2465+N(O2465)+T2465, IF(U2465&lt;=0, 0, V2464-H2465*W2464)))</f>
        <v/>
      </c>
      <c r="W2465" s="21">
        <f>IF(U2465&gt;0, V2465/U2465, 0)</f>
        <v/>
      </c>
      <c r="X2465" s="19">
        <f>IF(AND(S2465=1, C2465=Ajustes!$B$7), D2465-N(O2465)-T2465-H2465*W2464, "")</f>
        <v/>
      </c>
      <c r="Y2465" s="18">
        <f>IF(A2465="", "", TRIM(IF(COUNTIFS($N$2:$N$3000,N2465,$C$2:$C$3000,C2465,$D$2:$D$3000,D2465,$H$2:$H$3000,H2465)&gt;1, "Orden repetida. ", "")&amp;IF(AND(S2465=1, C2465=Ajustes!$B$7, U2464+0.000001&lt;H2465), "Vendes más de lo registrado. ", "")&amp;IF(Q2465="texto", "Fecha en texto. ", "")&amp;IF(OR(NOT(ISNUMBER(D2465)), NOT(ISNUMBER(H2465))), "Número en texto. ", "")&amp;IF(AND(ISNUMBER(Q2465), ISNUMBER(Q2464), Q2465&lt;Q2464), "Fuera de orden de fecha. ", "")))</f>
        <v/>
      </c>
      <c r="Z2465" s="18">
        <f>IF(AND(S2465=1, ISNUMBER(R2465)), ROW(), 0)</f>
        <v/>
      </c>
      <c r="AA2465" s="18">
        <f>IF(ISNUMBER(R2465), R2465, 0)</f>
        <v/>
      </c>
    </row>
    <row r="2466">
      <c r="A2466" s="13" t="n"/>
      <c r="B2466" s="13" t="n"/>
      <c r="C2466" s="13" t="n"/>
      <c r="D2466" s="13" t="n"/>
      <c r="E2466" s="13" t="n"/>
      <c r="F2466" s="13" t="n"/>
      <c r="G2466" s="13" t="n"/>
      <c r="H2466" s="13" t="n"/>
      <c r="I2466" s="13" t="n"/>
      <c r="J2466" s="13" t="n"/>
      <c r="K2466" s="13" t="n"/>
      <c r="L2466" s="13" t="n"/>
      <c r="M2466" s="13" t="n"/>
      <c r="N2466" s="13" t="n"/>
      <c r="O2466" s="14" t="n"/>
      <c r="P2466" s="15" t="n"/>
      <c r="Q2466" s="16">
        <f>IF(N2466="", "", IF(ISNUMBER(N2466), N2466, IFERROR(DATEVALUE(LEFT(N2466,10))+TIMEVALUE(MID(N2466,12,8)), "texto")))</f>
        <v/>
      </c>
      <c r="R2466" s="17">
        <f>IF(ISNUMBER(Q2466), DATE(YEAR(Q2466),MONTH(Q2466),1), "")</f>
        <v/>
      </c>
      <c r="S2466" s="18">
        <f>IF(A2466="", 0, IF(AND(M2466=Ajustes!$B$8, E2466=Ajustes!$B$5, I2466=Ajustes!$B$4, OR(C2466=Ajustes!$B$6, C2466=Ajustes!$B$7), ISNUMBER(D2466), ISNUMBER(H2466)), 1, 0))</f>
        <v/>
      </c>
      <c r="T2466" s="19">
        <f>IF(S2466&lt;&gt;1, 0, IF(N(J2466)=0, 0, IF(K2466=Ajustes!$B$5, J2466, J2466*F2466)))</f>
        <v/>
      </c>
      <c r="U2466" s="20">
        <f>IF(S2466&lt;&gt;1, U2465, IF(C2466=Ajustes!$B$6, U2465+H2466, U2465-H2466))</f>
        <v/>
      </c>
      <c r="V2466" s="19">
        <f>IF(S2466&lt;&gt;1, V2465, IF(C2466=Ajustes!$B$6, V2465+D2466+N(O2466)+T2466, IF(U2466&lt;=0, 0, V2465-H2466*W2465)))</f>
        <v/>
      </c>
      <c r="W2466" s="21">
        <f>IF(U2466&gt;0, V2466/U2466, 0)</f>
        <v/>
      </c>
      <c r="X2466" s="19">
        <f>IF(AND(S2466=1, C2466=Ajustes!$B$7), D2466-N(O2466)-T2466-H2466*W2465, "")</f>
        <v/>
      </c>
      <c r="Y2466" s="18">
        <f>IF(A2466="", "", TRIM(IF(COUNTIFS($N$2:$N$3000,N2466,$C$2:$C$3000,C2466,$D$2:$D$3000,D2466,$H$2:$H$3000,H2466)&gt;1, "Orden repetida. ", "")&amp;IF(AND(S2466=1, C2466=Ajustes!$B$7, U2465+0.000001&lt;H2466), "Vendes más de lo registrado. ", "")&amp;IF(Q2466="texto", "Fecha en texto. ", "")&amp;IF(OR(NOT(ISNUMBER(D2466)), NOT(ISNUMBER(H2466))), "Número en texto. ", "")&amp;IF(AND(ISNUMBER(Q2466), ISNUMBER(Q2465), Q2466&lt;Q2465), "Fuera de orden de fecha. ", "")))</f>
        <v/>
      </c>
      <c r="Z2466" s="18">
        <f>IF(AND(S2466=1, ISNUMBER(R2466)), ROW(), 0)</f>
        <v/>
      </c>
      <c r="AA2466" s="18">
        <f>IF(ISNUMBER(R2466), R2466, 0)</f>
        <v/>
      </c>
    </row>
    <row r="2467">
      <c r="A2467" s="13" t="n"/>
      <c r="B2467" s="13" t="n"/>
      <c r="C2467" s="13" t="n"/>
      <c r="D2467" s="13" t="n"/>
      <c r="E2467" s="13" t="n"/>
      <c r="F2467" s="13" t="n"/>
      <c r="G2467" s="13" t="n"/>
      <c r="H2467" s="13" t="n"/>
      <c r="I2467" s="13" t="n"/>
      <c r="J2467" s="13" t="n"/>
      <c r="K2467" s="13" t="n"/>
      <c r="L2467" s="13" t="n"/>
      <c r="M2467" s="13" t="n"/>
      <c r="N2467" s="13" t="n"/>
      <c r="O2467" s="14" t="n"/>
      <c r="P2467" s="15" t="n"/>
      <c r="Q2467" s="16">
        <f>IF(N2467="", "", IF(ISNUMBER(N2467), N2467, IFERROR(DATEVALUE(LEFT(N2467,10))+TIMEVALUE(MID(N2467,12,8)), "texto")))</f>
        <v/>
      </c>
      <c r="R2467" s="17">
        <f>IF(ISNUMBER(Q2467), DATE(YEAR(Q2467),MONTH(Q2467),1), "")</f>
        <v/>
      </c>
      <c r="S2467" s="18">
        <f>IF(A2467="", 0, IF(AND(M2467=Ajustes!$B$8, E2467=Ajustes!$B$5, I2467=Ajustes!$B$4, OR(C2467=Ajustes!$B$6, C2467=Ajustes!$B$7), ISNUMBER(D2467), ISNUMBER(H2467)), 1, 0))</f>
        <v/>
      </c>
      <c r="T2467" s="19">
        <f>IF(S2467&lt;&gt;1, 0, IF(N(J2467)=0, 0, IF(K2467=Ajustes!$B$5, J2467, J2467*F2467)))</f>
        <v/>
      </c>
      <c r="U2467" s="20">
        <f>IF(S2467&lt;&gt;1, U2466, IF(C2467=Ajustes!$B$6, U2466+H2467, U2466-H2467))</f>
        <v/>
      </c>
      <c r="V2467" s="19">
        <f>IF(S2467&lt;&gt;1, V2466, IF(C2467=Ajustes!$B$6, V2466+D2467+N(O2467)+T2467, IF(U2467&lt;=0, 0, V2466-H2467*W2466)))</f>
        <v/>
      </c>
      <c r="W2467" s="21">
        <f>IF(U2467&gt;0, V2467/U2467, 0)</f>
        <v/>
      </c>
      <c r="X2467" s="19">
        <f>IF(AND(S2467=1, C2467=Ajustes!$B$7), D2467-N(O2467)-T2467-H2467*W2466, "")</f>
        <v/>
      </c>
      <c r="Y2467" s="18">
        <f>IF(A2467="", "", TRIM(IF(COUNTIFS($N$2:$N$3000,N2467,$C$2:$C$3000,C2467,$D$2:$D$3000,D2467,$H$2:$H$3000,H2467)&gt;1, "Orden repetida. ", "")&amp;IF(AND(S2467=1, C2467=Ajustes!$B$7, U2466+0.000001&lt;H2467), "Vendes más de lo registrado. ", "")&amp;IF(Q2467="texto", "Fecha en texto. ", "")&amp;IF(OR(NOT(ISNUMBER(D2467)), NOT(ISNUMBER(H2467))), "Número en texto. ", "")&amp;IF(AND(ISNUMBER(Q2467), ISNUMBER(Q2466), Q2467&lt;Q2466), "Fuera de orden de fecha. ", "")))</f>
        <v/>
      </c>
      <c r="Z2467" s="18">
        <f>IF(AND(S2467=1, ISNUMBER(R2467)), ROW(), 0)</f>
        <v/>
      </c>
      <c r="AA2467" s="18">
        <f>IF(ISNUMBER(R2467), R2467, 0)</f>
        <v/>
      </c>
    </row>
    <row r="2468">
      <c r="A2468" s="13" t="n"/>
      <c r="B2468" s="13" t="n"/>
      <c r="C2468" s="13" t="n"/>
      <c r="D2468" s="13" t="n"/>
      <c r="E2468" s="13" t="n"/>
      <c r="F2468" s="13" t="n"/>
      <c r="G2468" s="13" t="n"/>
      <c r="H2468" s="13" t="n"/>
      <c r="I2468" s="13" t="n"/>
      <c r="J2468" s="13" t="n"/>
      <c r="K2468" s="13" t="n"/>
      <c r="L2468" s="13" t="n"/>
      <c r="M2468" s="13" t="n"/>
      <c r="N2468" s="13" t="n"/>
      <c r="O2468" s="14" t="n"/>
      <c r="P2468" s="15" t="n"/>
      <c r="Q2468" s="16">
        <f>IF(N2468="", "", IF(ISNUMBER(N2468), N2468, IFERROR(DATEVALUE(LEFT(N2468,10))+TIMEVALUE(MID(N2468,12,8)), "texto")))</f>
        <v/>
      </c>
      <c r="R2468" s="17">
        <f>IF(ISNUMBER(Q2468), DATE(YEAR(Q2468),MONTH(Q2468),1), "")</f>
        <v/>
      </c>
      <c r="S2468" s="18">
        <f>IF(A2468="", 0, IF(AND(M2468=Ajustes!$B$8, E2468=Ajustes!$B$5, I2468=Ajustes!$B$4, OR(C2468=Ajustes!$B$6, C2468=Ajustes!$B$7), ISNUMBER(D2468), ISNUMBER(H2468)), 1, 0))</f>
        <v/>
      </c>
      <c r="T2468" s="19">
        <f>IF(S2468&lt;&gt;1, 0, IF(N(J2468)=0, 0, IF(K2468=Ajustes!$B$5, J2468, J2468*F2468)))</f>
        <v/>
      </c>
      <c r="U2468" s="20">
        <f>IF(S2468&lt;&gt;1, U2467, IF(C2468=Ajustes!$B$6, U2467+H2468, U2467-H2468))</f>
        <v/>
      </c>
      <c r="V2468" s="19">
        <f>IF(S2468&lt;&gt;1, V2467, IF(C2468=Ajustes!$B$6, V2467+D2468+N(O2468)+T2468, IF(U2468&lt;=0, 0, V2467-H2468*W2467)))</f>
        <v/>
      </c>
      <c r="W2468" s="21">
        <f>IF(U2468&gt;0, V2468/U2468, 0)</f>
        <v/>
      </c>
      <c r="X2468" s="19">
        <f>IF(AND(S2468=1, C2468=Ajustes!$B$7), D2468-N(O2468)-T2468-H2468*W2467, "")</f>
        <v/>
      </c>
      <c r="Y2468" s="18">
        <f>IF(A2468="", "", TRIM(IF(COUNTIFS($N$2:$N$3000,N2468,$C$2:$C$3000,C2468,$D$2:$D$3000,D2468,$H$2:$H$3000,H2468)&gt;1, "Orden repetida. ", "")&amp;IF(AND(S2468=1, C2468=Ajustes!$B$7, U2467+0.000001&lt;H2468), "Vendes más de lo registrado. ", "")&amp;IF(Q2468="texto", "Fecha en texto. ", "")&amp;IF(OR(NOT(ISNUMBER(D2468)), NOT(ISNUMBER(H2468))), "Número en texto. ", "")&amp;IF(AND(ISNUMBER(Q2468), ISNUMBER(Q2467), Q2468&lt;Q2467), "Fuera de orden de fecha. ", "")))</f>
        <v/>
      </c>
      <c r="Z2468" s="18">
        <f>IF(AND(S2468=1, ISNUMBER(R2468)), ROW(), 0)</f>
        <v/>
      </c>
      <c r="AA2468" s="18">
        <f>IF(ISNUMBER(R2468), R2468, 0)</f>
        <v/>
      </c>
    </row>
    <row r="2469">
      <c r="A2469" s="13" t="n"/>
      <c r="B2469" s="13" t="n"/>
      <c r="C2469" s="13" t="n"/>
      <c r="D2469" s="13" t="n"/>
      <c r="E2469" s="13" t="n"/>
      <c r="F2469" s="13" t="n"/>
      <c r="G2469" s="13" t="n"/>
      <c r="H2469" s="13" t="n"/>
      <c r="I2469" s="13" t="n"/>
      <c r="J2469" s="13" t="n"/>
      <c r="K2469" s="13" t="n"/>
      <c r="L2469" s="13" t="n"/>
      <c r="M2469" s="13" t="n"/>
      <c r="N2469" s="13" t="n"/>
      <c r="O2469" s="14" t="n"/>
      <c r="P2469" s="15" t="n"/>
      <c r="Q2469" s="16">
        <f>IF(N2469="", "", IF(ISNUMBER(N2469), N2469, IFERROR(DATEVALUE(LEFT(N2469,10))+TIMEVALUE(MID(N2469,12,8)), "texto")))</f>
        <v/>
      </c>
      <c r="R2469" s="17">
        <f>IF(ISNUMBER(Q2469), DATE(YEAR(Q2469),MONTH(Q2469),1), "")</f>
        <v/>
      </c>
      <c r="S2469" s="18">
        <f>IF(A2469="", 0, IF(AND(M2469=Ajustes!$B$8, E2469=Ajustes!$B$5, I2469=Ajustes!$B$4, OR(C2469=Ajustes!$B$6, C2469=Ajustes!$B$7), ISNUMBER(D2469), ISNUMBER(H2469)), 1, 0))</f>
        <v/>
      </c>
      <c r="T2469" s="19">
        <f>IF(S2469&lt;&gt;1, 0, IF(N(J2469)=0, 0, IF(K2469=Ajustes!$B$5, J2469, J2469*F2469)))</f>
        <v/>
      </c>
      <c r="U2469" s="20">
        <f>IF(S2469&lt;&gt;1, U2468, IF(C2469=Ajustes!$B$6, U2468+H2469, U2468-H2469))</f>
        <v/>
      </c>
      <c r="V2469" s="19">
        <f>IF(S2469&lt;&gt;1, V2468, IF(C2469=Ajustes!$B$6, V2468+D2469+N(O2469)+T2469, IF(U2469&lt;=0, 0, V2468-H2469*W2468)))</f>
        <v/>
      </c>
      <c r="W2469" s="21">
        <f>IF(U2469&gt;0, V2469/U2469, 0)</f>
        <v/>
      </c>
      <c r="X2469" s="19">
        <f>IF(AND(S2469=1, C2469=Ajustes!$B$7), D2469-N(O2469)-T2469-H2469*W2468, "")</f>
        <v/>
      </c>
      <c r="Y2469" s="18">
        <f>IF(A2469="", "", TRIM(IF(COUNTIFS($N$2:$N$3000,N2469,$C$2:$C$3000,C2469,$D$2:$D$3000,D2469,$H$2:$H$3000,H2469)&gt;1, "Orden repetida. ", "")&amp;IF(AND(S2469=1, C2469=Ajustes!$B$7, U2468+0.000001&lt;H2469), "Vendes más de lo registrado. ", "")&amp;IF(Q2469="texto", "Fecha en texto. ", "")&amp;IF(OR(NOT(ISNUMBER(D2469)), NOT(ISNUMBER(H2469))), "Número en texto. ", "")&amp;IF(AND(ISNUMBER(Q2469), ISNUMBER(Q2468), Q2469&lt;Q2468), "Fuera de orden de fecha. ", "")))</f>
        <v/>
      </c>
      <c r="Z2469" s="18">
        <f>IF(AND(S2469=1, ISNUMBER(R2469)), ROW(), 0)</f>
        <v/>
      </c>
      <c r="AA2469" s="18">
        <f>IF(ISNUMBER(R2469), R2469, 0)</f>
        <v/>
      </c>
    </row>
    <row r="2470">
      <c r="A2470" s="13" t="n"/>
      <c r="B2470" s="13" t="n"/>
      <c r="C2470" s="13" t="n"/>
      <c r="D2470" s="13" t="n"/>
      <c r="E2470" s="13" t="n"/>
      <c r="F2470" s="13" t="n"/>
      <c r="G2470" s="13" t="n"/>
      <c r="H2470" s="13" t="n"/>
      <c r="I2470" s="13" t="n"/>
      <c r="J2470" s="13" t="n"/>
      <c r="K2470" s="13" t="n"/>
      <c r="L2470" s="13" t="n"/>
      <c r="M2470" s="13" t="n"/>
      <c r="N2470" s="13" t="n"/>
      <c r="O2470" s="14" t="n"/>
      <c r="P2470" s="15" t="n"/>
      <c r="Q2470" s="16">
        <f>IF(N2470="", "", IF(ISNUMBER(N2470), N2470, IFERROR(DATEVALUE(LEFT(N2470,10))+TIMEVALUE(MID(N2470,12,8)), "texto")))</f>
        <v/>
      </c>
      <c r="R2470" s="17">
        <f>IF(ISNUMBER(Q2470), DATE(YEAR(Q2470),MONTH(Q2470),1), "")</f>
        <v/>
      </c>
      <c r="S2470" s="18">
        <f>IF(A2470="", 0, IF(AND(M2470=Ajustes!$B$8, E2470=Ajustes!$B$5, I2470=Ajustes!$B$4, OR(C2470=Ajustes!$B$6, C2470=Ajustes!$B$7), ISNUMBER(D2470), ISNUMBER(H2470)), 1, 0))</f>
        <v/>
      </c>
      <c r="T2470" s="19">
        <f>IF(S2470&lt;&gt;1, 0, IF(N(J2470)=0, 0, IF(K2470=Ajustes!$B$5, J2470, J2470*F2470)))</f>
        <v/>
      </c>
      <c r="U2470" s="20">
        <f>IF(S2470&lt;&gt;1, U2469, IF(C2470=Ajustes!$B$6, U2469+H2470, U2469-H2470))</f>
        <v/>
      </c>
      <c r="V2470" s="19">
        <f>IF(S2470&lt;&gt;1, V2469, IF(C2470=Ajustes!$B$6, V2469+D2470+N(O2470)+T2470, IF(U2470&lt;=0, 0, V2469-H2470*W2469)))</f>
        <v/>
      </c>
      <c r="W2470" s="21">
        <f>IF(U2470&gt;0, V2470/U2470, 0)</f>
        <v/>
      </c>
      <c r="X2470" s="19">
        <f>IF(AND(S2470=1, C2470=Ajustes!$B$7), D2470-N(O2470)-T2470-H2470*W2469, "")</f>
        <v/>
      </c>
      <c r="Y2470" s="18">
        <f>IF(A2470="", "", TRIM(IF(COUNTIFS($N$2:$N$3000,N2470,$C$2:$C$3000,C2470,$D$2:$D$3000,D2470,$H$2:$H$3000,H2470)&gt;1, "Orden repetida. ", "")&amp;IF(AND(S2470=1, C2470=Ajustes!$B$7, U2469+0.000001&lt;H2470), "Vendes más de lo registrado. ", "")&amp;IF(Q2470="texto", "Fecha en texto. ", "")&amp;IF(OR(NOT(ISNUMBER(D2470)), NOT(ISNUMBER(H2470))), "Número en texto. ", "")&amp;IF(AND(ISNUMBER(Q2470), ISNUMBER(Q2469), Q2470&lt;Q2469), "Fuera de orden de fecha. ", "")))</f>
        <v/>
      </c>
      <c r="Z2470" s="18">
        <f>IF(AND(S2470=1, ISNUMBER(R2470)), ROW(), 0)</f>
        <v/>
      </c>
      <c r="AA2470" s="18">
        <f>IF(ISNUMBER(R2470), R2470, 0)</f>
        <v/>
      </c>
    </row>
    <row r="2471">
      <c r="A2471" s="13" t="n"/>
      <c r="B2471" s="13" t="n"/>
      <c r="C2471" s="13" t="n"/>
      <c r="D2471" s="13" t="n"/>
      <c r="E2471" s="13" t="n"/>
      <c r="F2471" s="13" t="n"/>
      <c r="G2471" s="13" t="n"/>
      <c r="H2471" s="13" t="n"/>
      <c r="I2471" s="13" t="n"/>
      <c r="J2471" s="13" t="n"/>
      <c r="K2471" s="13" t="n"/>
      <c r="L2471" s="13" t="n"/>
      <c r="M2471" s="13" t="n"/>
      <c r="N2471" s="13" t="n"/>
      <c r="O2471" s="14" t="n"/>
      <c r="P2471" s="15" t="n"/>
      <c r="Q2471" s="16">
        <f>IF(N2471="", "", IF(ISNUMBER(N2471), N2471, IFERROR(DATEVALUE(LEFT(N2471,10))+TIMEVALUE(MID(N2471,12,8)), "texto")))</f>
        <v/>
      </c>
      <c r="R2471" s="17">
        <f>IF(ISNUMBER(Q2471), DATE(YEAR(Q2471),MONTH(Q2471),1), "")</f>
        <v/>
      </c>
      <c r="S2471" s="18">
        <f>IF(A2471="", 0, IF(AND(M2471=Ajustes!$B$8, E2471=Ajustes!$B$5, I2471=Ajustes!$B$4, OR(C2471=Ajustes!$B$6, C2471=Ajustes!$B$7), ISNUMBER(D2471), ISNUMBER(H2471)), 1, 0))</f>
        <v/>
      </c>
      <c r="T2471" s="19">
        <f>IF(S2471&lt;&gt;1, 0, IF(N(J2471)=0, 0, IF(K2471=Ajustes!$B$5, J2471, J2471*F2471)))</f>
        <v/>
      </c>
      <c r="U2471" s="20">
        <f>IF(S2471&lt;&gt;1, U2470, IF(C2471=Ajustes!$B$6, U2470+H2471, U2470-H2471))</f>
        <v/>
      </c>
      <c r="V2471" s="19">
        <f>IF(S2471&lt;&gt;1, V2470, IF(C2471=Ajustes!$B$6, V2470+D2471+N(O2471)+T2471, IF(U2471&lt;=0, 0, V2470-H2471*W2470)))</f>
        <v/>
      </c>
      <c r="W2471" s="21">
        <f>IF(U2471&gt;0, V2471/U2471, 0)</f>
        <v/>
      </c>
      <c r="X2471" s="19">
        <f>IF(AND(S2471=1, C2471=Ajustes!$B$7), D2471-N(O2471)-T2471-H2471*W2470, "")</f>
        <v/>
      </c>
      <c r="Y2471" s="18">
        <f>IF(A2471="", "", TRIM(IF(COUNTIFS($N$2:$N$3000,N2471,$C$2:$C$3000,C2471,$D$2:$D$3000,D2471,$H$2:$H$3000,H2471)&gt;1, "Orden repetida. ", "")&amp;IF(AND(S2471=1, C2471=Ajustes!$B$7, U2470+0.000001&lt;H2471), "Vendes más de lo registrado. ", "")&amp;IF(Q2471="texto", "Fecha en texto. ", "")&amp;IF(OR(NOT(ISNUMBER(D2471)), NOT(ISNUMBER(H2471))), "Número en texto. ", "")&amp;IF(AND(ISNUMBER(Q2471), ISNUMBER(Q2470), Q2471&lt;Q2470), "Fuera de orden de fecha. ", "")))</f>
        <v/>
      </c>
      <c r="Z2471" s="18">
        <f>IF(AND(S2471=1, ISNUMBER(R2471)), ROW(), 0)</f>
        <v/>
      </c>
      <c r="AA2471" s="18">
        <f>IF(ISNUMBER(R2471), R2471, 0)</f>
        <v/>
      </c>
    </row>
    <row r="2472">
      <c r="A2472" s="13" t="n"/>
      <c r="B2472" s="13" t="n"/>
      <c r="C2472" s="13" t="n"/>
      <c r="D2472" s="13" t="n"/>
      <c r="E2472" s="13" t="n"/>
      <c r="F2472" s="13" t="n"/>
      <c r="G2472" s="13" t="n"/>
      <c r="H2472" s="13" t="n"/>
      <c r="I2472" s="13" t="n"/>
      <c r="J2472" s="13" t="n"/>
      <c r="K2472" s="13" t="n"/>
      <c r="L2472" s="13" t="n"/>
      <c r="M2472" s="13" t="n"/>
      <c r="N2472" s="13" t="n"/>
      <c r="O2472" s="14" t="n"/>
      <c r="P2472" s="15" t="n"/>
      <c r="Q2472" s="16">
        <f>IF(N2472="", "", IF(ISNUMBER(N2472), N2472, IFERROR(DATEVALUE(LEFT(N2472,10))+TIMEVALUE(MID(N2472,12,8)), "texto")))</f>
        <v/>
      </c>
      <c r="R2472" s="17">
        <f>IF(ISNUMBER(Q2472), DATE(YEAR(Q2472),MONTH(Q2472),1), "")</f>
        <v/>
      </c>
      <c r="S2472" s="18">
        <f>IF(A2472="", 0, IF(AND(M2472=Ajustes!$B$8, E2472=Ajustes!$B$5, I2472=Ajustes!$B$4, OR(C2472=Ajustes!$B$6, C2472=Ajustes!$B$7), ISNUMBER(D2472), ISNUMBER(H2472)), 1, 0))</f>
        <v/>
      </c>
      <c r="T2472" s="19">
        <f>IF(S2472&lt;&gt;1, 0, IF(N(J2472)=0, 0, IF(K2472=Ajustes!$B$5, J2472, J2472*F2472)))</f>
        <v/>
      </c>
      <c r="U2472" s="20">
        <f>IF(S2472&lt;&gt;1, U2471, IF(C2472=Ajustes!$B$6, U2471+H2472, U2471-H2472))</f>
        <v/>
      </c>
      <c r="V2472" s="19">
        <f>IF(S2472&lt;&gt;1, V2471, IF(C2472=Ajustes!$B$6, V2471+D2472+N(O2472)+T2472, IF(U2472&lt;=0, 0, V2471-H2472*W2471)))</f>
        <v/>
      </c>
      <c r="W2472" s="21">
        <f>IF(U2472&gt;0, V2472/U2472, 0)</f>
        <v/>
      </c>
      <c r="X2472" s="19">
        <f>IF(AND(S2472=1, C2472=Ajustes!$B$7), D2472-N(O2472)-T2472-H2472*W2471, "")</f>
        <v/>
      </c>
      <c r="Y2472" s="18">
        <f>IF(A2472="", "", TRIM(IF(COUNTIFS($N$2:$N$3000,N2472,$C$2:$C$3000,C2472,$D$2:$D$3000,D2472,$H$2:$H$3000,H2472)&gt;1, "Orden repetida. ", "")&amp;IF(AND(S2472=1, C2472=Ajustes!$B$7, U2471+0.000001&lt;H2472), "Vendes más de lo registrado. ", "")&amp;IF(Q2472="texto", "Fecha en texto. ", "")&amp;IF(OR(NOT(ISNUMBER(D2472)), NOT(ISNUMBER(H2472))), "Número en texto. ", "")&amp;IF(AND(ISNUMBER(Q2472), ISNUMBER(Q2471), Q2472&lt;Q2471), "Fuera de orden de fecha. ", "")))</f>
        <v/>
      </c>
      <c r="Z2472" s="18">
        <f>IF(AND(S2472=1, ISNUMBER(R2472)), ROW(), 0)</f>
        <v/>
      </c>
      <c r="AA2472" s="18">
        <f>IF(ISNUMBER(R2472), R2472, 0)</f>
        <v/>
      </c>
    </row>
    <row r="2473">
      <c r="A2473" s="13" t="n"/>
      <c r="B2473" s="13" t="n"/>
      <c r="C2473" s="13" t="n"/>
      <c r="D2473" s="13" t="n"/>
      <c r="E2473" s="13" t="n"/>
      <c r="F2473" s="13" t="n"/>
      <c r="G2473" s="13" t="n"/>
      <c r="H2473" s="13" t="n"/>
      <c r="I2473" s="13" t="n"/>
      <c r="J2473" s="13" t="n"/>
      <c r="K2473" s="13" t="n"/>
      <c r="L2473" s="13" t="n"/>
      <c r="M2473" s="13" t="n"/>
      <c r="N2473" s="13" t="n"/>
      <c r="O2473" s="14" t="n"/>
      <c r="P2473" s="15" t="n"/>
      <c r="Q2473" s="16">
        <f>IF(N2473="", "", IF(ISNUMBER(N2473), N2473, IFERROR(DATEVALUE(LEFT(N2473,10))+TIMEVALUE(MID(N2473,12,8)), "texto")))</f>
        <v/>
      </c>
      <c r="R2473" s="17">
        <f>IF(ISNUMBER(Q2473), DATE(YEAR(Q2473),MONTH(Q2473),1), "")</f>
        <v/>
      </c>
      <c r="S2473" s="18">
        <f>IF(A2473="", 0, IF(AND(M2473=Ajustes!$B$8, E2473=Ajustes!$B$5, I2473=Ajustes!$B$4, OR(C2473=Ajustes!$B$6, C2473=Ajustes!$B$7), ISNUMBER(D2473), ISNUMBER(H2473)), 1, 0))</f>
        <v/>
      </c>
      <c r="T2473" s="19">
        <f>IF(S2473&lt;&gt;1, 0, IF(N(J2473)=0, 0, IF(K2473=Ajustes!$B$5, J2473, J2473*F2473)))</f>
        <v/>
      </c>
      <c r="U2473" s="20">
        <f>IF(S2473&lt;&gt;1, U2472, IF(C2473=Ajustes!$B$6, U2472+H2473, U2472-H2473))</f>
        <v/>
      </c>
      <c r="V2473" s="19">
        <f>IF(S2473&lt;&gt;1, V2472, IF(C2473=Ajustes!$B$6, V2472+D2473+N(O2473)+T2473, IF(U2473&lt;=0, 0, V2472-H2473*W2472)))</f>
        <v/>
      </c>
      <c r="W2473" s="21">
        <f>IF(U2473&gt;0, V2473/U2473, 0)</f>
        <v/>
      </c>
      <c r="X2473" s="19">
        <f>IF(AND(S2473=1, C2473=Ajustes!$B$7), D2473-N(O2473)-T2473-H2473*W2472, "")</f>
        <v/>
      </c>
      <c r="Y2473" s="18">
        <f>IF(A2473="", "", TRIM(IF(COUNTIFS($N$2:$N$3000,N2473,$C$2:$C$3000,C2473,$D$2:$D$3000,D2473,$H$2:$H$3000,H2473)&gt;1, "Orden repetida. ", "")&amp;IF(AND(S2473=1, C2473=Ajustes!$B$7, U2472+0.000001&lt;H2473), "Vendes más de lo registrado. ", "")&amp;IF(Q2473="texto", "Fecha en texto. ", "")&amp;IF(OR(NOT(ISNUMBER(D2473)), NOT(ISNUMBER(H2473))), "Número en texto. ", "")&amp;IF(AND(ISNUMBER(Q2473), ISNUMBER(Q2472), Q2473&lt;Q2472), "Fuera de orden de fecha. ", "")))</f>
        <v/>
      </c>
      <c r="Z2473" s="18">
        <f>IF(AND(S2473=1, ISNUMBER(R2473)), ROW(), 0)</f>
        <v/>
      </c>
      <c r="AA2473" s="18">
        <f>IF(ISNUMBER(R2473), R2473, 0)</f>
        <v/>
      </c>
    </row>
    <row r="2474">
      <c r="A2474" s="13" t="n"/>
      <c r="B2474" s="13" t="n"/>
      <c r="C2474" s="13" t="n"/>
      <c r="D2474" s="13" t="n"/>
      <c r="E2474" s="13" t="n"/>
      <c r="F2474" s="13" t="n"/>
      <c r="G2474" s="13" t="n"/>
      <c r="H2474" s="13" t="n"/>
      <c r="I2474" s="13" t="n"/>
      <c r="J2474" s="13" t="n"/>
      <c r="K2474" s="13" t="n"/>
      <c r="L2474" s="13" t="n"/>
      <c r="M2474" s="13" t="n"/>
      <c r="N2474" s="13" t="n"/>
      <c r="O2474" s="14" t="n"/>
      <c r="P2474" s="15" t="n"/>
      <c r="Q2474" s="16">
        <f>IF(N2474="", "", IF(ISNUMBER(N2474), N2474, IFERROR(DATEVALUE(LEFT(N2474,10))+TIMEVALUE(MID(N2474,12,8)), "texto")))</f>
        <v/>
      </c>
      <c r="R2474" s="17">
        <f>IF(ISNUMBER(Q2474), DATE(YEAR(Q2474),MONTH(Q2474),1), "")</f>
        <v/>
      </c>
      <c r="S2474" s="18">
        <f>IF(A2474="", 0, IF(AND(M2474=Ajustes!$B$8, E2474=Ajustes!$B$5, I2474=Ajustes!$B$4, OR(C2474=Ajustes!$B$6, C2474=Ajustes!$B$7), ISNUMBER(D2474), ISNUMBER(H2474)), 1, 0))</f>
        <v/>
      </c>
      <c r="T2474" s="19">
        <f>IF(S2474&lt;&gt;1, 0, IF(N(J2474)=0, 0, IF(K2474=Ajustes!$B$5, J2474, J2474*F2474)))</f>
        <v/>
      </c>
      <c r="U2474" s="20">
        <f>IF(S2474&lt;&gt;1, U2473, IF(C2474=Ajustes!$B$6, U2473+H2474, U2473-H2474))</f>
        <v/>
      </c>
      <c r="V2474" s="19">
        <f>IF(S2474&lt;&gt;1, V2473, IF(C2474=Ajustes!$B$6, V2473+D2474+N(O2474)+T2474, IF(U2474&lt;=0, 0, V2473-H2474*W2473)))</f>
        <v/>
      </c>
      <c r="W2474" s="21">
        <f>IF(U2474&gt;0, V2474/U2474, 0)</f>
        <v/>
      </c>
      <c r="X2474" s="19">
        <f>IF(AND(S2474=1, C2474=Ajustes!$B$7), D2474-N(O2474)-T2474-H2474*W2473, "")</f>
        <v/>
      </c>
      <c r="Y2474" s="18">
        <f>IF(A2474="", "", TRIM(IF(COUNTIFS($N$2:$N$3000,N2474,$C$2:$C$3000,C2474,$D$2:$D$3000,D2474,$H$2:$H$3000,H2474)&gt;1, "Orden repetida. ", "")&amp;IF(AND(S2474=1, C2474=Ajustes!$B$7, U2473+0.000001&lt;H2474), "Vendes más de lo registrado. ", "")&amp;IF(Q2474="texto", "Fecha en texto. ", "")&amp;IF(OR(NOT(ISNUMBER(D2474)), NOT(ISNUMBER(H2474))), "Número en texto. ", "")&amp;IF(AND(ISNUMBER(Q2474), ISNUMBER(Q2473), Q2474&lt;Q2473), "Fuera de orden de fecha. ", "")))</f>
        <v/>
      </c>
      <c r="Z2474" s="18">
        <f>IF(AND(S2474=1, ISNUMBER(R2474)), ROW(), 0)</f>
        <v/>
      </c>
      <c r="AA2474" s="18">
        <f>IF(ISNUMBER(R2474), R2474, 0)</f>
        <v/>
      </c>
    </row>
    <row r="2475">
      <c r="A2475" s="13" t="n"/>
      <c r="B2475" s="13" t="n"/>
      <c r="C2475" s="13" t="n"/>
      <c r="D2475" s="13" t="n"/>
      <c r="E2475" s="13" t="n"/>
      <c r="F2475" s="13" t="n"/>
      <c r="G2475" s="13" t="n"/>
      <c r="H2475" s="13" t="n"/>
      <c r="I2475" s="13" t="n"/>
      <c r="J2475" s="13" t="n"/>
      <c r="K2475" s="13" t="n"/>
      <c r="L2475" s="13" t="n"/>
      <c r="M2475" s="13" t="n"/>
      <c r="N2475" s="13" t="n"/>
      <c r="O2475" s="14" t="n"/>
      <c r="P2475" s="15" t="n"/>
      <c r="Q2475" s="16">
        <f>IF(N2475="", "", IF(ISNUMBER(N2475), N2475, IFERROR(DATEVALUE(LEFT(N2475,10))+TIMEVALUE(MID(N2475,12,8)), "texto")))</f>
        <v/>
      </c>
      <c r="R2475" s="17">
        <f>IF(ISNUMBER(Q2475), DATE(YEAR(Q2475),MONTH(Q2475),1), "")</f>
        <v/>
      </c>
      <c r="S2475" s="18">
        <f>IF(A2475="", 0, IF(AND(M2475=Ajustes!$B$8, E2475=Ajustes!$B$5, I2475=Ajustes!$B$4, OR(C2475=Ajustes!$B$6, C2475=Ajustes!$B$7), ISNUMBER(D2475), ISNUMBER(H2475)), 1, 0))</f>
        <v/>
      </c>
      <c r="T2475" s="19">
        <f>IF(S2475&lt;&gt;1, 0, IF(N(J2475)=0, 0, IF(K2475=Ajustes!$B$5, J2475, J2475*F2475)))</f>
        <v/>
      </c>
      <c r="U2475" s="20">
        <f>IF(S2475&lt;&gt;1, U2474, IF(C2475=Ajustes!$B$6, U2474+H2475, U2474-H2475))</f>
        <v/>
      </c>
      <c r="V2475" s="19">
        <f>IF(S2475&lt;&gt;1, V2474, IF(C2475=Ajustes!$B$6, V2474+D2475+N(O2475)+T2475, IF(U2475&lt;=0, 0, V2474-H2475*W2474)))</f>
        <v/>
      </c>
      <c r="W2475" s="21">
        <f>IF(U2475&gt;0, V2475/U2475, 0)</f>
        <v/>
      </c>
      <c r="X2475" s="19">
        <f>IF(AND(S2475=1, C2475=Ajustes!$B$7), D2475-N(O2475)-T2475-H2475*W2474, "")</f>
        <v/>
      </c>
      <c r="Y2475" s="18">
        <f>IF(A2475="", "", TRIM(IF(COUNTIFS($N$2:$N$3000,N2475,$C$2:$C$3000,C2475,$D$2:$D$3000,D2475,$H$2:$H$3000,H2475)&gt;1, "Orden repetida. ", "")&amp;IF(AND(S2475=1, C2475=Ajustes!$B$7, U2474+0.000001&lt;H2475), "Vendes más de lo registrado. ", "")&amp;IF(Q2475="texto", "Fecha en texto. ", "")&amp;IF(OR(NOT(ISNUMBER(D2475)), NOT(ISNUMBER(H2475))), "Número en texto. ", "")&amp;IF(AND(ISNUMBER(Q2475), ISNUMBER(Q2474), Q2475&lt;Q2474), "Fuera de orden de fecha. ", "")))</f>
        <v/>
      </c>
      <c r="Z2475" s="18">
        <f>IF(AND(S2475=1, ISNUMBER(R2475)), ROW(), 0)</f>
        <v/>
      </c>
      <c r="AA2475" s="18">
        <f>IF(ISNUMBER(R2475), R2475, 0)</f>
        <v/>
      </c>
    </row>
    <row r="2476">
      <c r="A2476" s="13" t="n"/>
      <c r="B2476" s="13" t="n"/>
      <c r="C2476" s="13" t="n"/>
      <c r="D2476" s="13" t="n"/>
      <c r="E2476" s="13" t="n"/>
      <c r="F2476" s="13" t="n"/>
      <c r="G2476" s="13" t="n"/>
      <c r="H2476" s="13" t="n"/>
      <c r="I2476" s="13" t="n"/>
      <c r="J2476" s="13" t="n"/>
      <c r="K2476" s="13" t="n"/>
      <c r="L2476" s="13" t="n"/>
      <c r="M2476" s="13" t="n"/>
      <c r="N2476" s="13" t="n"/>
      <c r="O2476" s="14" t="n"/>
      <c r="P2476" s="15" t="n"/>
      <c r="Q2476" s="16">
        <f>IF(N2476="", "", IF(ISNUMBER(N2476), N2476, IFERROR(DATEVALUE(LEFT(N2476,10))+TIMEVALUE(MID(N2476,12,8)), "texto")))</f>
        <v/>
      </c>
      <c r="R2476" s="17">
        <f>IF(ISNUMBER(Q2476), DATE(YEAR(Q2476),MONTH(Q2476),1), "")</f>
        <v/>
      </c>
      <c r="S2476" s="18">
        <f>IF(A2476="", 0, IF(AND(M2476=Ajustes!$B$8, E2476=Ajustes!$B$5, I2476=Ajustes!$B$4, OR(C2476=Ajustes!$B$6, C2476=Ajustes!$B$7), ISNUMBER(D2476), ISNUMBER(H2476)), 1, 0))</f>
        <v/>
      </c>
      <c r="T2476" s="19">
        <f>IF(S2476&lt;&gt;1, 0, IF(N(J2476)=0, 0, IF(K2476=Ajustes!$B$5, J2476, J2476*F2476)))</f>
        <v/>
      </c>
      <c r="U2476" s="20">
        <f>IF(S2476&lt;&gt;1, U2475, IF(C2476=Ajustes!$B$6, U2475+H2476, U2475-H2476))</f>
        <v/>
      </c>
      <c r="V2476" s="19">
        <f>IF(S2476&lt;&gt;1, V2475, IF(C2476=Ajustes!$B$6, V2475+D2476+N(O2476)+T2476, IF(U2476&lt;=0, 0, V2475-H2476*W2475)))</f>
        <v/>
      </c>
      <c r="W2476" s="21">
        <f>IF(U2476&gt;0, V2476/U2476, 0)</f>
        <v/>
      </c>
      <c r="X2476" s="19">
        <f>IF(AND(S2476=1, C2476=Ajustes!$B$7), D2476-N(O2476)-T2476-H2476*W2475, "")</f>
        <v/>
      </c>
      <c r="Y2476" s="18">
        <f>IF(A2476="", "", TRIM(IF(COUNTIFS($N$2:$N$3000,N2476,$C$2:$C$3000,C2476,$D$2:$D$3000,D2476,$H$2:$H$3000,H2476)&gt;1, "Orden repetida. ", "")&amp;IF(AND(S2476=1, C2476=Ajustes!$B$7, U2475+0.000001&lt;H2476), "Vendes más de lo registrado. ", "")&amp;IF(Q2476="texto", "Fecha en texto. ", "")&amp;IF(OR(NOT(ISNUMBER(D2476)), NOT(ISNUMBER(H2476))), "Número en texto. ", "")&amp;IF(AND(ISNUMBER(Q2476), ISNUMBER(Q2475), Q2476&lt;Q2475), "Fuera de orden de fecha. ", "")))</f>
        <v/>
      </c>
      <c r="Z2476" s="18">
        <f>IF(AND(S2476=1, ISNUMBER(R2476)), ROW(), 0)</f>
        <v/>
      </c>
      <c r="AA2476" s="18">
        <f>IF(ISNUMBER(R2476), R2476, 0)</f>
        <v/>
      </c>
    </row>
    <row r="2477">
      <c r="A2477" s="13" t="n"/>
      <c r="B2477" s="13" t="n"/>
      <c r="C2477" s="13" t="n"/>
      <c r="D2477" s="13" t="n"/>
      <c r="E2477" s="13" t="n"/>
      <c r="F2477" s="13" t="n"/>
      <c r="G2477" s="13" t="n"/>
      <c r="H2477" s="13" t="n"/>
      <c r="I2477" s="13" t="n"/>
      <c r="J2477" s="13" t="n"/>
      <c r="K2477" s="13" t="n"/>
      <c r="L2477" s="13" t="n"/>
      <c r="M2477" s="13" t="n"/>
      <c r="N2477" s="13" t="n"/>
      <c r="O2477" s="14" t="n"/>
      <c r="P2477" s="15" t="n"/>
      <c r="Q2477" s="16">
        <f>IF(N2477="", "", IF(ISNUMBER(N2477), N2477, IFERROR(DATEVALUE(LEFT(N2477,10))+TIMEVALUE(MID(N2477,12,8)), "texto")))</f>
        <v/>
      </c>
      <c r="R2477" s="17">
        <f>IF(ISNUMBER(Q2477), DATE(YEAR(Q2477),MONTH(Q2477),1), "")</f>
        <v/>
      </c>
      <c r="S2477" s="18">
        <f>IF(A2477="", 0, IF(AND(M2477=Ajustes!$B$8, E2477=Ajustes!$B$5, I2477=Ajustes!$B$4, OR(C2477=Ajustes!$B$6, C2477=Ajustes!$B$7), ISNUMBER(D2477), ISNUMBER(H2477)), 1, 0))</f>
        <v/>
      </c>
      <c r="T2477" s="19">
        <f>IF(S2477&lt;&gt;1, 0, IF(N(J2477)=0, 0, IF(K2477=Ajustes!$B$5, J2477, J2477*F2477)))</f>
        <v/>
      </c>
      <c r="U2477" s="20">
        <f>IF(S2477&lt;&gt;1, U2476, IF(C2477=Ajustes!$B$6, U2476+H2477, U2476-H2477))</f>
        <v/>
      </c>
      <c r="V2477" s="19">
        <f>IF(S2477&lt;&gt;1, V2476, IF(C2477=Ajustes!$B$6, V2476+D2477+N(O2477)+T2477, IF(U2477&lt;=0, 0, V2476-H2477*W2476)))</f>
        <v/>
      </c>
      <c r="W2477" s="21">
        <f>IF(U2477&gt;0, V2477/U2477, 0)</f>
        <v/>
      </c>
      <c r="X2477" s="19">
        <f>IF(AND(S2477=1, C2477=Ajustes!$B$7), D2477-N(O2477)-T2477-H2477*W2476, "")</f>
        <v/>
      </c>
      <c r="Y2477" s="18">
        <f>IF(A2477="", "", TRIM(IF(COUNTIFS($N$2:$N$3000,N2477,$C$2:$C$3000,C2477,$D$2:$D$3000,D2477,$H$2:$H$3000,H2477)&gt;1, "Orden repetida. ", "")&amp;IF(AND(S2477=1, C2477=Ajustes!$B$7, U2476+0.000001&lt;H2477), "Vendes más de lo registrado. ", "")&amp;IF(Q2477="texto", "Fecha en texto. ", "")&amp;IF(OR(NOT(ISNUMBER(D2477)), NOT(ISNUMBER(H2477))), "Número en texto. ", "")&amp;IF(AND(ISNUMBER(Q2477), ISNUMBER(Q2476), Q2477&lt;Q2476), "Fuera de orden de fecha. ", "")))</f>
        <v/>
      </c>
      <c r="Z2477" s="18">
        <f>IF(AND(S2477=1, ISNUMBER(R2477)), ROW(), 0)</f>
        <v/>
      </c>
      <c r="AA2477" s="18">
        <f>IF(ISNUMBER(R2477), R2477, 0)</f>
        <v/>
      </c>
    </row>
    <row r="2478">
      <c r="A2478" s="13" t="n"/>
      <c r="B2478" s="13" t="n"/>
      <c r="C2478" s="13" t="n"/>
      <c r="D2478" s="13" t="n"/>
      <c r="E2478" s="13" t="n"/>
      <c r="F2478" s="13" t="n"/>
      <c r="G2478" s="13" t="n"/>
      <c r="H2478" s="13" t="n"/>
      <c r="I2478" s="13" t="n"/>
      <c r="J2478" s="13" t="n"/>
      <c r="K2478" s="13" t="n"/>
      <c r="L2478" s="13" t="n"/>
      <c r="M2478" s="13" t="n"/>
      <c r="N2478" s="13" t="n"/>
      <c r="O2478" s="14" t="n"/>
      <c r="P2478" s="15" t="n"/>
      <c r="Q2478" s="16">
        <f>IF(N2478="", "", IF(ISNUMBER(N2478), N2478, IFERROR(DATEVALUE(LEFT(N2478,10))+TIMEVALUE(MID(N2478,12,8)), "texto")))</f>
        <v/>
      </c>
      <c r="R2478" s="17">
        <f>IF(ISNUMBER(Q2478), DATE(YEAR(Q2478),MONTH(Q2478),1), "")</f>
        <v/>
      </c>
      <c r="S2478" s="18">
        <f>IF(A2478="", 0, IF(AND(M2478=Ajustes!$B$8, E2478=Ajustes!$B$5, I2478=Ajustes!$B$4, OR(C2478=Ajustes!$B$6, C2478=Ajustes!$B$7), ISNUMBER(D2478), ISNUMBER(H2478)), 1, 0))</f>
        <v/>
      </c>
      <c r="T2478" s="19">
        <f>IF(S2478&lt;&gt;1, 0, IF(N(J2478)=0, 0, IF(K2478=Ajustes!$B$5, J2478, J2478*F2478)))</f>
        <v/>
      </c>
      <c r="U2478" s="20">
        <f>IF(S2478&lt;&gt;1, U2477, IF(C2478=Ajustes!$B$6, U2477+H2478, U2477-H2478))</f>
        <v/>
      </c>
      <c r="V2478" s="19">
        <f>IF(S2478&lt;&gt;1, V2477, IF(C2478=Ajustes!$B$6, V2477+D2478+N(O2478)+T2478, IF(U2478&lt;=0, 0, V2477-H2478*W2477)))</f>
        <v/>
      </c>
      <c r="W2478" s="21">
        <f>IF(U2478&gt;0, V2478/U2478, 0)</f>
        <v/>
      </c>
      <c r="X2478" s="19">
        <f>IF(AND(S2478=1, C2478=Ajustes!$B$7), D2478-N(O2478)-T2478-H2478*W2477, "")</f>
        <v/>
      </c>
      <c r="Y2478" s="18">
        <f>IF(A2478="", "", TRIM(IF(COUNTIFS($N$2:$N$3000,N2478,$C$2:$C$3000,C2478,$D$2:$D$3000,D2478,$H$2:$H$3000,H2478)&gt;1, "Orden repetida. ", "")&amp;IF(AND(S2478=1, C2478=Ajustes!$B$7, U2477+0.000001&lt;H2478), "Vendes más de lo registrado. ", "")&amp;IF(Q2478="texto", "Fecha en texto. ", "")&amp;IF(OR(NOT(ISNUMBER(D2478)), NOT(ISNUMBER(H2478))), "Número en texto. ", "")&amp;IF(AND(ISNUMBER(Q2478), ISNUMBER(Q2477), Q2478&lt;Q2477), "Fuera de orden de fecha. ", "")))</f>
        <v/>
      </c>
      <c r="Z2478" s="18">
        <f>IF(AND(S2478=1, ISNUMBER(R2478)), ROW(), 0)</f>
        <v/>
      </c>
      <c r="AA2478" s="18">
        <f>IF(ISNUMBER(R2478), R2478, 0)</f>
        <v/>
      </c>
    </row>
    <row r="2479">
      <c r="A2479" s="13" t="n"/>
      <c r="B2479" s="13" t="n"/>
      <c r="C2479" s="13" t="n"/>
      <c r="D2479" s="13" t="n"/>
      <c r="E2479" s="13" t="n"/>
      <c r="F2479" s="13" t="n"/>
      <c r="G2479" s="13" t="n"/>
      <c r="H2479" s="13" t="n"/>
      <c r="I2479" s="13" t="n"/>
      <c r="J2479" s="13" t="n"/>
      <c r="K2479" s="13" t="n"/>
      <c r="L2479" s="13" t="n"/>
      <c r="M2479" s="13" t="n"/>
      <c r="N2479" s="13" t="n"/>
      <c r="O2479" s="14" t="n"/>
      <c r="P2479" s="15" t="n"/>
      <c r="Q2479" s="16">
        <f>IF(N2479="", "", IF(ISNUMBER(N2479), N2479, IFERROR(DATEVALUE(LEFT(N2479,10))+TIMEVALUE(MID(N2479,12,8)), "texto")))</f>
        <v/>
      </c>
      <c r="R2479" s="17">
        <f>IF(ISNUMBER(Q2479), DATE(YEAR(Q2479),MONTH(Q2479),1), "")</f>
        <v/>
      </c>
      <c r="S2479" s="18">
        <f>IF(A2479="", 0, IF(AND(M2479=Ajustes!$B$8, E2479=Ajustes!$B$5, I2479=Ajustes!$B$4, OR(C2479=Ajustes!$B$6, C2479=Ajustes!$B$7), ISNUMBER(D2479), ISNUMBER(H2479)), 1, 0))</f>
        <v/>
      </c>
      <c r="T2479" s="19">
        <f>IF(S2479&lt;&gt;1, 0, IF(N(J2479)=0, 0, IF(K2479=Ajustes!$B$5, J2479, J2479*F2479)))</f>
        <v/>
      </c>
      <c r="U2479" s="20">
        <f>IF(S2479&lt;&gt;1, U2478, IF(C2479=Ajustes!$B$6, U2478+H2479, U2478-H2479))</f>
        <v/>
      </c>
      <c r="V2479" s="19">
        <f>IF(S2479&lt;&gt;1, V2478, IF(C2479=Ajustes!$B$6, V2478+D2479+N(O2479)+T2479, IF(U2479&lt;=0, 0, V2478-H2479*W2478)))</f>
        <v/>
      </c>
      <c r="W2479" s="21">
        <f>IF(U2479&gt;0, V2479/U2479, 0)</f>
        <v/>
      </c>
      <c r="X2479" s="19">
        <f>IF(AND(S2479=1, C2479=Ajustes!$B$7), D2479-N(O2479)-T2479-H2479*W2478, "")</f>
        <v/>
      </c>
      <c r="Y2479" s="18">
        <f>IF(A2479="", "", TRIM(IF(COUNTIFS($N$2:$N$3000,N2479,$C$2:$C$3000,C2479,$D$2:$D$3000,D2479,$H$2:$H$3000,H2479)&gt;1, "Orden repetida. ", "")&amp;IF(AND(S2479=1, C2479=Ajustes!$B$7, U2478+0.000001&lt;H2479), "Vendes más de lo registrado. ", "")&amp;IF(Q2479="texto", "Fecha en texto. ", "")&amp;IF(OR(NOT(ISNUMBER(D2479)), NOT(ISNUMBER(H2479))), "Número en texto. ", "")&amp;IF(AND(ISNUMBER(Q2479), ISNUMBER(Q2478), Q2479&lt;Q2478), "Fuera de orden de fecha. ", "")))</f>
        <v/>
      </c>
      <c r="Z2479" s="18">
        <f>IF(AND(S2479=1, ISNUMBER(R2479)), ROW(), 0)</f>
        <v/>
      </c>
      <c r="AA2479" s="18">
        <f>IF(ISNUMBER(R2479), R2479, 0)</f>
        <v/>
      </c>
    </row>
    <row r="2480">
      <c r="A2480" s="13" t="n"/>
      <c r="B2480" s="13" t="n"/>
      <c r="C2480" s="13" t="n"/>
      <c r="D2480" s="13" t="n"/>
      <c r="E2480" s="13" t="n"/>
      <c r="F2480" s="13" t="n"/>
      <c r="G2480" s="13" t="n"/>
      <c r="H2480" s="13" t="n"/>
      <c r="I2480" s="13" t="n"/>
      <c r="J2480" s="13" t="n"/>
      <c r="K2480" s="13" t="n"/>
      <c r="L2480" s="13" t="n"/>
      <c r="M2480" s="13" t="n"/>
      <c r="N2480" s="13" t="n"/>
      <c r="O2480" s="14" t="n"/>
      <c r="P2480" s="15" t="n"/>
      <c r="Q2480" s="16">
        <f>IF(N2480="", "", IF(ISNUMBER(N2480), N2480, IFERROR(DATEVALUE(LEFT(N2480,10))+TIMEVALUE(MID(N2480,12,8)), "texto")))</f>
        <v/>
      </c>
      <c r="R2480" s="17">
        <f>IF(ISNUMBER(Q2480), DATE(YEAR(Q2480),MONTH(Q2480),1), "")</f>
        <v/>
      </c>
      <c r="S2480" s="18">
        <f>IF(A2480="", 0, IF(AND(M2480=Ajustes!$B$8, E2480=Ajustes!$B$5, I2480=Ajustes!$B$4, OR(C2480=Ajustes!$B$6, C2480=Ajustes!$B$7), ISNUMBER(D2480), ISNUMBER(H2480)), 1, 0))</f>
        <v/>
      </c>
      <c r="T2480" s="19">
        <f>IF(S2480&lt;&gt;1, 0, IF(N(J2480)=0, 0, IF(K2480=Ajustes!$B$5, J2480, J2480*F2480)))</f>
        <v/>
      </c>
      <c r="U2480" s="20">
        <f>IF(S2480&lt;&gt;1, U2479, IF(C2480=Ajustes!$B$6, U2479+H2480, U2479-H2480))</f>
        <v/>
      </c>
      <c r="V2480" s="19">
        <f>IF(S2480&lt;&gt;1, V2479, IF(C2480=Ajustes!$B$6, V2479+D2480+N(O2480)+T2480, IF(U2480&lt;=0, 0, V2479-H2480*W2479)))</f>
        <v/>
      </c>
      <c r="W2480" s="21">
        <f>IF(U2480&gt;0, V2480/U2480, 0)</f>
        <v/>
      </c>
      <c r="X2480" s="19">
        <f>IF(AND(S2480=1, C2480=Ajustes!$B$7), D2480-N(O2480)-T2480-H2480*W2479, "")</f>
        <v/>
      </c>
      <c r="Y2480" s="18">
        <f>IF(A2480="", "", TRIM(IF(COUNTIFS($N$2:$N$3000,N2480,$C$2:$C$3000,C2480,$D$2:$D$3000,D2480,$H$2:$H$3000,H2480)&gt;1, "Orden repetida. ", "")&amp;IF(AND(S2480=1, C2480=Ajustes!$B$7, U2479+0.000001&lt;H2480), "Vendes más de lo registrado. ", "")&amp;IF(Q2480="texto", "Fecha en texto. ", "")&amp;IF(OR(NOT(ISNUMBER(D2480)), NOT(ISNUMBER(H2480))), "Número en texto. ", "")&amp;IF(AND(ISNUMBER(Q2480), ISNUMBER(Q2479), Q2480&lt;Q2479), "Fuera de orden de fecha. ", "")))</f>
        <v/>
      </c>
      <c r="Z2480" s="18">
        <f>IF(AND(S2480=1, ISNUMBER(R2480)), ROW(), 0)</f>
        <v/>
      </c>
      <c r="AA2480" s="18">
        <f>IF(ISNUMBER(R2480), R2480, 0)</f>
        <v/>
      </c>
    </row>
    <row r="2481">
      <c r="A2481" s="13" t="n"/>
      <c r="B2481" s="13" t="n"/>
      <c r="C2481" s="13" t="n"/>
      <c r="D2481" s="13" t="n"/>
      <c r="E2481" s="13" t="n"/>
      <c r="F2481" s="13" t="n"/>
      <c r="G2481" s="13" t="n"/>
      <c r="H2481" s="13" t="n"/>
      <c r="I2481" s="13" t="n"/>
      <c r="J2481" s="13" t="n"/>
      <c r="K2481" s="13" t="n"/>
      <c r="L2481" s="13" t="n"/>
      <c r="M2481" s="13" t="n"/>
      <c r="N2481" s="13" t="n"/>
      <c r="O2481" s="14" t="n"/>
      <c r="P2481" s="15" t="n"/>
      <c r="Q2481" s="16">
        <f>IF(N2481="", "", IF(ISNUMBER(N2481), N2481, IFERROR(DATEVALUE(LEFT(N2481,10))+TIMEVALUE(MID(N2481,12,8)), "texto")))</f>
        <v/>
      </c>
      <c r="R2481" s="17">
        <f>IF(ISNUMBER(Q2481), DATE(YEAR(Q2481),MONTH(Q2481),1), "")</f>
        <v/>
      </c>
      <c r="S2481" s="18">
        <f>IF(A2481="", 0, IF(AND(M2481=Ajustes!$B$8, E2481=Ajustes!$B$5, I2481=Ajustes!$B$4, OR(C2481=Ajustes!$B$6, C2481=Ajustes!$B$7), ISNUMBER(D2481), ISNUMBER(H2481)), 1, 0))</f>
        <v/>
      </c>
      <c r="T2481" s="19">
        <f>IF(S2481&lt;&gt;1, 0, IF(N(J2481)=0, 0, IF(K2481=Ajustes!$B$5, J2481, J2481*F2481)))</f>
        <v/>
      </c>
      <c r="U2481" s="20">
        <f>IF(S2481&lt;&gt;1, U2480, IF(C2481=Ajustes!$B$6, U2480+H2481, U2480-H2481))</f>
        <v/>
      </c>
      <c r="V2481" s="19">
        <f>IF(S2481&lt;&gt;1, V2480, IF(C2481=Ajustes!$B$6, V2480+D2481+N(O2481)+T2481, IF(U2481&lt;=0, 0, V2480-H2481*W2480)))</f>
        <v/>
      </c>
      <c r="W2481" s="21">
        <f>IF(U2481&gt;0, V2481/U2481, 0)</f>
        <v/>
      </c>
      <c r="X2481" s="19">
        <f>IF(AND(S2481=1, C2481=Ajustes!$B$7), D2481-N(O2481)-T2481-H2481*W2480, "")</f>
        <v/>
      </c>
      <c r="Y2481" s="18">
        <f>IF(A2481="", "", TRIM(IF(COUNTIFS($N$2:$N$3000,N2481,$C$2:$C$3000,C2481,$D$2:$D$3000,D2481,$H$2:$H$3000,H2481)&gt;1, "Orden repetida. ", "")&amp;IF(AND(S2481=1, C2481=Ajustes!$B$7, U2480+0.000001&lt;H2481), "Vendes más de lo registrado. ", "")&amp;IF(Q2481="texto", "Fecha en texto. ", "")&amp;IF(OR(NOT(ISNUMBER(D2481)), NOT(ISNUMBER(H2481))), "Número en texto. ", "")&amp;IF(AND(ISNUMBER(Q2481), ISNUMBER(Q2480), Q2481&lt;Q2480), "Fuera de orden de fecha. ", "")))</f>
        <v/>
      </c>
      <c r="Z2481" s="18">
        <f>IF(AND(S2481=1, ISNUMBER(R2481)), ROW(), 0)</f>
        <v/>
      </c>
      <c r="AA2481" s="18">
        <f>IF(ISNUMBER(R2481), R2481, 0)</f>
        <v/>
      </c>
    </row>
    <row r="2482">
      <c r="A2482" s="13" t="n"/>
      <c r="B2482" s="13" t="n"/>
      <c r="C2482" s="13" t="n"/>
      <c r="D2482" s="13" t="n"/>
      <c r="E2482" s="13" t="n"/>
      <c r="F2482" s="13" t="n"/>
      <c r="G2482" s="13" t="n"/>
      <c r="H2482" s="13" t="n"/>
      <c r="I2482" s="13" t="n"/>
      <c r="J2482" s="13" t="n"/>
      <c r="K2482" s="13" t="n"/>
      <c r="L2482" s="13" t="n"/>
      <c r="M2482" s="13" t="n"/>
      <c r="N2482" s="13" t="n"/>
      <c r="O2482" s="14" t="n"/>
      <c r="P2482" s="15" t="n"/>
      <c r="Q2482" s="16">
        <f>IF(N2482="", "", IF(ISNUMBER(N2482), N2482, IFERROR(DATEVALUE(LEFT(N2482,10))+TIMEVALUE(MID(N2482,12,8)), "texto")))</f>
        <v/>
      </c>
      <c r="R2482" s="17">
        <f>IF(ISNUMBER(Q2482), DATE(YEAR(Q2482),MONTH(Q2482),1), "")</f>
        <v/>
      </c>
      <c r="S2482" s="18">
        <f>IF(A2482="", 0, IF(AND(M2482=Ajustes!$B$8, E2482=Ajustes!$B$5, I2482=Ajustes!$B$4, OR(C2482=Ajustes!$B$6, C2482=Ajustes!$B$7), ISNUMBER(D2482), ISNUMBER(H2482)), 1, 0))</f>
        <v/>
      </c>
      <c r="T2482" s="19">
        <f>IF(S2482&lt;&gt;1, 0, IF(N(J2482)=0, 0, IF(K2482=Ajustes!$B$5, J2482, J2482*F2482)))</f>
        <v/>
      </c>
      <c r="U2482" s="20">
        <f>IF(S2482&lt;&gt;1, U2481, IF(C2482=Ajustes!$B$6, U2481+H2482, U2481-H2482))</f>
        <v/>
      </c>
      <c r="V2482" s="19">
        <f>IF(S2482&lt;&gt;1, V2481, IF(C2482=Ajustes!$B$6, V2481+D2482+N(O2482)+T2482, IF(U2482&lt;=0, 0, V2481-H2482*W2481)))</f>
        <v/>
      </c>
      <c r="W2482" s="21">
        <f>IF(U2482&gt;0, V2482/U2482, 0)</f>
        <v/>
      </c>
      <c r="X2482" s="19">
        <f>IF(AND(S2482=1, C2482=Ajustes!$B$7), D2482-N(O2482)-T2482-H2482*W2481, "")</f>
        <v/>
      </c>
      <c r="Y2482" s="18">
        <f>IF(A2482="", "", TRIM(IF(COUNTIFS($N$2:$N$3000,N2482,$C$2:$C$3000,C2482,$D$2:$D$3000,D2482,$H$2:$H$3000,H2482)&gt;1, "Orden repetida. ", "")&amp;IF(AND(S2482=1, C2482=Ajustes!$B$7, U2481+0.000001&lt;H2482), "Vendes más de lo registrado. ", "")&amp;IF(Q2482="texto", "Fecha en texto. ", "")&amp;IF(OR(NOT(ISNUMBER(D2482)), NOT(ISNUMBER(H2482))), "Número en texto. ", "")&amp;IF(AND(ISNUMBER(Q2482), ISNUMBER(Q2481), Q2482&lt;Q2481), "Fuera de orden de fecha. ", "")))</f>
        <v/>
      </c>
      <c r="Z2482" s="18">
        <f>IF(AND(S2482=1, ISNUMBER(R2482)), ROW(), 0)</f>
        <v/>
      </c>
      <c r="AA2482" s="18">
        <f>IF(ISNUMBER(R2482), R2482, 0)</f>
        <v/>
      </c>
    </row>
    <row r="2483">
      <c r="A2483" s="13" t="n"/>
      <c r="B2483" s="13" t="n"/>
      <c r="C2483" s="13" t="n"/>
      <c r="D2483" s="13" t="n"/>
      <c r="E2483" s="13" t="n"/>
      <c r="F2483" s="13" t="n"/>
      <c r="G2483" s="13" t="n"/>
      <c r="H2483" s="13" t="n"/>
      <c r="I2483" s="13" t="n"/>
      <c r="J2483" s="13" t="n"/>
      <c r="K2483" s="13" t="n"/>
      <c r="L2483" s="13" t="n"/>
      <c r="M2483" s="13" t="n"/>
      <c r="N2483" s="13" t="n"/>
      <c r="O2483" s="14" t="n"/>
      <c r="P2483" s="15" t="n"/>
      <c r="Q2483" s="16">
        <f>IF(N2483="", "", IF(ISNUMBER(N2483), N2483, IFERROR(DATEVALUE(LEFT(N2483,10))+TIMEVALUE(MID(N2483,12,8)), "texto")))</f>
        <v/>
      </c>
      <c r="R2483" s="17">
        <f>IF(ISNUMBER(Q2483), DATE(YEAR(Q2483),MONTH(Q2483),1), "")</f>
        <v/>
      </c>
      <c r="S2483" s="18">
        <f>IF(A2483="", 0, IF(AND(M2483=Ajustes!$B$8, E2483=Ajustes!$B$5, I2483=Ajustes!$B$4, OR(C2483=Ajustes!$B$6, C2483=Ajustes!$B$7), ISNUMBER(D2483), ISNUMBER(H2483)), 1, 0))</f>
        <v/>
      </c>
      <c r="T2483" s="19">
        <f>IF(S2483&lt;&gt;1, 0, IF(N(J2483)=0, 0, IF(K2483=Ajustes!$B$5, J2483, J2483*F2483)))</f>
        <v/>
      </c>
      <c r="U2483" s="20">
        <f>IF(S2483&lt;&gt;1, U2482, IF(C2483=Ajustes!$B$6, U2482+H2483, U2482-H2483))</f>
        <v/>
      </c>
      <c r="V2483" s="19">
        <f>IF(S2483&lt;&gt;1, V2482, IF(C2483=Ajustes!$B$6, V2482+D2483+N(O2483)+T2483, IF(U2483&lt;=0, 0, V2482-H2483*W2482)))</f>
        <v/>
      </c>
      <c r="W2483" s="21">
        <f>IF(U2483&gt;0, V2483/U2483, 0)</f>
        <v/>
      </c>
      <c r="X2483" s="19">
        <f>IF(AND(S2483=1, C2483=Ajustes!$B$7), D2483-N(O2483)-T2483-H2483*W2482, "")</f>
        <v/>
      </c>
      <c r="Y2483" s="18">
        <f>IF(A2483="", "", TRIM(IF(COUNTIFS($N$2:$N$3000,N2483,$C$2:$C$3000,C2483,$D$2:$D$3000,D2483,$H$2:$H$3000,H2483)&gt;1, "Orden repetida. ", "")&amp;IF(AND(S2483=1, C2483=Ajustes!$B$7, U2482+0.000001&lt;H2483), "Vendes más de lo registrado. ", "")&amp;IF(Q2483="texto", "Fecha en texto. ", "")&amp;IF(OR(NOT(ISNUMBER(D2483)), NOT(ISNUMBER(H2483))), "Número en texto. ", "")&amp;IF(AND(ISNUMBER(Q2483), ISNUMBER(Q2482), Q2483&lt;Q2482), "Fuera de orden de fecha. ", "")))</f>
        <v/>
      </c>
      <c r="Z2483" s="18">
        <f>IF(AND(S2483=1, ISNUMBER(R2483)), ROW(), 0)</f>
        <v/>
      </c>
      <c r="AA2483" s="18">
        <f>IF(ISNUMBER(R2483), R2483, 0)</f>
        <v/>
      </c>
    </row>
    <row r="2484">
      <c r="A2484" s="13" t="n"/>
      <c r="B2484" s="13" t="n"/>
      <c r="C2484" s="13" t="n"/>
      <c r="D2484" s="13" t="n"/>
      <c r="E2484" s="13" t="n"/>
      <c r="F2484" s="13" t="n"/>
      <c r="G2484" s="13" t="n"/>
      <c r="H2484" s="13" t="n"/>
      <c r="I2484" s="13" t="n"/>
      <c r="J2484" s="13" t="n"/>
      <c r="K2484" s="13" t="n"/>
      <c r="L2484" s="13" t="n"/>
      <c r="M2484" s="13" t="n"/>
      <c r="N2484" s="13" t="n"/>
      <c r="O2484" s="14" t="n"/>
      <c r="P2484" s="15" t="n"/>
      <c r="Q2484" s="16">
        <f>IF(N2484="", "", IF(ISNUMBER(N2484), N2484, IFERROR(DATEVALUE(LEFT(N2484,10))+TIMEVALUE(MID(N2484,12,8)), "texto")))</f>
        <v/>
      </c>
      <c r="R2484" s="17">
        <f>IF(ISNUMBER(Q2484), DATE(YEAR(Q2484),MONTH(Q2484),1), "")</f>
        <v/>
      </c>
      <c r="S2484" s="18">
        <f>IF(A2484="", 0, IF(AND(M2484=Ajustes!$B$8, E2484=Ajustes!$B$5, I2484=Ajustes!$B$4, OR(C2484=Ajustes!$B$6, C2484=Ajustes!$B$7), ISNUMBER(D2484), ISNUMBER(H2484)), 1, 0))</f>
        <v/>
      </c>
      <c r="T2484" s="19">
        <f>IF(S2484&lt;&gt;1, 0, IF(N(J2484)=0, 0, IF(K2484=Ajustes!$B$5, J2484, J2484*F2484)))</f>
        <v/>
      </c>
      <c r="U2484" s="20">
        <f>IF(S2484&lt;&gt;1, U2483, IF(C2484=Ajustes!$B$6, U2483+H2484, U2483-H2484))</f>
        <v/>
      </c>
      <c r="V2484" s="19">
        <f>IF(S2484&lt;&gt;1, V2483, IF(C2484=Ajustes!$B$6, V2483+D2484+N(O2484)+T2484, IF(U2484&lt;=0, 0, V2483-H2484*W2483)))</f>
        <v/>
      </c>
      <c r="W2484" s="21">
        <f>IF(U2484&gt;0, V2484/U2484, 0)</f>
        <v/>
      </c>
      <c r="X2484" s="19">
        <f>IF(AND(S2484=1, C2484=Ajustes!$B$7), D2484-N(O2484)-T2484-H2484*W2483, "")</f>
        <v/>
      </c>
      <c r="Y2484" s="18">
        <f>IF(A2484="", "", TRIM(IF(COUNTIFS($N$2:$N$3000,N2484,$C$2:$C$3000,C2484,$D$2:$D$3000,D2484,$H$2:$H$3000,H2484)&gt;1, "Orden repetida. ", "")&amp;IF(AND(S2484=1, C2484=Ajustes!$B$7, U2483+0.000001&lt;H2484), "Vendes más de lo registrado. ", "")&amp;IF(Q2484="texto", "Fecha en texto. ", "")&amp;IF(OR(NOT(ISNUMBER(D2484)), NOT(ISNUMBER(H2484))), "Número en texto. ", "")&amp;IF(AND(ISNUMBER(Q2484), ISNUMBER(Q2483), Q2484&lt;Q2483), "Fuera de orden de fecha. ", "")))</f>
        <v/>
      </c>
      <c r="Z2484" s="18">
        <f>IF(AND(S2484=1, ISNUMBER(R2484)), ROW(), 0)</f>
        <v/>
      </c>
      <c r="AA2484" s="18">
        <f>IF(ISNUMBER(R2484), R2484, 0)</f>
        <v/>
      </c>
    </row>
    <row r="2485">
      <c r="A2485" s="13" t="n"/>
      <c r="B2485" s="13" t="n"/>
      <c r="C2485" s="13" t="n"/>
      <c r="D2485" s="13" t="n"/>
      <c r="E2485" s="13" t="n"/>
      <c r="F2485" s="13" t="n"/>
      <c r="G2485" s="13" t="n"/>
      <c r="H2485" s="13" t="n"/>
      <c r="I2485" s="13" t="n"/>
      <c r="J2485" s="13" t="n"/>
      <c r="K2485" s="13" t="n"/>
      <c r="L2485" s="13" t="n"/>
      <c r="M2485" s="13" t="n"/>
      <c r="N2485" s="13" t="n"/>
      <c r="O2485" s="14" t="n"/>
      <c r="P2485" s="15" t="n"/>
      <c r="Q2485" s="16">
        <f>IF(N2485="", "", IF(ISNUMBER(N2485), N2485, IFERROR(DATEVALUE(LEFT(N2485,10))+TIMEVALUE(MID(N2485,12,8)), "texto")))</f>
        <v/>
      </c>
      <c r="R2485" s="17">
        <f>IF(ISNUMBER(Q2485), DATE(YEAR(Q2485),MONTH(Q2485),1), "")</f>
        <v/>
      </c>
      <c r="S2485" s="18">
        <f>IF(A2485="", 0, IF(AND(M2485=Ajustes!$B$8, E2485=Ajustes!$B$5, I2485=Ajustes!$B$4, OR(C2485=Ajustes!$B$6, C2485=Ajustes!$B$7), ISNUMBER(D2485), ISNUMBER(H2485)), 1, 0))</f>
        <v/>
      </c>
      <c r="T2485" s="19">
        <f>IF(S2485&lt;&gt;1, 0, IF(N(J2485)=0, 0, IF(K2485=Ajustes!$B$5, J2485, J2485*F2485)))</f>
        <v/>
      </c>
      <c r="U2485" s="20">
        <f>IF(S2485&lt;&gt;1, U2484, IF(C2485=Ajustes!$B$6, U2484+H2485, U2484-H2485))</f>
        <v/>
      </c>
      <c r="V2485" s="19">
        <f>IF(S2485&lt;&gt;1, V2484, IF(C2485=Ajustes!$B$6, V2484+D2485+N(O2485)+T2485, IF(U2485&lt;=0, 0, V2484-H2485*W2484)))</f>
        <v/>
      </c>
      <c r="W2485" s="21">
        <f>IF(U2485&gt;0, V2485/U2485, 0)</f>
        <v/>
      </c>
      <c r="X2485" s="19">
        <f>IF(AND(S2485=1, C2485=Ajustes!$B$7), D2485-N(O2485)-T2485-H2485*W2484, "")</f>
        <v/>
      </c>
      <c r="Y2485" s="18">
        <f>IF(A2485="", "", TRIM(IF(COUNTIFS($N$2:$N$3000,N2485,$C$2:$C$3000,C2485,$D$2:$D$3000,D2485,$H$2:$H$3000,H2485)&gt;1, "Orden repetida. ", "")&amp;IF(AND(S2485=1, C2485=Ajustes!$B$7, U2484+0.000001&lt;H2485), "Vendes más de lo registrado. ", "")&amp;IF(Q2485="texto", "Fecha en texto. ", "")&amp;IF(OR(NOT(ISNUMBER(D2485)), NOT(ISNUMBER(H2485))), "Número en texto. ", "")&amp;IF(AND(ISNUMBER(Q2485), ISNUMBER(Q2484), Q2485&lt;Q2484), "Fuera de orden de fecha. ", "")))</f>
        <v/>
      </c>
      <c r="Z2485" s="18">
        <f>IF(AND(S2485=1, ISNUMBER(R2485)), ROW(), 0)</f>
        <v/>
      </c>
      <c r="AA2485" s="18">
        <f>IF(ISNUMBER(R2485), R2485, 0)</f>
        <v/>
      </c>
    </row>
    <row r="2486">
      <c r="A2486" s="13" t="n"/>
      <c r="B2486" s="13" t="n"/>
      <c r="C2486" s="13" t="n"/>
      <c r="D2486" s="13" t="n"/>
      <c r="E2486" s="13" t="n"/>
      <c r="F2486" s="13" t="n"/>
      <c r="G2486" s="13" t="n"/>
      <c r="H2486" s="13" t="n"/>
      <c r="I2486" s="13" t="n"/>
      <c r="J2486" s="13" t="n"/>
      <c r="K2486" s="13" t="n"/>
      <c r="L2486" s="13" t="n"/>
      <c r="M2486" s="13" t="n"/>
      <c r="N2486" s="13" t="n"/>
      <c r="O2486" s="14" t="n"/>
      <c r="P2486" s="15" t="n"/>
      <c r="Q2486" s="16">
        <f>IF(N2486="", "", IF(ISNUMBER(N2486), N2486, IFERROR(DATEVALUE(LEFT(N2486,10))+TIMEVALUE(MID(N2486,12,8)), "texto")))</f>
        <v/>
      </c>
      <c r="R2486" s="17">
        <f>IF(ISNUMBER(Q2486), DATE(YEAR(Q2486),MONTH(Q2486),1), "")</f>
        <v/>
      </c>
      <c r="S2486" s="18">
        <f>IF(A2486="", 0, IF(AND(M2486=Ajustes!$B$8, E2486=Ajustes!$B$5, I2486=Ajustes!$B$4, OR(C2486=Ajustes!$B$6, C2486=Ajustes!$B$7), ISNUMBER(D2486), ISNUMBER(H2486)), 1, 0))</f>
        <v/>
      </c>
      <c r="T2486" s="19">
        <f>IF(S2486&lt;&gt;1, 0, IF(N(J2486)=0, 0, IF(K2486=Ajustes!$B$5, J2486, J2486*F2486)))</f>
        <v/>
      </c>
      <c r="U2486" s="20">
        <f>IF(S2486&lt;&gt;1, U2485, IF(C2486=Ajustes!$B$6, U2485+H2486, U2485-H2486))</f>
        <v/>
      </c>
      <c r="V2486" s="19">
        <f>IF(S2486&lt;&gt;1, V2485, IF(C2486=Ajustes!$B$6, V2485+D2486+N(O2486)+T2486, IF(U2486&lt;=0, 0, V2485-H2486*W2485)))</f>
        <v/>
      </c>
      <c r="W2486" s="21">
        <f>IF(U2486&gt;0, V2486/U2486, 0)</f>
        <v/>
      </c>
      <c r="X2486" s="19">
        <f>IF(AND(S2486=1, C2486=Ajustes!$B$7), D2486-N(O2486)-T2486-H2486*W2485, "")</f>
        <v/>
      </c>
      <c r="Y2486" s="18">
        <f>IF(A2486="", "", TRIM(IF(COUNTIFS($N$2:$N$3000,N2486,$C$2:$C$3000,C2486,$D$2:$D$3000,D2486,$H$2:$H$3000,H2486)&gt;1, "Orden repetida. ", "")&amp;IF(AND(S2486=1, C2486=Ajustes!$B$7, U2485+0.000001&lt;H2486), "Vendes más de lo registrado. ", "")&amp;IF(Q2486="texto", "Fecha en texto. ", "")&amp;IF(OR(NOT(ISNUMBER(D2486)), NOT(ISNUMBER(H2486))), "Número en texto. ", "")&amp;IF(AND(ISNUMBER(Q2486), ISNUMBER(Q2485), Q2486&lt;Q2485), "Fuera de orden de fecha. ", "")))</f>
        <v/>
      </c>
      <c r="Z2486" s="18">
        <f>IF(AND(S2486=1, ISNUMBER(R2486)), ROW(), 0)</f>
        <v/>
      </c>
      <c r="AA2486" s="18">
        <f>IF(ISNUMBER(R2486), R2486, 0)</f>
        <v/>
      </c>
    </row>
    <row r="2487">
      <c r="A2487" s="13" t="n"/>
      <c r="B2487" s="13" t="n"/>
      <c r="C2487" s="13" t="n"/>
      <c r="D2487" s="13" t="n"/>
      <c r="E2487" s="13" t="n"/>
      <c r="F2487" s="13" t="n"/>
      <c r="G2487" s="13" t="n"/>
      <c r="H2487" s="13" t="n"/>
      <c r="I2487" s="13" t="n"/>
      <c r="J2487" s="13" t="n"/>
      <c r="K2487" s="13" t="n"/>
      <c r="L2487" s="13" t="n"/>
      <c r="M2487" s="13" t="n"/>
      <c r="N2487" s="13" t="n"/>
      <c r="O2487" s="14" t="n"/>
      <c r="P2487" s="15" t="n"/>
      <c r="Q2487" s="16">
        <f>IF(N2487="", "", IF(ISNUMBER(N2487), N2487, IFERROR(DATEVALUE(LEFT(N2487,10))+TIMEVALUE(MID(N2487,12,8)), "texto")))</f>
        <v/>
      </c>
      <c r="R2487" s="17">
        <f>IF(ISNUMBER(Q2487), DATE(YEAR(Q2487),MONTH(Q2487),1), "")</f>
        <v/>
      </c>
      <c r="S2487" s="18">
        <f>IF(A2487="", 0, IF(AND(M2487=Ajustes!$B$8, E2487=Ajustes!$B$5, I2487=Ajustes!$B$4, OR(C2487=Ajustes!$B$6, C2487=Ajustes!$B$7), ISNUMBER(D2487), ISNUMBER(H2487)), 1, 0))</f>
        <v/>
      </c>
      <c r="T2487" s="19">
        <f>IF(S2487&lt;&gt;1, 0, IF(N(J2487)=0, 0, IF(K2487=Ajustes!$B$5, J2487, J2487*F2487)))</f>
        <v/>
      </c>
      <c r="U2487" s="20">
        <f>IF(S2487&lt;&gt;1, U2486, IF(C2487=Ajustes!$B$6, U2486+H2487, U2486-H2487))</f>
        <v/>
      </c>
      <c r="V2487" s="19">
        <f>IF(S2487&lt;&gt;1, V2486, IF(C2487=Ajustes!$B$6, V2486+D2487+N(O2487)+T2487, IF(U2487&lt;=0, 0, V2486-H2487*W2486)))</f>
        <v/>
      </c>
      <c r="W2487" s="21">
        <f>IF(U2487&gt;0, V2487/U2487, 0)</f>
        <v/>
      </c>
      <c r="X2487" s="19">
        <f>IF(AND(S2487=1, C2487=Ajustes!$B$7), D2487-N(O2487)-T2487-H2487*W2486, "")</f>
        <v/>
      </c>
      <c r="Y2487" s="18">
        <f>IF(A2487="", "", TRIM(IF(COUNTIFS($N$2:$N$3000,N2487,$C$2:$C$3000,C2487,$D$2:$D$3000,D2487,$H$2:$H$3000,H2487)&gt;1, "Orden repetida. ", "")&amp;IF(AND(S2487=1, C2487=Ajustes!$B$7, U2486+0.000001&lt;H2487), "Vendes más de lo registrado. ", "")&amp;IF(Q2487="texto", "Fecha en texto. ", "")&amp;IF(OR(NOT(ISNUMBER(D2487)), NOT(ISNUMBER(H2487))), "Número en texto. ", "")&amp;IF(AND(ISNUMBER(Q2487), ISNUMBER(Q2486), Q2487&lt;Q2486), "Fuera de orden de fecha. ", "")))</f>
        <v/>
      </c>
      <c r="Z2487" s="18">
        <f>IF(AND(S2487=1, ISNUMBER(R2487)), ROW(), 0)</f>
        <v/>
      </c>
      <c r="AA2487" s="18">
        <f>IF(ISNUMBER(R2487), R2487, 0)</f>
        <v/>
      </c>
    </row>
    <row r="2488">
      <c r="A2488" s="13" t="n"/>
      <c r="B2488" s="13" t="n"/>
      <c r="C2488" s="13" t="n"/>
      <c r="D2488" s="13" t="n"/>
      <c r="E2488" s="13" t="n"/>
      <c r="F2488" s="13" t="n"/>
      <c r="G2488" s="13" t="n"/>
      <c r="H2488" s="13" t="n"/>
      <c r="I2488" s="13" t="n"/>
      <c r="J2488" s="13" t="n"/>
      <c r="K2488" s="13" t="n"/>
      <c r="L2488" s="13" t="n"/>
      <c r="M2488" s="13" t="n"/>
      <c r="N2488" s="13" t="n"/>
      <c r="O2488" s="14" t="n"/>
      <c r="P2488" s="15" t="n"/>
      <c r="Q2488" s="16">
        <f>IF(N2488="", "", IF(ISNUMBER(N2488), N2488, IFERROR(DATEVALUE(LEFT(N2488,10))+TIMEVALUE(MID(N2488,12,8)), "texto")))</f>
        <v/>
      </c>
      <c r="R2488" s="17">
        <f>IF(ISNUMBER(Q2488), DATE(YEAR(Q2488),MONTH(Q2488),1), "")</f>
        <v/>
      </c>
      <c r="S2488" s="18">
        <f>IF(A2488="", 0, IF(AND(M2488=Ajustes!$B$8, E2488=Ajustes!$B$5, I2488=Ajustes!$B$4, OR(C2488=Ajustes!$B$6, C2488=Ajustes!$B$7), ISNUMBER(D2488), ISNUMBER(H2488)), 1, 0))</f>
        <v/>
      </c>
      <c r="T2488" s="19">
        <f>IF(S2488&lt;&gt;1, 0, IF(N(J2488)=0, 0, IF(K2488=Ajustes!$B$5, J2488, J2488*F2488)))</f>
        <v/>
      </c>
      <c r="U2488" s="20">
        <f>IF(S2488&lt;&gt;1, U2487, IF(C2488=Ajustes!$B$6, U2487+H2488, U2487-H2488))</f>
        <v/>
      </c>
      <c r="V2488" s="19">
        <f>IF(S2488&lt;&gt;1, V2487, IF(C2488=Ajustes!$B$6, V2487+D2488+N(O2488)+T2488, IF(U2488&lt;=0, 0, V2487-H2488*W2487)))</f>
        <v/>
      </c>
      <c r="W2488" s="21">
        <f>IF(U2488&gt;0, V2488/U2488, 0)</f>
        <v/>
      </c>
      <c r="X2488" s="19">
        <f>IF(AND(S2488=1, C2488=Ajustes!$B$7), D2488-N(O2488)-T2488-H2488*W2487, "")</f>
        <v/>
      </c>
      <c r="Y2488" s="18">
        <f>IF(A2488="", "", TRIM(IF(COUNTIFS($N$2:$N$3000,N2488,$C$2:$C$3000,C2488,$D$2:$D$3000,D2488,$H$2:$H$3000,H2488)&gt;1, "Orden repetida. ", "")&amp;IF(AND(S2488=1, C2488=Ajustes!$B$7, U2487+0.000001&lt;H2488), "Vendes más de lo registrado. ", "")&amp;IF(Q2488="texto", "Fecha en texto. ", "")&amp;IF(OR(NOT(ISNUMBER(D2488)), NOT(ISNUMBER(H2488))), "Número en texto. ", "")&amp;IF(AND(ISNUMBER(Q2488), ISNUMBER(Q2487), Q2488&lt;Q2487), "Fuera de orden de fecha. ", "")))</f>
        <v/>
      </c>
      <c r="Z2488" s="18">
        <f>IF(AND(S2488=1, ISNUMBER(R2488)), ROW(), 0)</f>
        <v/>
      </c>
      <c r="AA2488" s="18">
        <f>IF(ISNUMBER(R2488), R2488, 0)</f>
        <v/>
      </c>
    </row>
    <row r="2489">
      <c r="A2489" s="13" t="n"/>
      <c r="B2489" s="13" t="n"/>
      <c r="C2489" s="13" t="n"/>
      <c r="D2489" s="13" t="n"/>
      <c r="E2489" s="13" t="n"/>
      <c r="F2489" s="13" t="n"/>
      <c r="G2489" s="13" t="n"/>
      <c r="H2489" s="13" t="n"/>
      <c r="I2489" s="13" t="n"/>
      <c r="J2489" s="13" t="n"/>
      <c r="K2489" s="13" t="n"/>
      <c r="L2489" s="13" t="n"/>
      <c r="M2489" s="13" t="n"/>
      <c r="N2489" s="13" t="n"/>
      <c r="O2489" s="14" t="n"/>
      <c r="P2489" s="15" t="n"/>
      <c r="Q2489" s="16">
        <f>IF(N2489="", "", IF(ISNUMBER(N2489), N2489, IFERROR(DATEVALUE(LEFT(N2489,10))+TIMEVALUE(MID(N2489,12,8)), "texto")))</f>
        <v/>
      </c>
      <c r="R2489" s="17">
        <f>IF(ISNUMBER(Q2489), DATE(YEAR(Q2489),MONTH(Q2489),1), "")</f>
        <v/>
      </c>
      <c r="S2489" s="18">
        <f>IF(A2489="", 0, IF(AND(M2489=Ajustes!$B$8, E2489=Ajustes!$B$5, I2489=Ajustes!$B$4, OR(C2489=Ajustes!$B$6, C2489=Ajustes!$B$7), ISNUMBER(D2489), ISNUMBER(H2489)), 1, 0))</f>
        <v/>
      </c>
      <c r="T2489" s="19">
        <f>IF(S2489&lt;&gt;1, 0, IF(N(J2489)=0, 0, IF(K2489=Ajustes!$B$5, J2489, J2489*F2489)))</f>
        <v/>
      </c>
      <c r="U2489" s="20">
        <f>IF(S2489&lt;&gt;1, U2488, IF(C2489=Ajustes!$B$6, U2488+H2489, U2488-H2489))</f>
        <v/>
      </c>
      <c r="V2489" s="19">
        <f>IF(S2489&lt;&gt;1, V2488, IF(C2489=Ajustes!$B$6, V2488+D2489+N(O2489)+T2489, IF(U2489&lt;=0, 0, V2488-H2489*W2488)))</f>
        <v/>
      </c>
      <c r="W2489" s="21">
        <f>IF(U2489&gt;0, V2489/U2489, 0)</f>
        <v/>
      </c>
      <c r="X2489" s="19">
        <f>IF(AND(S2489=1, C2489=Ajustes!$B$7), D2489-N(O2489)-T2489-H2489*W2488, "")</f>
        <v/>
      </c>
      <c r="Y2489" s="18">
        <f>IF(A2489="", "", TRIM(IF(COUNTIFS($N$2:$N$3000,N2489,$C$2:$C$3000,C2489,$D$2:$D$3000,D2489,$H$2:$H$3000,H2489)&gt;1, "Orden repetida. ", "")&amp;IF(AND(S2489=1, C2489=Ajustes!$B$7, U2488+0.000001&lt;H2489), "Vendes más de lo registrado. ", "")&amp;IF(Q2489="texto", "Fecha en texto. ", "")&amp;IF(OR(NOT(ISNUMBER(D2489)), NOT(ISNUMBER(H2489))), "Número en texto. ", "")&amp;IF(AND(ISNUMBER(Q2489), ISNUMBER(Q2488), Q2489&lt;Q2488), "Fuera de orden de fecha. ", "")))</f>
        <v/>
      </c>
      <c r="Z2489" s="18">
        <f>IF(AND(S2489=1, ISNUMBER(R2489)), ROW(), 0)</f>
        <v/>
      </c>
      <c r="AA2489" s="18">
        <f>IF(ISNUMBER(R2489), R2489, 0)</f>
        <v/>
      </c>
    </row>
    <row r="2490">
      <c r="A2490" s="13" t="n"/>
      <c r="B2490" s="13" t="n"/>
      <c r="C2490" s="13" t="n"/>
      <c r="D2490" s="13" t="n"/>
      <c r="E2490" s="13" t="n"/>
      <c r="F2490" s="13" t="n"/>
      <c r="G2490" s="13" t="n"/>
      <c r="H2490" s="13" t="n"/>
      <c r="I2490" s="13" t="n"/>
      <c r="J2490" s="13" t="n"/>
      <c r="K2490" s="13" t="n"/>
      <c r="L2490" s="13" t="n"/>
      <c r="M2490" s="13" t="n"/>
      <c r="N2490" s="13" t="n"/>
      <c r="O2490" s="14" t="n"/>
      <c r="P2490" s="15" t="n"/>
      <c r="Q2490" s="16">
        <f>IF(N2490="", "", IF(ISNUMBER(N2490), N2490, IFERROR(DATEVALUE(LEFT(N2490,10))+TIMEVALUE(MID(N2490,12,8)), "texto")))</f>
        <v/>
      </c>
      <c r="R2490" s="17">
        <f>IF(ISNUMBER(Q2490), DATE(YEAR(Q2490),MONTH(Q2490),1), "")</f>
        <v/>
      </c>
      <c r="S2490" s="18">
        <f>IF(A2490="", 0, IF(AND(M2490=Ajustes!$B$8, E2490=Ajustes!$B$5, I2490=Ajustes!$B$4, OR(C2490=Ajustes!$B$6, C2490=Ajustes!$B$7), ISNUMBER(D2490), ISNUMBER(H2490)), 1, 0))</f>
        <v/>
      </c>
      <c r="T2490" s="19">
        <f>IF(S2490&lt;&gt;1, 0, IF(N(J2490)=0, 0, IF(K2490=Ajustes!$B$5, J2490, J2490*F2490)))</f>
        <v/>
      </c>
      <c r="U2490" s="20">
        <f>IF(S2490&lt;&gt;1, U2489, IF(C2490=Ajustes!$B$6, U2489+H2490, U2489-H2490))</f>
        <v/>
      </c>
      <c r="V2490" s="19">
        <f>IF(S2490&lt;&gt;1, V2489, IF(C2490=Ajustes!$B$6, V2489+D2490+N(O2490)+T2490, IF(U2490&lt;=0, 0, V2489-H2490*W2489)))</f>
        <v/>
      </c>
      <c r="W2490" s="21">
        <f>IF(U2490&gt;0, V2490/U2490, 0)</f>
        <v/>
      </c>
      <c r="X2490" s="19">
        <f>IF(AND(S2490=1, C2490=Ajustes!$B$7), D2490-N(O2490)-T2490-H2490*W2489, "")</f>
        <v/>
      </c>
      <c r="Y2490" s="18">
        <f>IF(A2490="", "", TRIM(IF(COUNTIFS($N$2:$N$3000,N2490,$C$2:$C$3000,C2490,$D$2:$D$3000,D2490,$H$2:$H$3000,H2490)&gt;1, "Orden repetida. ", "")&amp;IF(AND(S2490=1, C2490=Ajustes!$B$7, U2489+0.000001&lt;H2490), "Vendes más de lo registrado. ", "")&amp;IF(Q2490="texto", "Fecha en texto. ", "")&amp;IF(OR(NOT(ISNUMBER(D2490)), NOT(ISNUMBER(H2490))), "Número en texto. ", "")&amp;IF(AND(ISNUMBER(Q2490), ISNUMBER(Q2489), Q2490&lt;Q2489), "Fuera de orden de fecha. ", "")))</f>
        <v/>
      </c>
      <c r="Z2490" s="18">
        <f>IF(AND(S2490=1, ISNUMBER(R2490)), ROW(), 0)</f>
        <v/>
      </c>
      <c r="AA2490" s="18">
        <f>IF(ISNUMBER(R2490), R2490, 0)</f>
        <v/>
      </c>
    </row>
    <row r="2491">
      <c r="A2491" s="13" t="n"/>
      <c r="B2491" s="13" t="n"/>
      <c r="C2491" s="13" t="n"/>
      <c r="D2491" s="13" t="n"/>
      <c r="E2491" s="13" t="n"/>
      <c r="F2491" s="13" t="n"/>
      <c r="G2491" s="13" t="n"/>
      <c r="H2491" s="13" t="n"/>
      <c r="I2491" s="13" t="n"/>
      <c r="J2491" s="13" t="n"/>
      <c r="K2491" s="13" t="n"/>
      <c r="L2491" s="13" t="n"/>
      <c r="M2491" s="13" t="n"/>
      <c r="N2491" s="13" t="n"/>
      <c r="O2491" s="14" t="n"/>
      <c r="P2491" s="15" t="n"/>
      <c r="Q2491" s="16">
        <f>IF(N2491="", "", IF(ISNUMBER(N2491), N2491, IFERROR(DATEVALUE(LEFT(N2491,10))+TIMEVALUE(MID(N2491,12,8)), "texto")))</f>
        <v/>
      </c>
      <c r="R2491" s="17">
        <f>IF(ISNUMBER(Q2491), DATE(YEAR(Q2491),MONTH(Q2491),1), "")</f>
        <v/>
      </c>
      <c r="S2491" s="18">
        <f>IF(A2491="", 0, IF(AND(M2491=Ajustes!$B$8, E2491=Ajustes!$B$5, I2491=Ajustes!$B$4, OR(C2491=Ajustes!$B$6, C2491=Ajustes!$B$7), ISNUMBER(D2491), ISNUMBER(H2491)), 1, 0))</f>
        <v/>
      </c>
      <c r="T2491" s="19">
        <f>IF(S2491&lt;&gt;1, 0, IF(N(J2491)=0, 0, IF(K2491=Ajustes!$B$5, J2491, J2491*F2491)))</f>
        <v/>
      </c>
      <c r="U2491" s="20">
        <f>IF(S2491&lt;&gt;1, U2490, IF(C2491=Ajustes!$B$6, U2490+H2491, U2490-H2491))</f>
        <v/>
      </c>
      <c r="V2491" s="19">
        <f>IF(S2491&lt;&gt;1, V2490, IF(C2491=Ajustes!$B$6, V2490+D2491+N(O2491)+T2491, IF(U2491&lt;=0, 0, V2490-H2491*W2490)))</f>
        <v/>
      </c>
      <c r="W2491" s="21">
        <f>IF(U2491&gt;0, V2491/U2491, 0)</f>
        <v/>
      </c>
      <c r="X2491" s="19">
        <f>IF(AND(S2491=1, C2491=Ajustes!$B$7), D2491-N(O2491)-T2491-H2491*W2490, "")</f>
        <v/>
      </c>
      <c r="Y2491" s="18">
        <f>IF(A2491="", "", TRIM(IF(COUNTIFS($N$2:$N$3000,N2491,$C$2:$C$3000,C2491,$D$2:$D$3000,D2491,$H$2:$H$3000,H2491)&gt;1, "Orden repetida. ", "")&amp;IF(AND(S2491=1, C2491=Ajustes!$B$7, U2490+0.000001&lt;H2491), "Vendes más de lo registrado. ", "")&amp;IF(Q2491="texto", "Fecha en texto. ", "")&amp;IF(OR(NOT(ISNUMBER(D2491)), NOT(ISNUMBER(H2491))), "Número en texto. ", "")&amp;IF(AND(ISNUMBER(Q2491), ISNUMBER(Q2490), Q2491&lt;Q2490), "Fuera de orden de fecha. ", "")))</f>
        <v/>
      </c>
      <c r="Z2491" s="18">
        <f>IF(AND(S2491=1, ISNUMBER(R2491)), ROW(), 0)</f>
        <v/>
      </c>
      <c r="AA2491" s="18">
        <f>IF(ISNUMBER(R2491), R2491, 0)</f>
        <v/>
      </c>
    </row>
    <row r="2492">
      <c r="A2492" s="13" t="n"/>
      <c r="B2492" s="13" t="n"/>
      <c r="C2492" s="13" t="n"/>
      <c r="D2492" s="13" t="n"/>
      <c r="E2492" s="13" t="n"/>
      <c r="F2492" s="13" t="n"/>
      <c r="G2492" s="13" t="n"/>
      <c r="H2492" s="13" t="n"/>
      <c r="I2492" s="13" t="n"/>
      <c r="J2492" s="13" t="n"/>
      <c r="K2492" s="13" t="n"/>
      <c r="L2492" s="13" t="n"/>
      <c r="M2492" s="13" t="n"/>
      <c r="N2492" s="13" t="n"/>
      <c r="O2492" s="14" t="n"/>
      <c r="P2492" s="15" t="n"/>
      <c r="Q2492" s="16">
        <f>IF(N2492="", "", IF(ISNUMBER(N2492), N2492, IFERROR(DATEVALUE(LEFT(N2492,10))+TIMEVALUE(MID(N2492,12,8)), "texto")))</f>
        <v/>
      </c>
      <c r="R2492" s="17">
        <f>IF(ISNUMBER(Q2492), DATE(YEAR(Q2492),MONTH(Q2492),1), "")</f>
        <v/>
      </c>
      <c r="S2492" s="18">
        <f>IF(A2492="", 0, IF(AND(M2492=Ajustes!$B$8, E2492=Ajustes!$B$5, I2492=Ajustes!$B$4, OR(C2492=Ajustes!$B$6, C2492=Ajustes!$B$7), ISNUMBER(D2492), ISNUMBER(H2492)), 1, 0))</f>
        <v/>
      </c>
      <c r="T2492" s="19">
        <f>IF(S2492&lt;&gt;1, 0, IF(N(J2492)=0, 0, IF(K2492=Ajustes!$B$5, J2492, J2492*F2492)))</f>
        <v/>
      </c>
      <c r="U2492" s="20">
        <f>IF(S2492&lt;&gt;1, U2491, IF(C2492=Ajustes!$B$6, U2491+H2492, U2491-H2492))</f>
        <v/>
      </c>
      <c r="V2492" s="19">
        <f>IF(S2492&lt;&gt;1, V2491, IF(C2492=Ajustes!$B$6, V2491+D2492+N(O2492)+T2492, IF(U2492&lt;=0, 0, V2491-H2492*W2491)))</f>
        <v/>
      </c>
      <c r="W2492" s="21">
        <f>IF(U2492&gt;0, V2492/U2492, 0)</f>
        <v/>
      </c>
      <c r="X2492" s="19">
        <f>IF(AND(S2492=1, C2492=Ajustes!$B$7), D2492-N(O2492)-T2492-H2492*W2491, "")</f>
        <v/>
      </c>
      <c r="Y2492" s="18">
        <f>IF(A2492="", "", TRIM(IF(COUNTIFS($N$2:$N$3000,N2492,$C$2:$C$3000,C2492,$D$2:$D$3000,D2492,$H$2:$H$3000,H2492)&gt;1, "Orden repetida. ", "")&amp;IF(AND(S2492=1, C2492=Ajustes!$B$7, U2491+0.000001&lt;H2492), "Vendes más de lo registrado. ", "")&amp;IF(Q2492="texto", "Fecha en texto. ", "")&amp;IF(OR(NOT(ISNUMBER(D2492)), NOT(ISNUMBER(H2492))), "Número en texto. ", "")&amp;IF(AND(ISNUMBER(Q2492), ISNUMBER(Q2491), Q2492&lt;Q2491), "Fuera de orden de fecha. ", "")))</f>
        <v/>
      </c>
      <c r="Z2492" s="18">
        <f>IF(AND(S2492=1, ISNUMBER(R2492)), ROW(), 0)</f>
        <v/>
      </c>
      <c r="AA2492" s="18">
        <f>IF(ISNUMBER(R2492), R2492, 0)</f>
        <v/>
      </c>
    </row>
    <row r="2493">
      <c r="A2493" s="13" t="n"/>
      <c r="B2493" s="13" t="n"/>
      <c r="C2493" s="13" t="n"/>
      <c r="D2493" s="13" t="n"/>
      <c r="E2493" s="13" t="n"/>
      <c r="F2493" s="13" t="n"/>
      <c r="G2493" s="13" t="n"/>
      <c r="H2493" s="13" t="n"/>
      <c r="I2493" s="13" t="n"/>
      <c r="J2493" s="13" t="n"/>
      <c r="K2493" s="13" t="n"/>
      <c r="L2493" s="13" t="n"/>
      <c r="M2493" s="13" t="n"/>
      <c r="N2493" s="13" t="n"/>
      <c r="O2493" s="14" t="n"/>
      <c r="P2493" s="15" t="n"/>
      <c r="Q2493" s="16">
        <f>IF(N2493="", "", IF(ISNUMBER(N2493), N2493, IFERROR(DATEVALUE(LEFT(N2493,10))+TIMEVALUE(MID(N2493,12,8)), "texto")))</f>
        <v/>
      </c>
      <c r="R2493" s="17">
        <f>IF(ISNUMBER(Q2493), DATE(YEAR(Q2493),MONTH(Q2493),1), "")</f>
        <v/>
      </c>
      <c r="S2493" s="18">
        <f>IF(A2493="", 0, IF(AND(M2493=Ajustes!$B$8, E2493=Ajustes!$B$5, I2493=Ajustes!$B$4, OR(C2493=Ajustes!$B$6, C2493=Ajustes!$B$7), ISNUMBER(D2493), ISNUMBER(H2493)), 1, 0))</f>
        <v/>
      </c>
      <c r="T2493" s="19">
        <f>IF(S2493&lt;&gt;1, 0, IF(N(J2493)=0, 0, IF(K2493=Ajustes!$B$5, J2493, J2493*F2493)))</f>
        <v/>
      </c>
      <c r="U2493" s="20">
        <f>IF(S2493&lt;&gt;1, U2492, IF(C2493=Ajustes!$B$6, U2492+H2493, U2492-H2493))</f>
        <v/>
      </c>
      <c r="V2493" s="19">
        <f>IF(S2493&lt;&gt;1, V2492, IF(C2493=Ajustes!$B$6, V2492+D2493+N(O2493)+T2493, IF(U2493&lt;=0, 0, V2492-H2493*W2492)))</f>
        <v/>
      </c>
      <c r="W2493" s="21">
        <f>IF(U2493&gt;0, V2493/U2493, 0)</f>
        <v/>
      </c>
      <c r="X2493" s="19">
        <f>IF(AND(S2493=1, C2493=Ajustes!$B$7), D2493-N(O2493)-T2493-H2493*W2492, "")</f>
        <v/>
      </c>
      <c r="Y2493" s="18">
        <f>IF(A2493="", "", TRIM(IF(COUNTIFS($N$2:$N$3000,N2493,$C$2:$C$3000,C2493,$D$2:$D$3000,D2493,$H$2:$H$3000,H2493)&gt;1, "Orden repetida. ", "")&amp;IF(AND(S2493=1, C2493=Ajustes!$B$7, U2492+0.000001&lt;H2493), "Vendes más de lo registrado. ", "")&amp;IF(Q2493="texto", "Fecha en texto. ", "")&amp;IF(OR(NOT(ISNUMBER(D2493)), NOT(ISNUMBER(H2493))), "Número en texto. ", "")&amp;IF(AND(ISNUMBER(Q2493), ISNUMBER(Q2492), Q2493&lt;Q2492), "Fuera de orden de fecha. ", "")))</f>
        <v/>
      </c>
      <c r="Z2493" s="18">
        <f>IF(AND(S2493=1, ISNUMBER(R2493)), ROW(), 0)</f>
        <v/>
      </c>
      <c r="AA2493" s="18">
        <f>IF(ISNUMBER(R2493), R2493, 0)</f>
        <v/>
      </c>
    </row>
    <row r="2494">
      <c r="A2494" s="13" t="n"/>
      <c r="B2494" s="13" t="n"/>
      <c r="C2494" s="13" t="n"/>
      <c r="D2494" s="13" t="n"/>
      <c r="E2494" s="13" t="n"/>
      <c r="F2494" s="13" t="n"/>
      <c r="G2494" s="13" t="n"/>
      <c r="H2494" s="13" t="n"/>
      <c r="I2494" s="13" t="n"/>
      <c r="J2494" s="13" t="n"/>
      <c r="K2494" s="13" t="n"/>
      <c r="L2494" s="13" t="n"/>
      <c r="M2494" s="13" t="n"/>
      <c r="N2494" s="13" t="n"/>
      <c r="O2494" s="14" t="n"/>
      <c r="P2494" s="15" t="n"/>
      <c r="Q2494" s="16">
        <f>IF(N2494="", "", IF(ISNUMBER(N2494), N2494, IFERROR(DATEVALUE(LEFT(N2494,10))+TIMEVALUE(MID(N2494,12,8)), "texto")))</f>
        <v/>
      </c>
      <c r="R2494" s="17">
        <f>IF(ISNUMBER(Q2494), DATE(YEAR(Q2494),MONTH(Q2494),1), "")</f>
        <v/>
      </c>
      <c r="S2494" s="18">
        <f>IF(A2494="", 0, IF(AND(M2494=Ajustes!$B$8, E2494=Ajustes!$B$5, I2494=Ajustes!$B$4, OR(C2494=Ajustes!$B$6, C2494=Ajustes!$B$7), ISNUMBER(D2494), ISNUMBER(H2494)), 1, 0))</f>
        <v/>
      </c>
      <c r="T2494" s="19">
        <f>IF(S2494&lt;&gt;1, 0, IF(N(J2494)=0, 0, IF(K2494=Ajustes!$B$5, J2494, J2494*F2494)))</f>
        <v/>
      </c>
      <c r="U2494" s="20">
        <f>IF(S2494&lt;&gt;1, U2493, IF(C2494=Ajustes!$B$6, U2493+H2494, U2493-H2494))</f>
        <v/>
      </c>
      <c r="V2494" s="19">
        <f>IF(S2494&lt;&gt;1, V2493, IF(C2494=Ajustes!$B$6, V2493+D2494+N(O2494)+T2494, IF(U2494&lt;=0, 0, V2493-H2494*W2493)))</f>
        <v/>
      </c>
      <c r="W2494" s="21">
        <f>IF(U2494&gt;0, V2494/U2494, 0)</f>
        <v/>
      </c>
      <c r="X2494" s="19">
        <f>IF(AND(S2494=1, C2494=Ajustes!$B$7), D2494-N(O2494)-T2494-H2494*W2493, "")</f>
        <v/>
      </c>
      <c r="Y2494" s="18">
        <f>IF(A2494="", "", TRIM(IF(COUNTIFS($N$2:$N$3000,N2494,$C$2:$C$3000,C2494,$D$2:$D$3000,D2494,$H$2:$H$3000,H2494)&gt;1, "Orden repetida. ", "")&amp;IF(AND(S2494=1, C2494=Ajustes!$B$7, U2493+0.000001&lt;H2494), "Vendes más de lo registrado. ", "")&amp;IF(Q2494="texto", "Fecha en texto. ", "")&amp;IF(OR(NOT(ISNUMBER(D2494)), NOT(ISNUMBER(H2494))), "Número en texto. ", "")&amp;IF(AND(ISNUMBER(Q2494), ISNUMBER(Q2493), Q2494&lt;Q2493), "Fuera de orden de fecha. ", "")))</f>
        <v/>
      </c>
      <c r="Z2494" s="18">
        <f>IF(AND(S2494=1, ISNUMBER(R2494)), ROW(), 0)</f>
        <v/>
      </c>
      <c r="AA2494" s="18">
        <f>IF(ISNUMBER(R2494), R2494, 0)</f>
        <v/>
      </c>
    </row>
    <row r="2495">
      <c r="A2495" s="13" t="n"/>
      <c r="B2495" s="13" t="n"/>
      <c r="C2495" s="13" t="n"/>
      <c r="D2495" s="13" t="n"/>
      <c r="E2495" s="13" t="n"/>
      <c r="F2495" s="13" t="n"/>
      <c r="G2495" s="13" t="n"/>
      <c r="H2495" s="13" t="n"/>
      <c r="I2495" s="13" t="n"/>
      <c r="J2495" s="13" t="n"/>
      <c r="K2495" s="13" t="n"/>
      <c r="L2495" s="13" t="n"/>
      <c r="M2495" s="13" t="n"/>
      <c r="N2495" s="13" t="n"/>
      <c r="O2495" s="14" t="n"/>
      <c r="P2495" s="15" t="n"/>
      <c r="Q2495" s="16">
        <f>IF(N2495="", "", IF(ISNUMBER(N2495), N2495, IFERROR(DATEVALUE(LEFT(N2495,10))+TIMEVALUE(MID(N2495,12,8)), "texto")))</f>
        <v/>
      </c>
      <c r="R2495" s="17">
        <f>IF(ISNUMBER(Q2495), DATE(YEAR(Q2495),MONTH(Q2495),1), "")</f>
        <v/>
      </c>
      <c r="S2495" s="18">
        <f>IF(A2495="", 0, IF(AND(M2495=Ajustes!$B$8, E2495=Ajustes!$B$5, I2495=Ajustes!$B$4, OR(C2495=Ajustes!$B$6, C2495=Ajustes!$B$7), ISNUMBER(D2495), ISNUMBER(H2495)), 1, 0))</f>
        <v/>
      </c>
      <c r="T2495" s="19">
        <f>IF(S2495&lt;&gt;1, 0, IF(N(J2495)=0, 0, IF(K2495=Ajustes!$B$5, J2495, J2495*F2495)))</f>
        <v/>
      </c>
      <c r="U2495" s="20">
        <f>IF(S2495&lt;&gt;1, U2494, IF(C2495=Ajustes!$B$6, U2494+H2495, U2494-H2495))</f>
        <v/>
      </c>
      <c r="V2495" s="19">
        <f>IF(S2495&lt;&gt;1, V2494, IF(C2495=Ajustes!$B$6, V2494+D2495+N(O2495)+T2495, IF(U2495&lt;=0, 0, V2494-H2495*W2494)))</f>
        <v/>
      </c>
      <c r="W2495" s="21">
        <f>IF(U2495&gt;0, V2495/U2495, 0)</f>
        <v/>
      </c>
      <c r="X2495" s="19">
        <f>IF(AND(S2495=1, C2495=Ajustes!$B$7), D2495-N(O2495)-T2495-H2495*W2494, "")</f>
        <v/>
      </c>
      <c r="Y2495" s="18">
        <f>IF(A2495="", "", TRIM(IF(COUNTIFS($N$2:$N$3000,N2495,$C$2:$C$3000,C2495,$D$2:$D$3000,D2495,$H$2:$H$3000,H2495)&gt;1, "Orden repetida. ", "")&amp;IF(AND(S2495=1, C2495=Ajustes!$B$7, U2494+0.000001&lt;H2495), "Vendes más de lo registrado. ", "")&amp;IF(Q2495="texto", "Fecha en texto. ", "")&amp;IF(OR(NOT(ISNUMBER(D2495)), NOT(ISNUMBER(H2495))), "Número en texto. ", "")&amp;IF(AND(ISNUMBER(Q2495), ISNUMBER(Q2494), Q2495&lt;Q2494), "Fuera de orden de fecha. ", "")))</f>
        <v/>
      </c>
      <c r="Z2495" s="18">
        <f>IF(AND(S2495=1, ISNUMBER(R2495)), ROW(), 0)</f>
        <v/>
      </c>
      <c r="AA2495" s="18">
        <f>IF(ISNUMBER(R2495), R2495, 0)</f>
        <v/>
      </c>
    </row>
    <row r="2496">
      <c r="A2496" s="13" t="n"/>
      <c r="B2496" s="13" t="n"/>
      <c r="C2496" s="13" t="n"/>
      <c r="D2496" s="13" t="n"/>
      <c r="E2496" s="13" t="n"/>
      <c r="F2496" s="13" t="n"/>
      <c r="G2496" s="13" t="n"/>
      <c r="H2496" s="13" t="n"/>
      <c r="I2496" s="13" t="n"/>
      <c r="J2496" s="13" t="n"/>
      <c r="K2496" s="13" t="n"/>
      <c r="L2496" s="13" t="n"/>
      <c r="M2496" s="13" t="n"/>
      <c r="N2496" s="13" t="n"/>
      <c r="O2496" s="14" t="n"/>
      <c r="P2496" s="15" t="n"/>
      <c r="Q2496" s="16">
        <f>IF(N2496="", "", IF(ISNUMBER(N2496), N2496, IFERROR(DATEVALUE(LEFT(N2496,10))+TIMEVALUE(MID(N2496,12,8)), "texto")))</f>
        <v/>
      </c>
      <c r="R2496" s="17">
        <f>IF(ISNUMBER(Q2496), DATE(YEAR(Q2496),MONTH(Q2496),1), "")</f>
        <v/>
      </c>
      <c r="S2496" s="18">
        <f>IF(A2496="", 0, IF(AND(M2496=Ajustes!$B$8, E2496=Ajustes!$B$5, I2496=Ajustes!$B$4, OR(C2496=Ajustes!$B$6, C2496=Ajustes!$B$7), ISNUMBER(D2496), ISNUMBER(H2496)), 1, 0))</f>
        <v/>
      </c>
      <c r="T2496" s="19">
        <f>IF(S2496&lt;&gt;1, 0, IF(N(J2496)=0, 0, IF(K2496=Ajustes!$B$5, J2496, J2496*F2496)))</f>
        <v/>
      </c>
      <c r="U2496" s="20">
        <f>IF(S2496&lt;&gt;1, U2495, IF(C2496=Ajustes!$B$6, U2495+H2496, U2495-H2496))</f>
        <v/>
      </c>
      <c r="V2496" s="19">
        <f>IF(S2496&lt;&gt;1, V2495, IF(C2496=Ajustes!$B$6, V2495+D2496+N(O2496)+T2496, IF(U2496&lt;=0, 0, V2495-H2496*W2495)))</f>
        <v/>
      </c>
      <c r="W2496" s="21">
        <f>IF(U2496&gt;0, V2496/U2496, 0)</f>
        <v/>
      </c>
      <c r="X2496" s="19">
        <f>IF(AND(S2496=1, C2496=Ajustes!$B$7), D2496-N(O2496)-T2496-H2496*W2495, "")</f>
        <v/>
      </c>
      <c r="Y2496" s="18">
        <f>IF(A2496="", "", TRIM(IF(COUNTIFS($N$2:$N$3000,N2496,$C$2:$C$3000,C2496,$D$2:$D$3000,D2496,$H$2:$H$3000,H2496)&gt;1, "Orden repetida. ", "")&amp;IF(AND(S2496=1, C2496=Ajustes!$B$7, U2495+0.000001&lt;H2496), "Vendes más de lo registrado. ", "")&amp;IF(Q2496="texto", "Fecha en texto. ", "")&amp;IF(OR(NOT(ISNUMBER(D2496)), NOT(ISNUMBER(H2496))), "Número en texto. ", "")&amp;IF(AND(ISNUMBER(Q2496), ISNUMBER(Q2495), Q2496&lt;Q2495), "Fuera de orden de fecha. ", "")))</f>
        <v/>
      </c>
      <c r="Z2496" s="18">
        <f>IF(AND(S2496=1, ISNUMBER(R2496)), ROW(), 0)</f>
        <v/>
      </c>
      <c r="AA2496" s="18">
        <f>IF(ISNUMBER(R2496), R2496, 0)</f>
        <v/>
      </c>
    </row>
    <row r="2497">
      <c r="A2497" s="13" t="n"/>
      <c r="B2497" s="13" t="n"/>
      <c r="C2497" s="13" t="n"/>
      <c r="D2497" s="13" t="n"/>
      <c r="E2497" s="13" t="n"/>
      <c r="F2497" s="13" t="n"/>
      <c r="G2497" s="13" t="n"/>
      <c r="H2497" s="13" t="n"/>
      <c r="I2497" s="13" t="n"/>
      <c r="J2497" s="13" t="n"/>
      <c r="K2497" s="13" t="n"/>
      <c r="L2497" s="13" t="n"/>
      <c r="M2497" s="13" t="n"/>
      <c r="N2497" s="13" t="n"/>
      <c r="O2497" s="14" t="n"/>
      <c r="P2497" s="15" t="n"/>
      <c r="Q2497" s="16">
        <f>IF(N2497="", "", IF(ISNUMBER(N2497), N2497, IFERROR(DATEVALUE(LEFT(N2497,10))+TIMEVALUE(MID(N2497,12,8)), "texto")))</f>
        <v/>
      </c>
      <c r="R2497" s="17">
        <f>IF(ISNUMBER(Q2497), DATE(YEAR(Q2497),MONTH(Q2497),1), "")</f>
        <v/>
      </c>
      <c r="S2497" s="18">
        <f>IF(A2497="", 0, IF(AND(M2497=Ajustes!$B$8, E2497=Ajustes!$B$5, I2497=Ajustes!$B$4, OR(C2497=Ajustes!$B$6, C2497=Ajustes!$B$7), ISNUMBER(D2497), ISNUMBER(H2497)), 1, 0))</f>
        <v/>
      </c>
      <c r="T2497" s="19">
        <f>IF(S2497&lt;&gt;1, 0, IF(N(J2497)=0, 0, IF(K2497=Ajustes!$B$5, J2497, J2497*F2497)))</f>
        <v/>
      </c>
      <c r="U2497" s="20">
        <f>IF(S2497&lt;&gt;1, U2496, IF(C2497=Ajustes!$B$6, U2496+H2497, U2496-H2497))</f>
        <v/>
      </c>
      <c r="V2497" s="19">
        <f>IF(S2497&lt;&gt;1, V2496, IF(C2497=Ajustes!$B$6, V2496+D2497+N(O2497)+T2497, IF(U2497&lt;=0, 0, V2496-H2497*W2496)))</f>
        <v/>
      </c>
      <c r="W2497" s="21">
        <f>IF(U2497&gt;0, V2497/U2497, 0)</f>
        <v/>
      </c>
      <c r="X2497" s="19">
        <f>IF(AND(S2497=1, C2497=Ajustes!$B$7), D2497-N(O2497)-T2497-H2497*W2496, "")</f>
        <v/>
      </c>
      <c r="Y2497" s="18">
        <f>IF(A2497="", "", TRIM(IF(COUNTIFS($N$2:$N$3000,N2497,$C$2:$C$3000,C2497,$D$2:$D$3000,D2497,$H$2:$H$3000,H2497)&gt;1, "Orden repetida. ", "")&amp;IF(AND(S2497=1, C2497=Ajustes!$B$7, U2496+0.000001&lt;H2497), "Vendes más de lo registrado. ", "")&amp;IF(Q2497="texto", "Fecha en texto. ", "")&amp;IF(OR(NOT(ISNUMBER(D2497)), NOT(ISNUMBER(H2497))), "Número en texto. ", "")&amp;IF(AND(ISNUMBER(Q2497), ISNUMBER(Q2496), Q2497&lt;Q2496), "Fuera de orden de fecha. ", "")))</f>
        <v/>
      </c>
      <c r="Z2497" s="18">
        <f>IF(AND(S2497=1, ISNUMBER(R2497)), ROW(), 0)</f>
        <v/>
      </c>
      <c r="AA2497" s="18">
        <f>IF(ISNUMBER(R2497), R2497, 0)</f>
        <v/>
      </c>
    </row>
    <row r="2498">
      <c r="A2498" s="13" t="n"/>
      <c r="B2498" s="13" t="n"/>
      <c r="C2498" s="13" t="n"/>
      <c r="D2498" s="13" t="n"/>
      <c r="E2498" s="13" t="n"/>
      <c r="F2498" s="13" t="n"/>
      <c r="G2498" s="13" t="n"/>
      <c r="H2498" s="13" t="n"/>
      <c r="I2498" s="13" t="n"/>
      <c r="J2498" s="13" t="n"/>
      <c r="K2498" s="13" t="n"/>
      <c r="L2498" s="13" t="n"/>
      <c r="M2498" s="13" t="n"/>
      <c r="N2498" s="13" t="n"/>
      <c r="O2498" s="14" t="n"/>
      <c r="P2498" s="15" t="n"/>
      <c r="Q2498" s="16">
        <f>IF(N2498="", "", IF(ISNUMBER(N2498), N2498, IFERROR(DATEVALUE(LEFT(N2498,10))+TIMEVALUE(MID(N2498,12,8)), "texto")))</f>
        <v/>
      </c>
      <c r="R2498" s="17">
        <f>IF(ISNUMBER(Q2498), DATE(YEAR(Q2498),MONTH(Q2498),1), "")</f>
        <v/>
      </c>
      <c r="S2498" s="18">
        <f>IF(A2498="", 0, IF(AND(M2498=Ajustes!$B$8, E2498=Ajustes!$B$5, I2498=Ajustes!$B$4, OR(C2498=Ajustes!$B$6, C2498=Ajustes!$B$7), ISNUMBER(D2498), ISNUMBER(H2498)), 1, 0))</f>
        <v/>
      </c>
      <c r="T2498" s="19">
        <f>IF(S2498&lt;&gt;1, 0, IF(N(J2498)=0, 0, IF(K2498=Ajustes!$B$5, J2498, J2498*F2498)))</f>
        <v/>
      </c>
      <c r="U2498" s="20">
        <f>IF(S2498&lt;&gt;1, U2497, IF(C2498=Ajustes!$B$6, U2497+H2498, U2497-H2498))</f>
        <v/>
      </c>
      <c r="V2498" s="19">
        <f>IF(S2498&lt;&gt;1, V2497, IF(C2498=Ajustes!$B$6, V2497+D2498+N(O2498)+T2498, IF(U2498&lt;=0, 0, V2497-H2498*W2497)))</f>
        <v/>
      </c>
      <c r="W2498" s="21">
        <f>IF(U2498&gt;0, V2498/U2498, 0)</f>
        <v/>
      </c>
      <c r="X2498" s="19">
        <f>IF(AND(S2498=1, C2498=Ajustes!$B$7), D2498-N(O2498)-T2498-H2498*W2497, "")</f>
        <v/>
      </c>
      <c r="Y2498" s="18">
        <f>IF(A2498="", "", TRIM(IF(COUNTIFS($N$2:$N$3000,N2498,$C$2:$C$3000,C2498,$D$2:$D$3000,D2498,$H$2:$H$3000,H2498)&gt;1, "Orden repetida. ", "")&amp;IF(AND(S2498=1, C2498=Ajustes!$B$7, U2497+0.000001&lt;H2498), "Vendes más de lo registrado. ", "")&amp;IF(Q2498="texto", "Fecha en texto. ", "")&amp;IF(OR(NOT(ISNUMBER(D2498)), NOT(ISNUMBER(H2498))), "Número en texto. ", "")&amp;IF(AND(ISNUMBER(Q2498), ISNUMBER(Q2497), Q2498&lt;Q2497), "Fuera de orden de fecha. ", "")))</f>
        <v/>
      </c>
      <c r="Z2498" s="18">
        <f>IF(AND(S2498=1, ISNUMBER(R2498)), ROW(), 0)</f>
        <v/>
      </c>
      <c r="AA2498" s="18">
        <f>IF(ISNUMBER(R2498), R2498, 0)</f>
        <v/>
      </c>
    </row>
    <row r="2499">
      <c r="A2499" s="13" t="n"/>
      <c r="B2499" s="13" t="n"/>
      <c r="C2499" s="13" t="n"/>
      <c r="D2499" s="13" t="n"/>
      <c r="E2499" s="13" t="n"/>
      <c r="F2499" s="13" t="n"/>
      <c r="G2499" s="13" t="n"/>
      <c r="H2499" s="13" t="n"/>
      <c r="I2499" s="13" t="n"/>
      <c r="J2499" s="13" t="n"/>
      <c r="K2499" s="13" t="n"/>
      <c r="L2499" s="13" t="n"/>
      <c r="M2499" s="13" t="n"/>
      <c r="N2499" s="13" t="n"/>
      <c r="O2499" s="14" t="n"/>
      <c r="P2499" s="15" t="n"/>
      <c r="Q2499" s="16">
        <f>IF(N2499="", "", IF(ISNUMBER(N2499), N2499, IFERROR(DATEVALUE(LEFT(N2499,10))+TIMEVALUE(MID(N2499,12,8)), "texto")))</f>
        <v/>
      </c>
      <c r="R2499" s="17">
        <f>IF(ISNUMBER(Q2499), DATE(YEAR(Q2499),MONTH(Q2499),1), "")</f>
        <v/>
      </c>
      <c r="S2499" s="18">
        <f>IF(A2499="", 0, IF(AND(M2499=Ajustes!$B$8, E2499=Ajustes!$B$5, I2499=Ajustes!$B$4, OR(C2499=Ajustes!$B$6, C2499=Ajustes!$B$7), ISNUMBER(D2499), ISNUMBER(H2499)), 1, 0))</f>
        <v/>
      </c>
      <c r="T2499" s="19">
        <f>IF(S2499&lt;&gt;1, 0, IF(N(J2499)=0, 0, IF(K2499=Ajustes!$B$5, J2499, J2499*F2499)))</f>
        <v/>
      </c>
      <c r="U2499" s="20">
        <f>IF(S2499&lt;&gt;1, U2498, IF(C2499=Ajustes!$B$6, U2498+H2499, U2498-H2499))</f>
        <v/>
      </c>
      <c r="V2499" s="19">
        <f>IF(S2499&lt;&gt;1, V2498, IF(C2499=Ajustes!$B$6, V2498+D2499+N(O2499)+T2499, IF(U2499&lt;=0, 0, V2498-H2499*W2498)))</f>
        <v/>
      </c>
      <c r="W2499" s="21">
        <f>IF(U2499&gt;0, V2499/U2499, 0)</f>
        <v/>
      </c>
      <c r="X2499" s="19">
        <f>IF(AND(S2499=1, C2499=Ajustes!$B$7), D2499-N(O2499)-T2499-H2499*W2498, "")</f>
        <v/>
      </c>
      <c r="Y2499" s="18">
        <f>IF(A2499="", "", TRIM(IF(COUNTIFS($N$2:$N$3000,N2499,$C$2:$C$3000,C2499,$D$2:$D$3000,D2499,$H$2:$H$3000,H2499)&gt;1, "Orden repetida. ", "")&amp;IF(AND(S2499=1, C2499=Ajustes!$B$7, U2498+0.000001&lt;H2499), "Vendes más de lo registrado. ", "")&amp;IF(Q2499="texto", "Fecha en texto. ", "")&amp;IF(OR(NOT(ISNUMBER(D2499)), NOT(ISNUMBER(H2499))), "Número en texto. ", "")&amp;IF(AND(ISNUMBER(Q2499), ISNUMBER(Q2498), Q2499&lt;Q2498), "Fuera de orden de fecha. ", "")))</f>
        <v/>
      </c>
      <c r="Z2499" s="18">
        <f>IF(AND(S2499=1, ISNUMBER(R2499)), ROW(), 0)</f>
        <v/>
      </c>
      <c r="AA2499" s="18">
        <f>IF(ISNUMBER(R2499), R2499, 0)</f>
        <v/>
      </c>
    </row>
    <row r="2500">
      <c r="A2500" s="13" t="n"/>
      <c r="B2500" s="13" t="n"/>
      <c r="C2500" s="13" t="n"/>
      <c r="D2500" s="13" t="n"/>
      <c r="E2500" s="13" t="n"/>
      <c r="F2500" s="13" t="n"/>
      <c r="G2500" s="13" t="n"/>
      <c r="H2500" s="13" t="n"/>
      <c r="I2500" s="13" t="n"/>
      <c r="J2500" s="13" t="n"/>
      <c r="K2500" s="13" t="n"/>
      <c r="L2500" s="13" t="n"/>
      <c r="M2500" s="13" t="n"/>
      <c r="N2500" s="13" t="n"/>
      <c r="O2500" s="14" t="n"/>
      <c r="P2500" s="15" t="n"/>
      <c r="Q2500" s="16">
        <f>IF(N2500="", "", IF(ISNUMBER(N2500), N2500, IFERROR(DATEVALUE(LEFT(N2500,10))+TIMEVALUE(MID(N2500,12,8)), "texto")))</f>
        <v/>
      </c>
      <c r="R2500" s="17">
        <f>IF(ISNUMBER(Q2500), DATE(YEAR(Q2500),MONTH(Q2500),1), "")</f>
        <v/>
      </c>
      <c r="S2500" s="18">
        <f>IF(A2500="", 0, IF(AND(M2500=Ajustes!$B$8, E2500=Ajustes!$B$5, I2500=Ajustes!$B$4, OR(C2500=Ajustes!$B$6, C2500=Ajustes!$B$7), ISNUMBER(D2500), ISNUMBER(H2500)), 1, 0))</f>
        <v/>
      </c>
      <c r="T2500" s="19">
        <f>IF(S2500&lt;&gt;1, 0, IF(N(J2500)=0, 0, IF(K2500=Ajustes!$B$5, J2500, J2500*F2500)))</f>
        <v/>
      </c>
      <c r="U2500" s="20">
        <f>IF(S2500&lt;&gt;1, U2499, IF(C2500=Ajustes!$B$6, U2499+H2500, U2499-H2500))</f>
        <v/>
      </c>
      <c r="V2500" s="19">
        <f>IF(S2500&lt;&gt;1, V2499, IF(C2500=Ajustes!$B$6, V2499+D2500+N(O2500)+T2500, IF(U2500&lt;=0, 0, V2499-H2500*W2499)))</f>
        <v/>
      </c>
      <c r="W2500" s="21">
        <f>IF(U2500&gt;0, V2500/U2500, 0)</f>
        <v/>
      </c>
      <c r="X2500" s="19">
        <f>IF(AND(S2500=1, C2500=Ajustes!$B$7), D2500-N(O2500)-T2500-H2500*W2499, "")</f>
        <v/>
      </c>
      <c r="Y2500" s="18">
        <f>IF(A2500="", "", TRIM(IF(COUNTIFS($N$2:$N$3000,N2500,$C$2:$C$3000,C2500,$D$2:$D$3000,D2500,$H$2:$H$3000,H2500)&gt;1, "Orden repetida. ", "")&amp;IF(AND(S2500=1, C2500=Ajustes!$B$7, U2499+0.000001&lt;H2500), "Vendes más de lo registrado. ", "")&amp;IF(Q2500="texto", "Fecha en texto. ", "")&amp;IF(OR(NOT(ISNUMBER(D2500)), NOT(ISNUMBER(H2500))), "Número en texto. ", "")&amp;IF(AND(ISNUMBER(Q2500), ISNUMBER(Q2499), Q2500&lt;Q2499), "Fuera de orden de fecha. ", "")))</f>
        <v/>
      </c>
      <c r="Z2500" s="18">
        <f>IF(AND(S2500=1, ISNUMBER(R2500)), ROW(), 0)</f>
        <v/>
      </c>
      <c r="AA2500" s="18">
        <f>IF(ISNUMBER(R2500), R2500, 0)</f>
        <v/>
      </c>
    </row>
    <row r="2501">
      <c r="A2501" s="13" t="n"/>
      <c r="B2501" s="13" t="n"/>
      <c r="C2501" s="13" t="n"/>
      <c r="D2501" s="13" t="n"/>
      <c r="E2501" s="13" t="n"/>
      <c r="F2501" s="13" t="n"/>
      <c r="G2501" s="13" t="n"/>
      <c r="H2501" s="13" t="n"/>
      <c r="I2501" s="13" t="n"/>
      <c r="J2501" s="13" t="n"/>
      <c r="K2501" s="13" t="n"/>
      <c r="L2501" s="13" t="n"/>
      <c r="M2501" s="13" t="n"/>
      <c r="N2501" s="13" t="n"/>
      <c r="O2501" s="14" t="n"/>
      <c r="P2501" s="15" t="n"/>
      <c r="Q2501" s="16">
        <f>IF(N2501="", "", IF(ISNUMBER(N2501), N2501, IFERROR(DATEVALUE(LEFT(N2501,10))+TIMEVALUE(MID(N2501,12,8)), "texto")))</f>
        <v/>
      </c>
      <c r="R2501" s="17">
        <f>IF(ISNUMBER(Q2501), DATE(YEAR(Q2501),MONTH(Q2501),1), "")</f>
        <v/>
      </c>
      <c r="S2501" s="18">
        <f>IF(A2501="", 0, IF(AND(M2501=Ajustes!$B$8, E2501=Ajustes!$B$5, I2501=Ajustes!$B$4, OR(C2501=Ajustes!$B$6, C2501=Ajustes!$B$7), ISNUMBER(D2501), ISNUMBER(H2501)), 1, 0))</f>
        <v/>
      </c>
      <c r="T2501" s="19">
        <f>IF(S2501&lt;&gt;1, 0, IF(N(J2501)=0, 0, IF(K2501=Ajustes!$B$5, J2501, J2501*F2501)))</f>
        <v/>
      </c>
      <c r="U2501" s="20">
        <f>IF(S2501&lt;&gt;1, U2500, IF(C2501=Ajustes!$B$6, U2500+H2501, U2500-H2501))</f>
        <v/>
      </c>
      <c r="V2501" s="19">
        <f>IF(S2501&lt;&gt;1, V2500, IF(C2501=Ajustes!$B$6, V2500+D2501+N(O2501)+T2501, IF(U2501&lt;=0, 0, V2500-H2501*W2500)))</f>
        <v/>
      </c>
      <c r="W2501" s="21">
        <f>IF(U2501&gt;0, V2501/U2501, 0)</f>
        <v/>
      </c>
      <c r="X2501" s="19">
        <f>IF(AND(S2501=1, C2501=Ajustes!$B$7), D2501-N(O2501)-T2501-H2501*W2500, "")</f>
        <v/>
      </c>
      <c r="Y2501" s="18">
        <f>IF(A2501="", "", TRIM(IF(COUNTIFS($N$2:$N$3000,N2501,$C$2:$C$3000,C2501,$D$2:$D$3000,D2501,$H$2:$H$3000,H2501)&gt;1, "Orden repetida. ", "")&amp;IF(AND(S2501=1, C2501=Ajustes!$B$7, U2500+0.000001&lt;H2501), "Vendes más de lo registrado. ", "")&amp;IF(Q2501="texto", "Fecha en texto. ", "")&amp;IF(OR(NOT(ISNUMBER(D2501)), NOT(ISNUMBER(H2501))), "Número en texto. ", "")&amp;IF(AND(ISNUMBER(Q2501), ISNUMBER(Q2500), Q2501&lt;Q2500), "Fuera de orden de fecha. ", "")))</f>
        <v/>
      </c>
      <c r="Z2501" s="18">
        <f>IF(AND(S2501=1, ISNUMBER(R2501)), ROW(), 0)</f>
        <v/>
      </c>
      <c r="AA2501" s="18">
        <f>IF(ISNUMBER(R2501), R2501, 0)</f>
        <v/>
      </c>
    </row>
    <row r="2502">
      <c r="A2502" s="13" t="n"/>
      <c r="B2502" s="13" t="n"/>
      <c r="C2502" s="13" t="n"/>
      <c r="D2502" s="13" t="n"/>
      <c r="E2502" s="13" t="n"/>
      <c r="F2502" s="13" t="n"/>
      <c r="G2502" s="13" t="n"/>
      <c r="H2502" s="13" t="n"/>
      <c r="I2502" s="13" t="n"/>
      <c r="J2502" s="13" t="n"/>
      <c r="K2502" s="13" t="n"/>
      <c r="L2502" s="13" t="n"/>
      <c r="M2502" s="13" t="n"/>
      <c r="N2502" s="13" t="n"/>
      <c r="O2502" s="14" t="n"/>
      <c r="P2502" s="15" t="n"/>
      <c r="Q2502" s="16">
        <f>IF(N2502="", "", IF(ISNUMBER(N2502), N2502, IFERROR(DATEVALUE(LEFT(N2502,10))+TIMEVALUE(MID(N2502,12,8)), "texto")))</f>
        <v/>
      </c>
      <c r="R2502" s="17">
        <f>IF(ISNUMBER(Q2502), DATE(YEAR(Q2502),MONTH(Q2502),1), "")</f>
        <v/>
      </c>
      <c r="S2502" s="18">
        <f>IF(A2502="", 0, IF(AND(M2502=Ajustes!$B$8, E2502=Ajustes!$B$5, I2502=Ajustes!$B$4, OR(C2502=Ajustes!$B$6, C2502=Ajustes!$B$7), ISNUMBER(D2502), ISNUMBER(H2502)), 1, 0))</f>
        <v/>
      </c>
      <c r="T2502" s="19">
        <f>IF(S2502&lt;&gt;1, 0, IF(N(J2502)=0, 0, IF(K2502=Ajustes!$B$5, J2502, J2502*F2502)))</f>
        <v/>
      </c>
      <c r="U2502" s="20">
        <f>IF(S2502&lt;&gt;1, U2501, IF(C2502=Ajustes!$B$6, U2501+H2502, U2501-H2502))</f>
        <v/>
      </c>
      <c r="V2502" s="19">
        <f>IF(S2502&lt;&gt;1, V2501, IF(C2502=Ajustes!$B$6, V2501+D2502+N(O2502)+T2502, IF(U2502&lt;=0, 0, V2501-H2502*W2501)))</f>
        <v/>
      </c>
      <c r="W2502" s="21">
        <f>IF(U2502&gt;0, V2502/U2502, 0)</f>
        <v/>
      </c>
      <c r="X2502" s="19">
        <f>IF(AND(S2502=1, C2502=Ajustes!$B$7), D2502-N(O2502)-T2502-H2502*W2501, "")</f>
        <v/>
      </c>
      <c r="Y2502" s="18">
        <f>IF(A2502="", "", TRIM(IF(COUNTIFS($N$2:$N$3000,N2502,$C$2:$C$3000,C2502,$D$2:$D$3000,D2502,$H$2:$H$3000,H2502)&gt;1, "Orden repetida. ", "")&amp;IF(AND(S2502=1, C2502=Ajustes!$B$7, U2501+0.000001&lt;H2502), "Vendes más de lo registrado. ", "")&amp;IF(Q2502="texto", "Fecha en texto. ", "")&amp;IF(OR(NOT(ISNUMBER(D2502)), NOT(ISNUMBER(H2502))), "Número en texto. ", "")&amp;IF(AND(ISNUMBER(Q2502), ISNUMBER(Q2501), Q2502&lt;Q2501), "Fuera de orden de fecha. ", "")))</f>
        <v/>
      </c>
      <c r="Z2502" s="18">
        <f>IF(AND(S2502=1, ISNUMBER(R2502)), ROW(), 0)</f>
        <v/>
      </c>
      <c r="AA2502" s="18">
        <f>IF(ISNUMBER(R2502), R2502, 0)</f>
        <v/>
      </c>
    </row>
    <row r="2503">
      <c r="A2503" s="13" t="n"/>
      <c r="B2503" s="13" t="n"/>
      <c r="C2503" s="13" t="n"/>
      <c r="D2503" s="13" t="n"/>
      <c r="E2503" s="13" t="n"/>
      <c r="F2503" s="13" t="n"/>
      <c r="G2503" s="13" t="n"/>
      <c r="H2503" s="13" t="n"/>
      <c r="I2503" s="13" t="n"/>
      <c r="J2503" s="13" t="n"/>
      <c r="K2503" s="13" t="n"/>
      <c r="L2503" s="13" t="n"/>
      <c r="M2503" s="13" t="n"/>
      <c r="N2503" s="13" t="n"/>
      <c r="O2503" s="14" t="n"/>
      <c r="P2503" s="15" t="n"/>
      <c r="Q2503" s="16">
        <f>IF(N2503="", "", IF(ISNUMBER(N2503), N2503, IFERROR(DATEVALUE(LEFT(N2503,10))+TIMEVALUE(MID(N2503,12,8)), "texto")))</f>
        <v/>
      </c>
      <c r="R2503" s="17">
        <f>IF(ISNUMBER(Q2503), DATE(YEAR(Q2503),MONTH(Q2503),1), "")</f>
        <v/>
      </c>
      <c r="S2503" s="18">
        <f>IF(A2503="", 0, IF(AND(M2503=Ajustes!$B$8, E2503=Ajustes!$B$5, I2503=Ajustes!$B$4, OR(C2503=Ajustes!$B$6, C2503=Ajustes!$B$7), ISNUMBER(D2503), ISNUMBER(H2503)), 1, 0))</f>
        <v/>
      </c>
      <c r="T2503" s="19">
        <f>IF(S2503&lt;&gt;1, 0, IF(N(J2503)=0, 0, IF(K2503=Ajustes!$B$5, J2503, J2503*F2503)))</f>
        <v/>
      </c>
      <c r="U2503" s="20">
        <f>IF(S2503&lt;&gt;1, U2502, IF(C2503=Ajustes!$B$6, U2502+H2503, U2502-H2503))</f>
        <v/>
      </c>
      <c r="V2503" s="19">
        <f>IF(S2503&lt;&gt;1, V2502, IF(C2503=Ajustes!$B$6, V2502+D2503+N(O2503)+T2503, IF(U2503&lt;=0, 0, V2502-H2503*W2502)))</f>
        <v/>
      </c>
      <c r="W2503" s="21">
        <f>IF(U2503&gt;0, V2503/U2503, 0)</f>
        <v/>
      </c>
      <c r="X2503" s="19">
        <f>IF(AND(S2503=1, C2503=Ajustes!$B$7), D2503-N(O2503)-T2503-H2503*W2502, "")</f>
        <v/>
      </c>
      <c r="Y2503" s="18">
        <f>IF(A2503="", "", TRIM(IF(COUNTIFS($N$2:$N$3000,N2503,$C$2:$C$3000,C2503,$D$2:$D$3000,D2503,$H$2:$H$3000,H2503)&gt;1, "Orden repetida. ", "")&amp;IF(AND(S2503=1, C2503=Ajustes!$B$7, U2502+0.000001&lt;H2503), "Vendes más de lo registrado. ", "")&amp;IF(Q2503="texto", "Fecha en texto. ", "")&amp;IF(OR(NOT(ISNUMBER(D2503)), NOT(ISNUMBER(H2503))), "Número en texto. ", "")&amp;IF(AND(ISNUMBER(Q2503), ISNUMBER(Q2502), Q2503&lt;Q2502), "Fuera de orden de fecha. ", "")))</f>
        <v/>
      </c>
      <c r="Z2503" s="18">
        <f>IF(AND(S2503=1, ISNUMBER(R2503)), ROW(), 0)</f>
        <v/>
      </c>
      <c r="AA2503" s="18">
        <f>IF(ISNUMBER(R2503), R2503, 0)</f>
        <v/>
      </c>
    </row>
    <row r="2504">
      <c r="A2504" s="13" t="n"/>
      <c r="B2504" s="13" t="n"/>
      <c r="C2504" s="13" t="n"/>
      <c r="D2504" s="13" t="n"/>
      <c r="E2504" s="13" t="n"/>
      <c r="F2504" s="13" t="n"/>
      <c r="G2504" s="13" t="n"/>
      <c r="H2504" s="13" t="n"/>
      <c r="I2504" s="13" t="n"/>
      <c r="J2504" s="13" t="n"/>
      <c r="K2504" s="13" t="n"/>
      <c r="L2504" s="13" t="n"/>
      <c r="M2504" s="13" t="n"/>
      <c r="N2504" s="13" t="n"/>
      <c r="O2504" s="14" t="n"/>
      <c r="P2504" s="15" t="n"/>
      <c r="Q2504" s="16">
        <f>IF(N2504="", "", IF(ISNUMBER(N2504), N2504, IFERROR(DATEVALUE(LEFT(N2504,10))+TIMEVALUE(MID(N2504,12,8)), "texto")))</f>
        <v/>
      </c>
      <c r="R2504" s="17">
        <f>IF(ISNUMBER(Q2504), DATE(YEAR(Q2504),MONTH(Q2504),1), "")</f>
        <v/>
      </c>
      <c r="S2504" s="18">
        <f>IF(A2504="", 0, IF(AND(M2504=Ajustes!$B$8, E2504=Ajustes!$B$5, I2504=Ajustes!$B$4, OR(C2504=Ajustes!$B$6, C2504=Ajustes!$B$7), ISNUMBER(D2504), ISNUMBER(H2504)), 1, 0))</f>
        <v/>
      </c>
      <c r="T2504" s="19">
        <f>IF(S2504&lt;&gt;1, 0, IF(N(J2504)=0, 0, IF(K2504=Ajustes!$B$5, J2504, J2504*F2504)))</f>
        <v/>
      </c>
      <c r="U2504" s="20">
        <f>IF(S2504&lt;&gt;1, U2503, IF(C2504=Ajustes!$B$6, U2503+H2504, U2503-H2504))</f>
        <v/>
      </c>
      <c r="V2504" s="19">
        <f>IF(S2504&lt;&gt;1, V2503, IF(C2504=Ajustes!$B$6, V2503+D2504+N(O2504)+T2504, IF(U2504&lt;=0, 0, V2503-H2504*W2503)))</f>
        <v/>
      </c>
      <c r="W2504" s="21">
        <f>IF(U2504&gt;0, V2504/U2504, 0)</f>
        <v/>
      </c>
      <c r="X2504" s="19">
        <f>IF(AND(S2504=1, C2504=Ajustes!$B$7), D2504-N(O2504)-T2504-H2504*W2503, "")</f>
        <v/>
      </c>
      <c r="Y2504" s="18">
        <f>IF(A2504="", "", TRIM(IF(COUNTIFS($N$2:$N$3000,N2504,$C$2:$C$3000,C2504,$D$2:$D$3000,D2504,$H$2:$H$3000,H2504)&gt;1, "Orden repetida. ", "")&amp;IF(AND(S2504=1, C2504=Ajustes!$B$7, U2503+0.000001&lt;H2504), "Vendes más de lo registrado. ", "")&amp;IF(Q2504="texto", "Fecha en texto. ", "")&amp;IF(OR(NOT(ISNUMBER(D2504)), NOT(ISNUMBER(H2504))), "Número en texto. ", "")&amp;IF(AND(ISNUMBER(Q2504), ISNUMBER(Q2503), Q2504&lt;Q2503), "Fuera de orden de fecha. ", "")))</f>
        <v/>
      </c>
      <c r="Z2504" s="18">
        <f>IF(AND(S2504=1, ISNUMBER(R2504)), ROW(), 0)</f>
        <v/>
      </c>
      <c r="AA2504" s="18">
        <f>IF(ISNUMBER(R2504), R2504, 0)</f>
        <v/>
      </c>
    </row>
    <row r="2505">
      <c r="A2505" s="13" t="n"/>
      <c r="B2505" s="13" t="n"/>
      <c r="C2505" s="13" t="n"/>
      <c r="D2505" s="13" t="n"/>
      <c r="E2505" s="13" t="n"/>
      <c r="F2505" s="13" t="n"/>
      <c r="G2505" s="13" t="n"/>
      <c r="H2505" s="13" t="n"/>
      <c r="I2505" s="13" t="n"/>
      <c r="J2505" s="13" t="n"/>
      <c r="K2505" s="13" t="n"/>
      <c r="L2505" s="13" t="n"/>
      <c r="M2505" s="13" t="n"/>
      <c r="N2505" s="13" t="n"/>
      <c r="O2505" s="14" t="n"/>
      <c r="P2505" s="15" t="n"/>
      <c r="Q2505" s="16">
        <f>IF(N2505="", "", IF(ISNUMBER(N2505), N2505, IFERROR(DATEVALUE(LEFT(N2505,10))+TIMEVALUE(MID(N2505,12,8)), "texto")))</f>
        <v/>
      </c>
      <c r="R2505" s="17">
        <f>IF(ISNUMBER(Q2505), DATE(YEAR(Q2505),MONTH(Q2505),1), "")</f>
        <v/>
      </c>
      <c r="S2505" s="18">
        <f>IF(A2505="", 0, IF(AND(M2505=Ajustes!$B$8, E2505=Ajustes!$B$5, I2505=Ajustes!$B$4, OR(C2505=Ajustes!$B$6, C2505=Ajustes!$B$7), ISNUMBER(D2505), ISNUMBER(H2505)), 1, 0))</f>
        <v/>
      </c>
      <c r="T2505" s="19">
        <f>IF(S2505&lt;&gt;1, 0, IF(N(J2505)=0, 0, IF(K2505=Ajustes!$B$5, J2505, J2505*F2505)))</f>
        <v/>
      </c>
      <c r="U2505" s="20">
        <f>IF(S2505&lt;&gt;1, U2504, IF(C2505=Ajustes!$B$6, U2504+H2505, U2504-H2505))</f>
        <v/>
      </c>
      <c r="V2505" s="19">
        <f>IF(S2505&lt;&gt;1, V2504, IF(C2505=Ajustes!$B$6, V2504+D2505+N(O2505)+T2505, IF(U2505&lt;=0, 0, V2504-H2505*W2504)))</f>
        <v/>
      </c>
      <c r="W2505" s="21">
        <f>IF(U2505&gt;0, V2505/U2505, 0)</f>
        <v/>
      </c>
      <c r="X2505" s="19">
        <f>IF(AND(S2505=1, C2505=Ajustes!$B$7), D2505-N(O2505)-T2505-H2505*W2504, "")</f>
        <v/>
      </c>
      <c r="Y2505" s="18">
        <f>IF(A2505="", "", TRIM(IF(COUNTIFS($N$2:$N$3000,N2505,$C$2:$C$3000,C2505,$D$2:$D$3000,D2505,$H$2:$H$3000,H2505)&gt;1, "Orden repetida. ", "")&amp;IF(AND(S2505=1, C2505=Ajustes!$B$7, U2504+0.000001&lt;H2505), "Vendes más de lo registrado. ", "")&amp;IF(Q2505="texto", "Fecha en texto. ", "")&amp;IF(OR(NOT(ISNUMBER(D2505)), NOT(ISNUMBER(H2505))), "Número en texto. ", "")&amp;IF(AND(ISNUMBER(Q2505), ISNUMBER(Q2504), Q2505&lt;Q2504), "Fuera de orden de fecha. ", "")))</f>
        <v/>
      </c>
      <c r="Z2505" s="18">
        <f>IF(AND(S2505=1, ISNUMBER(R2505)), ROW(), 0)</f>
        <v/>
      </c>
      <c r="AA2505" s="18">
        <f>IF(ISNUMBER(R2505), R2505, 0)</f>
        <v/>
      </c>
    </row>
    <row r="2506">
      <c r="A2506" s="13" t="n"/>
      <c r="B2506" s="13" t="n"/>
      <c r="C2506" s="13" t="n"/>
      <c r="D2506" s="13" t="n"/>
      <c r="E2506" s="13" t="n"/>
      <c r="F2506" s="13" t="n"/>
      <c r="G2506" s="13" t="n"/>
      <c r="H2506" s="13" t="n"/>
      <c r="I2506" s="13" t="n"/>
      <c r="J2506" s="13" t="n"/>
      <c r="K2506" s="13" t="n"/>
      <c r="L2506" s="13" t="n"/>
      <c r="M2506" s="13" t="n"/>
      <c r="N2506" s="13" t="n"/>
      <c r="O2506" s="14" t="n"/>
      <c r="P2506" s="15" t="n"/>
      <c r="Q2506" s="16">
        <f>IF(N2506="", "", IF(ISNUMBER(N2506), N2506, IFERROR(DATEVALUE(LEFT(N2506,10))+TIMEVALUE(MID(N2506,12,8)), "texto")))</f>
        <v/>
      </c>
      <c r="R2506" s="17">
        <f>IF(ISNUMBER(Q2506), DATE(YEAR(Q2506),MONTH(Q2506),1), "")</f>
        <v/>
      </c>
      <c r="S2506" s="18">
        <f>IF(A2506="", 0, IF(AND(M2506=Ajustes!$B$8, E2506=Ajustes!$B$5, I2506=Ajustes!$B$4, OR(C2506=Ajustes!$B$6, C2506=Ajustes!$B$7), ISNUMBER(D2506), ISNUMBER(H2506)), 1, 0))</f>
        <v/>
      </c>
      <c r="T2506" s="19">
        <f>IF(S2506&lt;&gt;1, 0, IF(N(J2506)=0, 0, IF(K2506=Ajustes!$B$5, J2506, J2506*F2506)))</f>
        <v/>
      </c>
      <c r="U2506" s="20">
        <f>IF(S2506&lt;&gt;1, U2505, IF(C2506=Ajustes!$B$6, U2505+H2506, U2505-H2506))</f>
        <v/>
      </c>
      <c r="V2506" s="19">
        <f>IF(S2506&lt;&gt;1, V2505, IF(C2506=Ajustes!$B$6, V2505+D2506+N(O2506)+T2506, IF(U2506&lt;=0, 0, V2505-H2506*W2505)))</f>
        <v/>
      </c>
      <c r="W2506" s="21">
        <f>IF(U2506&gt;0, V2506/U2506, 0)</f>
        <v/>
      </c>
      <c r="X2506" s="19">
        <f>IF(AND(S2506=1, C2506=Ajustes!$B$7), D2506-N(O2506)-T2506-H2506*W2505, "")</f>
        <v/>
      </c>
      <c r="Y2506" s="18">
        <f>IF(A2506="", "", TRIM(IF(COUNTIFS($N$2:$N$3000,N2506,$C$2:$C$3000,C2506,$D$2:$D$3000,D2506,$H$2:$H$3000,H2506)&gt;1, "Orden repetida. ", "")&amp;IF(AND(S2506=1, C2506=Ajustes!$B$7, U2505+0.000001&lt;H2506), "Vendes más de lo registrado. ", "")&amp;IF(Q2506="texto", "Fecha en texto. ", "")&amp;IF(OR(NOT(ISNUMBER(D2506)), NOT(ISNUMBER(H2506))), "Número en texto. ", "")&amp;IF(AND(ISNUMBER(Q2506), ISNUMBER(Q2505), Q2506&lt;Q2505), "Fuera de orden de fecha. ", "")))</f>
        <v/>
      </c>
      <c r="Z2506" s="18">
        <f>IF(AND(S2506=1, ISNUMBER(R2506)), ROW(), 0)</f>
        <v/>
      </c>
      <c r="AA2506" s="18">
        <f>IF(ISNUMBER(R2506), R2506, 0)</f>
        <v/>
      </c>
    </row>
    <row r="2507">
      <c r="A2507" s="13" t="n"/>
      <c r="B2507" s="13" t="n"/>
      <c r="C2507" s="13" t="n"/>
      <c r="D2507" s="13" t="n"/>
      <c r="E2507" s="13" t="n"/>
      <c r="F2507" s="13" t="n"/>
      <c r="G2507" s="13" t="n"/>
      <c r="H2507" s="13" t="n"/>
      <c r="I2507" s="13" t="n"/>
      <c r="J2507" s="13" t="n"/>
      <c r="K2507" s="13" t="n"/>
      <c r="L2507" s="13" t="n"/>
      <c r="M2507" s="13" t="n"/>
      <c r="N2507" s="13" t="n"/>
      <c r="O2507" s="14" t="n"/>
      <c r="P2507" s="15" t="n"/>
      <c r="Q2507" s="16">
        <f>IF(N2507="", "", IF(ISNUMBER(N2507), N2507, IFERROR(DATEVALUE(LEFT(N2507,10))+TIMEVALUE(MID(N2507,12,8)), "texto")))</f>
        <v/>
      </c>
      <c r="R2507" s="17">
        <f>IF(ISNUMBER(Q2507), DATE(YEAR(Q2507),MONTH(Q2507),1), "")</f>
        <v/>
      </c>
      <c r="S2507" s="18">
        <f>IF(A2507="", 0, IF(AND(M2507=Ajustes!$B$8, E2507=Ajustes!$B$5, I2507=Ajustes!$B$4, OR(C2507=Ajustes!$B$6, C2507=Ajustes!$B$7), ISNUMBER(D2507), ISNUMBER(H2507)), 1, 0))</f>
        <v/>
      </c>
      <c r="T2507" s="19">
        <f>IF(S2507&lt;&gt;1, 0, IF(N(J2507)=0, 0, IF(K2507=Ajustes!$B$5, J2507, J2507*F2507)))</f>
        <v/>
      </c>
      <c r="U2507" s="20">
        <f>IF(S2507&lt;&gt;1, U2506, IF(C2507=Ajustes!$B$6, U2506+H2507, U2506-H2507))</f>
        <v/>
      </c>
      <c r="V2507" s="19">
        <f>IF(S2507&lt;&gt;1, V2506, IF(C2507=Ajustes!$B$6, V2506+D2507+N(O2507)+T2507, IF(U2507&lt;=0, 0, V2506-H2507*W2506)))</f>
        <v/>
      </c>
      <c r="W2507" s="21">
        <f>IF(U2507&gt;0, V2507/U2507, 0)</f>
        <v/>
      </c>
      <c r="X2507" s="19">
        <f>IF(AND(S2507=1, C2507=Ajustes!$B$7), D2507-N(O2507)-T2507-H2507*W2506, "")</f>
        <v/>
      </c>
      <c r="Y2507" s="18">
        <f>IF(A2507="", "", TRIM(IF(COUNTIFS($N$2:$N$3000,N2507,$C$2:$C$3000,C2507,$D$2:$D$3000,D2507,$H$2:$H$3000,H2507)&gt;1, "Orden repetida. ", "")&amp;IF(AND(S2507=1, C2507=Ajustes!$B$7, U2506+0.000001&lt;H2507), "Vendes más de lo registrado. ", "")&amp;IF(Q2507="texto", "Fecha en texto. ", "")&amp;IF(OR(NOT(ISNUMBER(D2507)), NOT(ISNUMBER(H2507))), "Número en texto. ", "")&amp;IF(AND(ISNUMBER(Q2507), ISNUMBER(Q2506), Q2507&lt;Q2506), "Fuera de orden de fecha. ", "")))</f>
        <v/>
      </c>
      <c r="Z2507" s="18">
        <f>IF(AND(S2507=1, ISNUMBER(R2507)), ROW(), 0)</f>
        <v/>
      </c>
      <c r="AA2507" s="18">
        <f>IF(ISNUMBER(R2507), R2507, 0)</f>
        <v/>
      </c>
    </row>
    <row r="2508">
      <c r="A2508" s="13" t="n"/>
      <c r="B2508" s="13" t="n"/>
      <c r="C2508" s="13" t="n"/>
      <c r="D2508" s="13" t="n"/>
      <c r="E2508" s="13" t="n"/>
      <c r="F2508" s="13" t="n"/>
      <c r="G2508" s="13" t="n"/>
      <c r="H2508" s="13" t="n"/>
      <c r="I2508" s="13" t="n"/>
      <c r="J2508" s="13" t="n"/>
      <c r="K2508" s="13" t="n"/>
      <c r="L2508" s="13" t="n"/>
      <c r="M2508" s="13" t="n"/>
      <c r="N2508" s="13" t="n"/>
      <c r="O2508" s="14" t="n"/>
      <c r="P2508" s="15" t="n"/>
      <c r="Q2508" s="16">
        <f>IF(N2508="", "", IF(ISNUMBER(N2508), N2508, IFERROR(DATEVALUE(LEFT(N2508,10))+TIMEVALUE(MID(N2508,12,8)), "texto")))</f>
        <v/>
      </c>
      <c r="R2508" s="17">
        <f>IF(ISNUMBER(Q2508), DATE(YEAR(Q2508),MONTH(Q2508),1), "")</f>
        <v/>
      </c>
      <c r="S2508" s="18">
        <f>IF(A2508="", 0, IF(AND(M2508=Ajustes!$B$8, E2508=Ajustes!$B$5, I2508=Ajustes!$B$4, OR(C2508=Ajustes!$B$6, C2508=Ajustes!$B$7), ISNUMBER(D2508), ISNUMBER(H2508)), 1, 0))</f>
        <v/>
      </c>
      <c r="T2508" s="19">
        <f>IF(S2508&lt;&gt;1, 0, IF(N(J2508)=0, 0, IF(K2508=Ajustes!$B$5, J2508, J2508*F2508)))</f>
        <v/>
      </c>
      <c r="U2508" s="20">
        <f>IF(S2508&lt;&gt;1, U2507, IF(C2508=Ajustes!$B$6, U2507+H2508, U2507-H2508))</f>
        <v/>
      </c>
      <c r="V2508" s="19">
        <f>IF(S2508&lt;&gt;1, V2507, IF(C2508=Ajustes!$B$6, V2507+D2508+N(O2508)+T2508, IF(U2508&lt;=0, 0, V2507-H2508*W2507)))</f>
        <v/>
      </c>
      <c r="W2508" s="21">
        <f>IF(U2508&gt;0, V2508/U2508, 0)</f>
        <v/>
      </c>
      <c r="X2508" s="19">
        <f>IF(AND(S2508=1, C2508=Ajustes!$B$7), D2508-N(O2508)-T2508-H2508*W2507, "")</f>
        <v/>
      </c>
      <c r="Y2508" s="18">
        <f>IF(A2508="", "", TRIM(IF(COUNTIFS($N$2:$N$3000,N2508,$C$2:$C$3000,C2508,$D$2:$D$3000,D2508,$H$2:$H$3000,H2508)&gt;1, "Orden repetida. ", "")&amp;IF(AND(S2508=1, C2508=Ajustes!$B$7, U2507+0.000001&lt;H2508), "Vendes más de lo registrado. ", "")&amp;IF(Q2508="texto", "Fecha en texto. ", "")&amp;IF(OR(NOT(ISNUMBER(D2508)), NOT(ISNUMBER(H2508))), "Número en texto. ", "")&amp;IF(AND(ISNUMBER(Q2508), ISNUMBER(Q2507), Q2508&lt;Q2507), "Fuera de orden de fecha. ", "")))</f>
        <v/>
      </c>
      <c r="Z2508" s="18">
        <f>IF(AND(S2508=1, ISNUMBER(R2508)), ROW(), 0)</f>
        <v/>
      </c>
      <c r="AA2508" s="18">
        <f>IF(ISNUMBER(R2508), R2508, 0)</f>
        <v/>
      </c>
    </row>
    <row r="2509">
      <c r="A2509" s="13" t="n"/>
      <c r="B2509" s="13" t="n"/>
      <c r="C2509" s="13" t="n"/>
      <c r="D2509" s="13" t="n"/>
      <c r="E2509" s="13" t="n"/>
      <c r="F2509" s="13" t="n"/>
      <c r="G2509" s="13" t="n"/>
      <c r="H2509" s="13" t="n"/>
      <c r="I2509" s="13" t="n"/>
      <c r="J2509" s="13" t="n"/>
      <c r="K2509" s="13" t="n"/>
      <c r="L2509" s="13" t="n"/>
      <c r="M2509" s="13" t="n"/>
      <c r="N2509" s="13" t="n"/>
      <c r="O2509" s="14" t="n"/>
      <c r="P2509" s="15" t="n"/>
      <c r="Q2509" s="16">
        <f>IF(N2509="", "", IF(ISNUMBER(N2509), N2509, IFERROR(DATEVALUE(LEFT(N2509,10))+TIMEVALUE(MID(N2509,12,8)), "texto")))</f>
        <v/>
      </c>
      <c r="R2509" s="17">
        <f>IF(ISNUMBER(Q2509), DATE(YEAR(Q2509),MONTH(Q2509),1), "")</f>
        <v/>
      </c>
      <c r="S2509" s="18">
        <f>IF(A2509="", 0, IF(AND(M2509=Ajustes!$B$8, E2509=Ajustes!$B$5, I2509=Ajustes!$B$4, OR(C2509=Ajustes!$B$6, C2509=Ajustes!$B$7), ISNUMBER(D2509), ISNUMBER(H2509)), 1, 0))</f>
        <v/>
      </c>
      <c r="T2509" s="19">
        <f>IF(S2509&lt;&gt;1, 0, IF(N(J2509)=0, 0, IF(K2509=Ajustes!$B$5, J2509, J2509*F2509)))</f>
        <v/>
      </c>
      <c r="U2509" s="20">
        <f>IF(S2509&lt;&gt;1, U2508, IF(C2509=Ajustes!$B$6, U2508+H2509, U2508-H2509))</f>
        <v/>
      </c>
      <c r="V2509" s="19">
        <f>IF(S2509&lt;&gt;1, V2508, IF(C2509=Ajustes!$B$6, V2508+D2509+N(O2509)+T2509, IF(U2509&lt;=0, 0, V2508-H2509*W2508)))</f>
        <v/>
      </c>
      <c r="W2509" s="21">
        <f>IF(U2509&gt;0, V2509/U2509, 0)</f>
        <v/>
      </c>
      <c r="X2509" s="19">
        <f>IF(AND(S2509=1, C2509=Ajustes!$B$7), D2509-N(O2509)-T2509-H2509*W2508, "")</f>
        <v/>
      </c>
      <c r="Y2509" s="18">
        <f>IF(A2509="", "", TRIM(IF(COUNTIFS($N$2:$N$3000,N2509,$C$2:$C$3000,C2509,$D$2:$D$3000,D2509,$H$2:$H$3000,H2509)&gt;1, "Orden repetida. ", "")&amp;IF(AND(S2509=1, C2509=Ajustes!$B$7, U2508+0.000001&lt;H2509), "Vendes más de lo registrado. ", "")&amp;IF(Q2509="texto", "Fecha en texto. ", "")&amp;IF(OR(NOT(ISNUMBER(D2509)), NOT(ISNUMBER(H2509))), "Número en texto. ", "")&amp;IF(AND(ISNUMBER(Q2509), ISNUMBER(Q2508), Q2509&lt;Q2508), "Fuera de orden de fecha. ", "")))</f>
        <v/>
      </c>
      <c r="Z2509" s="18">
        <f>IF(AND(S2509=1, ISNUMBER(R2509)), ROW(), 0)</f>
        <v/>
      </c>
      <c r="AA2509" s="18">
        <f>IF(ISNUMBER(R2509), R2509, 0)</f>
        <v/>
      </c>
    </row>
    <row r="2510">
      <c r="A2510" s="13" t="n"/>
      <c r="B2510" s="13" t="n"/>
      <c r="C2510" s="13" t="n"/>
      <c r="D2510" s="13" t="n"/>
      <c r="E2510" s="13" t="n"/>
      <c r="F2510" s="13" t="n"/>
      <c r="G2510" s="13" t="n"/>
      <c r="H2510" s="13" t="n"/>
      <c r="I2510" s="13" t="n"/>
      <c r="J2510" s="13" t="n"/>
      <c r="K2510" s="13" t="n"/>
      <c r="L2510" s="13" t="n"/>
      <c r="M2510" s="13" t="n"/>
      <c r="N2510" s="13" t="n"/>
      <c r="O2510" s="14" t="n"/>
      <c r="P2510" s="15" t="n"/>
      <c r="Q2510" s="16">
        <f>IF(N2510="", "", IF(ISNUMBER(N2510), N2510, IFERROR(DATEVALUE(LEFT(N2510,10))+TIMEVALUE(MID(N2510,12,8)), "texto")))</f>
        <v/>
      </c>
      <c r="R2510" s="17">
        <f>IF(ISNUMBER(Q2510), DATE(YEAR(Q2510),MONTH(Q2510),1), "")</f>
        <v/>
      </c>
      <c r="S2510" s="18">
        <f>IF(A2510="", 0, IF(AND(M2510=Ajustes!$B$8, E2510=Ajustes!$B$5, I2510=Ajustes!$B$4, OR(C2510=Ajustes!$B$6, C2510=Ajustes!$B$7), ISNUMBER(D2510), ISNUMBER(H2510)), 1, 0))</f>
        <v/>
      </c>
      <c r="T2510" s="19">
        <f>IF(S2510&lt;&gt;1, 0, IF(N(J2510)=0, 0, IF(K2510=Ajustes!$B$5, J2510, J2510*F2510)))</f>
        <v/>
      </c>
      <c r="U2510" s="20">
        <f>IF(S2510&lt;&gt;1, U2509, IF(C2510=Ajustes!$B$6, U2509+H2510, U2509-H2510))</f>
        <v/>
      </c>
      <c r="V2510" s="19">
        <f>IF(S2510&lt;&gt;1, V2509, IF(C2510=Ajustes!$B$6, V2509+D2510+N(O2510)+T2510, IF(U2510&lt;=0, 0, V2509-H2510*W2509)))</f>
        <v/>
      </c>
      <c r="W2510" s="21">
        <f>IF(U2510&gt;0, V2510/U2510, 0)</f>
        <v/>
      </c>
      <c r="X2510" s="19">
        <f>IF(AND(S2510=1, C2510=Ajustes!$B$7), D2510-N(O2510)-T2510-H2510*W2509, "")</f>
        <v/>
      </c>
      <c r="Y2510" s="18">
        <f>IF(A2510="", "", TRIM(IF(COUNTIFS($N$2:$N$3000,N2510,$C$2:$C$3000,C2510,$D$2:$D$3000,D2510,$H$2:$H$3000,H2510)&gt;1, "Orden repetida. ", "")&amp;IF(AND(S2510=1, C2510=Ajustes!$B$7, U2509+0.000001&lt;H2510), "Vendes más de lo registrado. ", "")&amp;IF(Q2510="texto", "Fecha en texto. ", "")&amp;IF(OR(NOT(ISNUMBER(D2510)), NOT(ISNUMBER(H2510))), "Número en texto. ", "")&amp;IF(AND(ISNUMBER(Q2510), ISNUMBER(Q2509), Q2510&lt;Q2509), "Fuera de orden de fecha. ", "")))</f>
        <v/>
      </c>
      <c r="Z2510" s="18">
        <f>IF(AND(S2510=1, ISNUMBER(R2510)), ROW(), 0)</f>
        <v/>
      </c>
      <c r="AA2510" s="18">
        <f>IF(ISNUMBER(R2510), R2510, 0)</f>
        <v/>
      </c>
    </row>
    <row r="2511">
      <c r="A2511" s="13" t="n"/>
      <c r="B2511" s="13" t="n"/>
      <c r="C2511" s="13" t="n"/>
      <c r="D2511" s="13" t="n"/>
      <c r="E2511" s="13" t="n"/>
      <c r="F2511" s="13" t="n"/>
      <c r="G2511" s="13" t="n"/>
      <c r="H2511" s="13" t="n"/>
      <c r="I2511" s="13" t="n"/>
      <c r="J2511" s="13" t="n"/>
      <c r="K2511" s="13" t="n"/>
      <c r="L2511" s="13" t="n"/>
      <c r="M2511" s="13" t="n"/>
      <c r="N2511" s="13" t="n"/>
      <c r="O2511" s="14" t="n"/>
      <c r="P2511" s="15" t="n"/>
      <c r="Q2511" s="16">
        <f>IF(N2511="", "", IF(ISNUMBER(N2511), N2511, IFERROR(DATEVALUE(LEFT(N2511,10))+TIMEVALUE(MID(N2511,12,8)), "texto")))</f>
        <v/>
      </c>
      <c r="R2511" s="17">
        <f>IF(ISNUMBER(Q2511), DATE(YEAR(Q2511),MONTH(Q2511),1), "")</f>
        <v/>
      </c>
      <c r="S2511" s="18">
        <f>IF(A2511="", 0, IF(AND(M2511=Ajustes!$B$8, E2511=Ajustes!$B$5, I2511=Ajustes!$B$4, OR(C2511=Ajustes!$B$6, C2511=Ajustes!$B$7), ISNUMBER(D2511), ISNUMBER(H2511)), 1, 0))</f>
        <v/>
      </c>
      <c r="T2511" s="19">
        <f>IF(S2511&lt;&gt;1, 0, IF(N(J2511)=0, 0, IF(K2511=Ajustes!$B$5, J2511, J2511*F2511)))</f>
        <v/>
      </c>
      <c r="U2511" s="20">
        <f>IF(S2511&lt;&gt;1, U2510, IF(C2511=Ajustes!$B$6, U2510+H2511, U2510-H2511))</f>
        <v/>
      </c>
      <c r="V2511" s="19">
        <f>IF(S2511&lt;&gt;1, V2510, IF(C2511=Ajustes!$B$6, V2510+D2511+N(O2511)+T2511, IF(U2511&lt;=0, 0, V2510-H2511*W2510)))</f>
        <v/>
      </c>
      <c r="W2511" s="21">
        <f>IF(U2511&gt;0, V2511/U2511, 0)</f>
        <v/>
      </c>
      <c r="X2511" s="19">
        <f>IF(AND(S2511=1, C2511=Ajustes!$B$7), D2511-N(O2511)-T2511-H2511*W2510, "")</f>
        <v/>
      </c>
      <c r="Y2511" s="18">
        <f>IF(A2511="", "", TRIM(IF(COUNTIFS($N$2:$N$3000,N2511,$C$2:$C$3000,C2511,$D$2:$D$3000,D2511,$H$2:$H$3000,H2511)&gt;1, "Orden repetida. ", "")&amp;IF(AND(S2511=1, C2511=Ajustes!$B$7, U2510+0.000001&lt;H2511), "Vendes más de lo registrado. ", "")&amp;IF(Q2511="texto", "Fecha en texto. ", "")&amp;IF(OR(NOT(ISNUMBER(D2511)), NOT(ISNUMBER(H2511))), "Número en texto. ", "")&amp;IF(AND(ISNUMBER(Q2511), ISNUMBER(Q2510), Q2511&lt;Q2510), "Fuera de orden de fecha. ", "")))</f>
        <v/>
      </c>
      <c r="Z2511" s="18">
        <f>IF(AND(S2511=1, ISNUMBER(R2511)), ROW(), 0)</f>
        <v/>
      </c>
      <c r="AA2511" s="18">
        <f>IF(ISNUMBER(R2511), R2511, 0)</f>
        <v/>
      </c>
    </row>
    <row r="2512">
      <c r="A2512" s="13" t="n"/>
      <c r="B2512" s="13" t="n"/>
      <c r="C2512" s="13" t="n"/>
      <c r="D2512" s="13" t="n"/>
      <c r="E2512" s="13" t="n"/>
      <c r="F2512" s="13" t="n"/>
      <c r="G2512" s="13" t="n"/>
      <c r="H2512" s="13" t="n"/>
      <c r="I2512" s="13" t="n"/>
      <c r="J2512" s="13" t="n"/>
      <c r="K2512" s="13" t="n"/>
      <c r="L2512" s="13" t="n"/>
      <c r="M2512" s="13" t="n"/>
      <c r="N2512" s="13" t="n"/>
      <c r="O2512" s="14" t="n"/>
      <c r="P2512" s="15" t="n"/>
      <c r="Q2512" s="16">
        <f>IF(N2512="", "", IF(ISNUMBER(N2512), N2512, IFERROR(DATEVALUE(LEFT(N2512,10))+TIMEVALUE(MID(N2512,12,8)), "texto")))</f>
        <v/>
      </c>
      <c r="R2512" s="17">
        <f>IF(ISNUMBER(Q2512), DATE(YEAR(Q2512),MONTH(Q2512),1), "")</f>
        <v/>
      </c>
      <c r="S2512" s="18">
        <f>IF(A2512="", 0, IF(AND(M2512=Ajustes!$B$8, E2512=Ajustes!$B$5, I2512=Ajustes!$B$4, OR(C2512=Ajustes!$B$6, C2512=Ajustes!$B$7), ISNUMBER(D2512), ISNUMBER(H2512)), 1, 0))</f>
        <v/>
      </c>
      <c r="T2512" s="19">
        <f>IF(S2512&lt;&gt;1, 0, IF(N(J2512)=0, 0, IF(K2512=Ajustes!$B$5, J2512, J2512*F2512)))</f>
        <v/>
      </c>
      <c r="U2512" s="20">
        <f>IF(S2512&lt;&gt;1, U2511, IF(C2512=Ajustes!$B$6, U2511+H2512, U2511-H2512))</f>
        <v/>
      </c>
      <c r="V2512" s="19">
        <f>IF(S2512&lt;&gt;1, V2511, IF(C2512=Ajustes!$B$6, V2511+D2512+N(O2512)+T2512, IF(U2512&lt;=0, 0, V2511-H2512*W2511)))</f>
        <v/>
      </c>
      <c r="W2512" s="21">
        <f>IF(U2512&gt;0, V2512/U2512, 0)</f>
        <v/>
      </c>
      <c r="X2512" s="19">
        <f>IF(AND(S2512=1, C2512=Ajustes!$B$7), D2512-N(O2512)-T2512-H2512*W2511, "")</f>
        <v/>
      </c>
      <c r="Y2512" s="18">
        <f>IF(A2512="", "", TRIM(IF(COUNTIFS($N$2:$N$3000,N2512,$C$2:$C$3000,C2512,$D$2:$D$3000,D2512,$H$2:$H$3000,H2512)&gt;1, "Orden repetida. ", "")&amp;IF(AND(S2512=1, C2512=Ajustes!$B$7, U2511+0.000001&lt;H2512), "Vendes más de lo registrado. ", "")&amp;IF(Q2512="texto", "Fecha en texto. ", "")&amp;IF(OR(NOT(ISNUMBER(D2512)), NOT(ISNUMBER(H2512))), "Número en texto. ", "")&amp;IF(AND(ISNUMBER(Q2512), ISNUMBER(Q2511), Q2512&lt;Q2511), "Fuera de orden de fecha. ", "")))</f>
        <v/>
      </c>
      <c r="Z2512" s="18">
        <f>IF(AND(S2512=1, ISNUMBER(R2512)), ROW(), 0)</f>
        <v/>
      </c>
      <c r="AA2512" s="18">
        <f>IF(ISNUMBER(R2512), R2512, 0)</f>
        <v/>
      </c>
    </row>
    <row r="2513">
      <c r="A2513" s="13" t="n"/>
      <c r="B2513" s="13" t="n"/>
      <c r="C2513" s="13" t="n"/>
      <c r="D2513" s="13" t="n"/>
      <c r="E2513" s="13" t="n"/>
      <c r="F2513" s="13" t="n"/>
      <c r="G2513" s="13" t="n"/>
      <c r="H2513" s="13" t="n"/>
      <c r="I2513" s="13" t="n"/>
      <c r="J2513" s="13" t="n"/>
      <c r="K2513" s="13" t="n"/>
      <c r="L2513" s="13" t="n"/>
      <c r="M2513" s="13" t="n"/>
      <c r="N2513" s="13" t="n"/>
      <c r="O2513" s="14" t="n"/>
      <c r="P2513" s="15" t="n"/>
      <c r="Q2513" s="16">
        <f>IF(N2513="", "", IF(ISNUMBER(N2513), N2513, IFERROR(DATEVALUE(LEFT(N2513,10))+TIMEVALUE(MID(N2513,12,8)), "texto")))</f>
        <v/>
      </c>
      <c r="R2513" s="17">
        <f>IF(ISNUMBER(Q2513), DATE(YEAR(Q2513),MONTH(Q2513),1), "")</f>
        <v/>
      </c>
      <c r="S2513" s="18">
        <f>IF(A2513="", 0, IF(AND(M2513=Ajustes!$B$8, E2513=Ajustes!$B$5, I2513=Ajustes!$B$4, OR(C2513=Ajustes!$B$6, C2513=Ajustes!$B$7), ISNUMBER(D2513), ISNUMBER(H2513)), 1, 0))</f>
        <v/>
      </c>
      <c r="T2513" s="19">
        <f>IF(S2513&lt;&gt;1, 0, IF(N(J2513)=0, 0, IF(K2513=Ajustes!$B$5, J2513, J2513*F2513)))</f>
        <v/>
      </c>
      <c r="U2513" s="20">
        <f>IF(S2513&lt;&gt;1, U2512, IF(C2513=Ajustes!$B$6, U2512+H2513, U2512-H2513))</f>
        <v/>
      </c>
      <c r="V2513" s="19">
        <f>IF(S2513&lt;&gt;1, V2512, IF(C2513=Ajustes!$B$6, V2512+D2513+N(O2513)+T2513, IF(U2513&lt;=0, 0, V2512-H2513*W2512)))</f>
        <v/>
      </c>
      <c r="W2513" s="21">
        <f>IF(U2513&gt;0, V2513/U2513, 0)</f>
        <v/>
      </c>
      <c r="X2513" s="19">
        <f>IF(AND(S2513=1, C2513=Ajustes!$B$7), D2513-N(O2513)-T2513-H2513*W2512, "")</f>
        <v/>
      </c>
      <c r="Y2513" s="18">
        <f>IF(A2513="", "", TRIM(IF(COUNTIFS($N$2:$N$3000,N2513,$C$2:$C$3000,C2513,$D$2:$D$3000,D2513,$H$2:$H$3000,H2513)&gt;1, "Orden repetida. ", "")&amp;IF(AND(S2513=1, C2513=Ajustes!$B$7, U2512+0.000001&lt;H2513), "Vendes más de lo registrado. ", "")&amp;IF(Q2513="texto", "Fecha en texto. ", "")&amp;IF(OR(NOT(ISNUMBER(D2513)), NOT(ISNUMBER(H2513))), "Número en texto. ", "")&amp;IF(AND(ISNUMBER(Q2513), ISNUMBER(Q2512), Q2513&lt;Q2512), "Fuera de orden de fecha. ", "")))</f>
        <v/>
      </c>
      <c r="Z2513" s="18">
        <f>IF(AND(S2513=1, ISNUMBER(R2513)), ROW(), 0)</f>
        <v/>
      </c>
      <c r="AA2513" s="18">
        <f>IF(ISNUMBER(R2513), R2513, 0)</f>
        <v/>
      </c>
    </row>
    <row r="2514">
      <c r="A2514" s="13" t="n"/>
      <c r="B2514" s="13" t="n"/>
      <c r="C2514" s="13" t="n"/>
      <c r="D2514" s="13" t="n"/>
      <c r="E2514" s="13" t="n"/>
      <c r="F2514" s="13" t="n"/>
      <c r="G2514" s="13" t="n"/>
      <c r="H2514" s="13" t="n"/>
      <c r="I2514" s="13" t="n"/>
      <c r="J2514" s="13" t="n"/>
      <c r="K2514" s="13" t="n"/>
      <c r="L2514" s="13" t="n"/>
      <c r="M2514" s="13" t="n"/>
      <c r="N2514" s="13" t="n"/>
      <c r="O2514" s="14" t="n"/>
      <c r="P2514" s="15" t="n"/>
      <c r="Q2514" s="16">
        <f>IF(N2514="", "", IF(ISNUMBER(N2514), N2514, IFERROR(DATEVALUE(LEFT(N2514,10))+TIMEVALUE(MID(N2514,12,8)), "texto")))</f>
        <v/>
      </c>
      <c r="R2514" s="17">
        <f>IF(ISNUMBER(Q2514), DATE(YEAR(Q2514),MONTH(Q2514),1), "")</f>
        <v/>
      </c>
      <c r="S2514" s="18">
        <f>IF(A2514="", 0, IF(AND(M2514=Ajustes!$B$8, E2514=Ajustes!$B$5, I2514=Ajustes!$B$4, OR(C2514=Ajustes!$B$6, C2514=Ajustes!$B$7), ISNUMBER(D2514), ISNUMBER(H2514)), 1, 0))</f>
        <v/>
      </c>
      <c r="T2514" s="19">
        <f>IF(S2514&lt;&gt;1, 0, IF(N(J2514)=0, 0, IF(K2514=Ajustes!$B$5, J2514, J2514*F2514)))</f>
        <v/>
      </c>
      <c r="U2514" s="20">
        <f>IF(S2514&lt;&gt;1, U2513, IF(C2514=Ajustes!$B$6, U2513+H2514, U2513-H2514))</f>
        <v/>
      </c>
      <c r="V2514" s="19">
        <f>IF(S2514&lt;&gt;1, V2513, IF(C2514=Ajustes!$B$6, V2513+D2514+N(O2514)+T2514, IF(U2514&lt;=0, 0, V2513-H2514*W2513)))</f>
        <v/>
      </c>
      <c r="W2514" s="21">
        <f>IF(U2514&gt;0, V2514/U2514, 0)</f>
        <v/>
      </c>
      <c r="X2514" s="19">
        <f>IF(AND(S2514=1, C2514=Ajustes!$B$7), D2514-N(O2514)-T2514-H2514*W2513, "")</f>
        <v/>
      </c>
      <c r="Y2514" s="18">
        <f>IF(A2514="", "", TRIM(IF(COUNTIFS($N$2:$N$3000,N2514,$C$2:$C$3000,C2514,$D$2:$D$3000,D2514,$H$2:$H$3000,H2514)&gt;1, "Orden repetida. ", "")&amp;IF(AND(S2514=1, C2514=Ajustes!$B$7, U2513+0.000001&lt;H2514), "Vendes más de lo registrado. ", "")&amp;IF(Q2514="texto", "Fecha en texto. ", "")&amp;IF(OR(NOT(ISNUMBER(D2514)), NOT(ISNUMBER(H2514))), "Número en texto. ", "")&amp;IF(AND(ISNUMBER(Q2514), ISNUMBER(Q2513), Q2514&lt;Q2513), "Fuera de orden de fecha. ", "")))</f>
        <v/>
      </c>
      <c r="Z2514" s="18">
        <f>IF(AND(S2514=1, ISNUMBER(R2514)), ROW(), 0)</f>
        <v/>
      </c>
      <c r="AA2514" s="18">
        <f>IF(ISNUMBER(R2514), R2514, 0)</f>
        <v/>
      </c>
    </row>
    <row r="2515">
      <c r="A2515" s="13" t="n"/>
      <c r="B2515" s="13" t="n"/>
      <c r="C2515" s="13" t="n"/>
      <c r="D2515" s="13" t="n"/>
      <c r="E2515" s="13" t="n"/>
      <c r="F2515" s="13" t="n"/>
      <c r="G2515" s="13" t="n"/>
      <c r="H2515" s="13" t="n"/>
      <c r="I2515" s="13" t="n"/>
      <c r="J2515" s="13" t="n"/>
      <c r="K2515" s="13" t="n"/>
      <c r="L2515" s="13" t="n"/>
      <c r="M2515" s="13" t="n"/>
      <c r="N2515" s="13" t="n"/>
      <c r="O2515" s="14" t="n"/>
      <c r="P2515" s="15" t="n"/>
      <c r="Q2515" s="16">
        <f>IF(N2515="", "", IF(ISNUMBER(N2515), N2515, IFERROR(DATEVALUE(LEFT(N2515,10))+TIMEVALUE(MID(N2515,12,8)), "texto")))</f>
        <v/>
      </c>
      <c r="R2515" s="17">
        <f>IF(ISNUMBER(Q2515), DATE(YEAR(Q2515),MONTH(Q2515),1), "")</f>
        <v/>
      </c>
      <c r="S2515" s="18">
        <f>IF(A2515="", 0, IF(AND(M2515=Ajustes!$B$8, E2515=Ajustes!$B$5, I2515=Ajustes!$B$4, OR(C2515=Ajustes!$B$6, C2515=Ajustes!$B$7), ISNUMBER(D2515), ISNUMBER(H2515)), 1, 0))</f>
        <v/>
      </c>
      <c r="T2515" s="19">
        <f>IF(S2515&lt;&gt;1, 0, IF(N(J2515)=0, 0, IF(K2515=Ajustes!$B$5, J2515, J2515*F2515)))</f>
        <v/>
      </c>
      <c r="U2515" s="20">
        <f>IF(S2515&lt;&gt;1, U2514, IF(C2515=Ajustes!$B$6, U2514+H2515, U2514-H2515))</f>
        <v/>
      </c>
      <c r="V2515" s="19">
        <f>IF(S2515&lt;&gt;1, V2514, IF(C2515=Ajustes!$B$6, V2514+D2515+N(O2515)+T2515, IF(U2515&lt;=0, 0, V2514-H2515*W2514)))</f>
        <v/>
      </c>
      <c r="W2515" s="21">
        <f>IF(U2515&gt;0, V2515/U2515, 0)</f>
        <v/>
      </c>
      <c r="X2515" s="19">
        <f>IF(AND(S2515=1, C2515=Ajustes!$B$7), D2515-N(O2515)-T2515-H2515*W2514, "")</f>
        <v/>
      </c>
      <c r="Y2515" s="18">
        <f>IF(A2515="", "", TRIM(IF(COUNTIFS($N$2:$N$3000,N2515,$C$2:$C$3000,C2515,$D$2:$D$3000,D2515,$H$2:$H$3000,H2515)&gt;1, "Orden repetida. ", "")&amp;IF(AND(S2515=1, C2515=Ajustes!$B$7, U2514+0.000001&lt;H2515), "Vendes más de lo registrado. ", "")&amp;IF(Q2515="texto", "Fecha en texto. ", "")&amp;IF(OR(NOT(ISNUMBER(D2515)), NOT(ISNUMBER(H2515))), "Número en texto. ", "")&amp;IF(AND(ISNUMBER(Q2515), ISNUMBER(Q2514), Q2515&lt;Q2514), "Fuera de orden de fecha. ", "")))</f>
        <v/>
      </c>
      <c r="Z2515" s="18">
        <f>IF(AND(S2515=1, ISNUMBER(R2515)), ROW(), 0)</f>
        <v/>
      </c>
      <c r="AA2515" s="18">
        <f>IF(ISNUMBER(R2515), R2515, 0)</f>
        <v/>
      </c>
    </row>
    <row r="2516">
      <c r="A2516" s="13" t="n"/>
      <c r="B2516" s="13" t="n"/>
      <c r="C2516" s="13" t="n"/>
      <c r="D2516" s="13" t="n"/>
      <c r="E2516" s="13" t="n"/>
      <c r="F2516" s="13" t="n"/>
      <c r="G2516" s="13" t="n"/>
      <c r="H2516" s="13" t="n"/>
      <c r="I2516" s="13" t="n"/>
      <c r="J2516" s="13" t="n"/>
      <c r="K2516" s="13" t="n"/>
      <c r="L2516" s="13" t="n"/>
      <c r="M2516" s="13" t="n"/>
      <c r="N2516" s="13" t="n"/>
      <c r="O2516" s="14" t="n"/>
      <c r="P2516" s="15" t="n"/>
      <c r="Q2516" s="16">
        <f>IF(N2516="", "", IF(ISNUMBER(N2516), N2516, IFERROR(DATEVALUE(LEFT(N2516,10))+TIMEVALUE(MID(N2516,12,8)), "texto")))</f>
        <v/>
      </c>
      <c r="R2516" s="17">
        <f>IF(ISNUMBER(Q2516), DATE(YEAR(Q2516),MONTH(Q2516),1), "")</f>
        <v/>
      </c>
      <c r="S2516" s="18">
        <f>IF(A2516="", 0, IF(AND(M2516=Ajustes!$B$8, E2516=Ajustes!$B$5, I2516=Ajustes!$B$4, OR(C2516=Ajustes!$B$6, C2516=Ajustes!$B$7), ISNUMBER(D2516), ISNUMBER(H2516)), 1, 0))</f>
        <v/>
      </c>
      <c r="T2516" s="19">
        <f>IF(S2516&lt;&gt;1, 0, IF(N(J2516)=0, 0, IF(K2516=Ajustes!$B$5, J2516, J2516*F2516)))</f>
        <v/>
      </c>
      <c r="U2516" s="20">
        <f>IF(S2516&lt;&gt;1, U2515, IF(C2516=Ajustes!$B$6, U2515+H2516, U2515-H2516))</f>
        <v/>
      </c>
      <c r="V2516" s="19">
        <f>IF(S2516&lt;&gt;1, V2515, IF(C2516=Ajustes!$B$6, V2515+D2516+N(O2516)+T2516, IF(U2516&lt;=0, 0, V2515-H2516*W2515)))</f>
        <v/>
      </c>
      <c r="W2516" s="21">
        <f>IF(U2516&gt;0, V2516/U2516, 0)</f>
        <v/>
      </c>
      <c r="X2516" s="19">
        <f>IF(AND(S2516=1, C2516=Ajustes!$B$7), D2516-N(O2516)-T2516-H2516*W2515, "")</f>
        <v/>
      </c>
      <c r="Y2516" s="18">
        <f>IF(A2516="", "", TRIM(IF(COUNTIFS($N$2:$N$3000,N2516,$C$2:$C$3000,C2516,$D$2:$D$3000,D2516,$H$2:$H$3000,H2516)&gt;1, "Orden repetida. ", "")&amp;IF(AND(S2516=1, C2516=Ajustes!$B$7, U2515+0.000001&lt;H2516), "Vendes más de lo registrado. ", "")&amp;IF(Q2516="texto", "Fecha en texto. ", "")&amp;IF(OR(NOT(ISNUMBER(D2516)), NOT(ISNUMBER(H2516))), "Número en texto. ", "")&amp;IF(AND(ISNUMBER(Q2516), ISNUMBER(Q2515), Q2516&lt;Q2515), "Fuera de orden de fecha. ", "")))</f>
        <v/>
      </c>
      <c r="Z2516" s="18">
        <f>IF(AND(S2516=1, ISNUMBER(R2516)), ROW(), 0)</f>
        <v/>
      </c>
      <c r="AA2516" s="18">
        <f>IF(ISNUMBER(R2516), R2516, 0)</f>
        <v/>
      </c>
    </row>
    <row r="2517">
      <c r="A2517" s="13" t="n"/>
      <c r="B2517" s="13" t="n"/>
      <c r="C2517" s="13" t="n"/>
      <c r="D2517" s="13" t="n"/>
      <c r="E2517" s="13" t="n"/>
      <c r="F2517" s="13" t="n"/>
      <c r="G2517" s="13" t="n"/>
      <c r="H2517" s="13" t="n"/>
      <c r="I2517" s="13" t="n"/>
      <c r="J2517" s="13" t="n"/>
      <c r="K2517" s="13" t="n"/>
      <c r="L2517" s="13" t="n"/>
      <c r="M2517" s="13" t="n"/>
      <c r="N2517" s="13" t="n"/>
      <c r="O2517" s="14" t="n"/>
      <c r="P2517" s="15" t="n"/>
      <c r="Q2517" s="16">
        <f>IF(N2517="", "", IF(ISNUMBER(N2517), N2517, IFERROR(DATEVALUE(LEFT(N2517,10))+TIMEVALUE(MID(N2517,12,8)), "texto")))</f>
        <v/>
      </c>
      <c r="R2517" s="17">
        <f>IF(ISNUMBER(Q2517), DATE(YEAR(Q2517),MONTH(Q2517),1), "")</f>
        <v/>
      </c>
      <c r="S2517" s="18">
        <f>IF(A2517="", 0, IF(AND(M2517=Ajustes!$B$8, E2517=Ajustes!$B$5, I2517=Ajustes!$B$4, OR(C2517=Ajustes!$B$6, C2517=Ajustes!$B$7), ISNUMBER(D2517), ISNUMBER(H2517)), 1, 0))</f>
        <v/>
      </c>
      <c r="T2517" s="19">
        <f>IF(S2517&lt;&gt;1, 0, IF(N(J2517)=0, 0, IF(K2517=Ajustes!$B$5, J2517, J2517*F2517)))</f>
        <v/>
      </c>
      <c r="U2517" s="20">
        <f>IF(S2517&lt;&gt;1, U2516, IF(C2517=Ajustes!$B$6, U2516+H2517, U2516-H2517))</f>
        <v/>
      </c>
      <c r="V2517" s="19">
        <f>IF(S2517&lt;&gt;1, V2516, IF(C2517=Ajustes!$B$6, V2516+D2517+N(O2517)+T2517, IF(U2517&lt;=0, 0, V2516-H2517*W2516)))</f>
        <v/>
      </c>
      <c r="W2517" s="21">
        <f>IF(U2517&gt;0, V2517/U2517, 0)</f>
        <v/>
      </c>
      <c r="X2517" s="19">
        <f>IF(AND(S2517=1, C2517=Ajustes!$B$7), D2517-N(O2517)-T2517-H2517*W2516, "")</f>
        <v/>
      </c>
      <c r="Y2517" s="18">
        <f>IF(A2517="", "", TRIM(IF(COUNTIFS($N$2:$N$3000,N2517,$C$2:$C$3000,C2517,$D$2:$D$3000,D2517,$H$2:$H$3000,H2517)&gt;1, "Orden repetida. ", "")&amp;IF(AND(S2517=1, C2517=Ajustes!$B$7, U2516+0.000001&lt;H2517), "Vendes más de lo registrado. ", "")&amp;IF(Q2517="texto", "Fecha en texto. ", "")&amp;IF(OR(NOT(ISNUMBER(D2517)), NOT(ISNUMBER(H2517))), "Número en texto. ", "")&amp;IF(AND(ISNUMBER(Q2517), ISNUMBER(Q2516), Q2517&lt;Q2516), "Fuera de orden de fecha. ", "")))</f>
        <v/>
      </c>
      <c r="Z2517" s="18">
        <f>IF(AND(S2517=1, ISNUMBER(R2517)), ROW(), 0)</f>
        <v/>
      </c>
      <c r="AA2517" s="18">
        <f>IF(ISNUMBER(R2517), R2517, 0)</f>
        <v/>
      </c>
    </row>
    <row r="2518">
      <c r="A2518" s="13" t="n"/>
      <c r="B2518" s="13" t="n"/>
      <c r="C2518" s="13" t="n"/>
      <c r="D2518" s="13" t="n"/>
      <c r="E2518" s="13" t="n"/>
      <c r="F2518" s="13" t="n"/>
      <c r="G2518" s="13" t="n"/>
      <c r="H2518" s="13" t="n"/>
      <c r="I2518" s="13" t="n"/>
      <c r="J2518" s="13" t="n"/>
      <c r="K2518" s="13" t="n"/>
      <c r="L2518" s="13" t="n"/>
      <c r="M2518" s="13" t="n"/>
      <c r="N2518" s="13" t="n"/>
      <c r="O2518" s="14" t="n"/>
      <c r="P2518" s="15" t="n"/>
      <c r="Q2518" s="16">
        <f>IF(N2518="", "", IF(ISNUMBER(N2518), N2518, IFERROR(DATEVALUE(LEFT(N2518,10))+TIMEVALUE(MID(N2518,12,8)), "texto")))</f>
        <v/>
      </c>
      <c r="R2518" s="17">
        <f>IF(ISNUMBER(Q2518), DATE(YEAR(Q2518),MONTH(Q2518),1), "")</f>
        <v/>
      </c>
      <c r="S2518" s="18">
        <f>IF(A2518="", 0, IF(AND(M2518=Ajustes!$B$8, E2518=Ajustes!$B$5, I2518=Ajustes!$B$4, OR(C2518=Ajustes!$B$6, C2518=Ajustes!$B$7), ISNUMBER(D2518), ISNUMBER(H2518)), 1, 0))</f>
        <v/>
      </c>
      <c r="T2518" s="19">
        <f>IF(S2518&lt;&gt;1, 0, IF(N(J2518)=0, 0, IF(K2518=Ajustes!$B$5, J2518, J2518*F2518)))</f>
        <v/>
      </c>
      <c r="U2518" s="20">
        <f>IF(S2518&lt;&gt;1, U2517, IF(C2518=Ajustes!$B$6, U2517+H2518, U2517-H2518))</f>
        <v/>
      </c>
      <c r="V2518" s="19">
        <f>IF(S2518&lt;&gt;1, V2517, IF(C2518=Ajustes!$B$6, V2517+D2518+N(O2518)+T2518, IF(U2518&lt;=0, 0, V2517-H2518*W2517)))</f>
        <v/>
      </c>
      <c r="W2518" s="21">
        <f>IF(U2518&gt;0, V2518/U2518, 0)</f>
        <v/>
      </c>
      <c r="X2518" s="19">
        <f>IF(AND(S2518=1, C2518=Ajustes!$B$7), D2518-N(O2518)-T2518-H2518*W2517, "")</f>
        <v/>
      </c>
      <c r="Y2518" s="18">
        <f>IF(A2518="", "", TRIM(IF(COUNTIFS($N$2:$N$3000,N2518,$C$2:$C$3000,C2518,$D$2:$D$3000,D2518,$H$2:$H$3000,H2518)&gt;1, "Orden repetida. ", "")&amp;IF(AND(S2518=1, C2518=Ajustes!$B$7, U2517+0.000001&lt;H2518), "Vendes más de lo registrado. ", "")&amp;IF(Q2518="texto", "Fecha en texto. ", "")&amp;IF(OR(NOT(ISNUMBER(D2518)), NOT(ISNUMBER(H2518))), "Número en texto. ", "")&amp;IF(AND(ISNUMBER(Q2518), ISNUMBER(Q2517), Q2518&lt;Q2517), "Fuera de orden de fecha. ", "")))</f>
        <v/>
      </c>
      <c r="Z2518" s="18">
        <f>IF(AND(S2518=1, ISNUMBER(R2518)), ROW(), 0)</f>
        <v/>
      </c>
      <c r="AA2518" s="18">
        <f>IF(ISNUMBER(R2518), R2518, 0)</f>
        <v/>
      </c>
    </row>
    <row r="2519">
      <c r="A2519" s="13" t="n"/>
      <c r="B2519" s="13" t="n"/>
      <c r="C2519" s="13" t="n"/>
      <c r="D2519" s="13" t="n"/>
      <c r="E2519" s="13" t="n"/>
      <c r="F2519" s="13" t="n"/>
      <c r="G2519" s="13" t="n"/>
      <c r="H2519" s="13" t="n"/>
      <c r="I2519" s="13" t="n"/>
      <c r="J2519" s="13" t="n"/>
      <c r="K2519" s="13" t="n"/>
      <c r="L2519" s="13" t="n"/>
      <c r="M2519" s="13" t="n"/>
      <c r="N2519" s="13" t="n"/>
      <c r="O2519" s="14" t="n"/>
      <c r="P2519" s="15" t="n"/>
      <c r="Q2519" s="16">
        <f>IF(N2519="", "", IF(ISNUMBER(N2519), N2519, IFERROR(DATEVALUE(LEFT(N2519,10))+TIMEVALUE(MID(N2519,12,8)), "texto")))</f>
        <v/>
      </c>
      <c r="R2519" s="17">
        <f>IF(ISNUMBER(Q2519), DATE(YEAR(Q2519),MONTH(Q2519),1), "")</f>
        <v/>
      </c>
      <c r="S2519" s="18">
        <f>IF(A2519="", 0, IF(AND(M2519=Ajustes!$B$8, E2519=Ajustes!$B$5, I2519=Ajustes!$B$4, OR(C2519=Ajustes!$B$6, C2519=Ajustes!$B$7), ISNUMBER(D2519), ISNUMBER(H2519)), 1, 0))</f>
        <v/>
      </c>
      <c r="T2519" s="19">
        <f>IF(S2519&lt;&gt;1, 0, IF(N(J2519)=0, 0, IF(K2519=Ajustes!$B$5, J2519, J2519*F2519)))</f>
        <v/>
      </c>
      <c r="U2519" s="20">
        <f>IF(S2519&lt;&gt;1, U2518, IF(C2519=Ajustes!$B$6, U2518+H2519, U2518-H2519))</f>
        <v/>
      </c>
      <c r="V2519" s="19">
        <f>IF(S2519&lt;&gt;1, V2518, IF(C2519=Ajustes!$B$6, V2518+D2519+N(O2519)+T2519, IF(U2519&lt;=0, 0, V2518-H2519*W2518)))</f>
        <v/>
      </c>
      <c r="W2519" s="21">
        <f>IF(U2519&gt;0, V2519/U2519, 0)</f>
        <v/>
      </c>
      <c r="X2519" s="19">
        <f>IF(AND(S2519=1, C2519=Ajustes!$B$7), D2519-N(O2519)-T2519-H2519*W2518, "")</f>
        <v/>
      </c>
      <c r="Y2519" s="18">
        <f>IF(A2519="", "", TRIM(IF(COUNTIFS($N$2:$N$3000,N2519,$C$2:$C$3000,C2519,$D$2:$D$3000,D2519,$H$2:$H$3000,H2519)&gt;1, "Orden repetida. ", "")&amp;IF(AND(S2519=1, C2519=Ajustes!$B$7, U2518+0.000001&lt;H2519), "Vendes más de lo registrado. ", "")&amp;IF(Q2519="texto", "Fecha en texto. ", "")&amp;IF(OR(NOT(ISNUMBER(D2519)), NOT(ISNUMBER(H2519))), "Número en texto. ", "")&amp;IF(AND(ISNUMBER(Q2519), ISNUMBER(Q2518), Q2519&lt;Q2518), "Fuera de orden de fecha. ", "")))</f>
        <v/>
      </c>
      <c r="Z2519" s="18">
        <f>IF(AND(S2519=1, ISNUMBER(R2519)), ROW(), 0)</f>
        <v/>
      </c>
      <c r="AA2519" s="18">
        <f>IF(ISNUMBER(R2519), R2519, 0)</f>
        <v/>
      </c>
    </row>
    <row r="2520">
      <c r="A2520" s="13" t="n"/>
      <c r="B2520" s="13" t="n"/>
      <c r="C2520" s="13" t="n"/>
      <c r="D2520" s="13" t="n"/>
      <c r="E2520" s="13" t="n"/>
      <c r="F2520" s="13" t="n"/>
      <c r="G2520" s="13" t="n"/>
      <c r="H2520" s="13" t="n"/>
      <c r="I2520" s="13" t="n"/>
      <c r="J2520" s="13" t="n"/>
      <c r="K2520" s="13" t="n"/>
      <c r="L2520" s="13" t="n"/>
      <c r="M2520" s="13" t="n"/>
      <c r="N2520" s="13" t="n"/>
      <c r="O2520" s="14" t="n"/>
      <c r="P2520" s="15" t="n"/>
      <c r="Q2520" s="16">
        <f>IF(N2520="", "", IF(ISNUMBER(N2520), N2520, IFERROR(DATEVALUE(LEFT(N2520,10))+TIMEVALUE(MID(N2520,12,8)), "texto")))</f>
        <v/>
      </c>
      <c r="R2520" s="17">
        <f>IF(ISNUMBER(Q2520), DATE(YEAR(Q2520),MONTH(Q2520),1), "")</f>
        <v/>
      </c>
      <c r="S2520" s="18">
        <f>IF(A2520="", 0, IF(AND(M2520=Ajustes!$B$8, E2520=Ajustes!$B$5, I2520=Ajustes!$B$4, OR(C2520=Ajustes!$B$6, C2520=Ajustes!$B$7), ISNUMBER(D2520), ISNUMBER(H2520)), 1, 0))</f>
        <v/>
      </c>
      <c r="T2520" s="19">
        <f>IF(S2520&lt;&gt;1, 0, IF(N(J2520)=0, 0, IF(K2520=Ajustes!$B$5, J2520, J2520*F2520)))</f>
        <v/>
      </c>
      <c r="U2520" s="20">
        <f>IF(S2520&lt;&gt;1, U2519, IF(C2520=Ajustes!$B$6, U2519+H2520, U2519-H2520))</f>
        <v/>
      </c>
      <c r="V2520" s="19">
        <f>IF(S2520&lt;&gt;1, V2519, IF(C2520=Ajustes!$B$6, V2519+D2520+N(O2520)+T2520, IF(U2520&lt;=0, 0, V2519-H2520*W2519)))</f>
        <v/>
      </c>
      <c r="W2520" s="21">
        <f>IF(U2520&gt;0, V2520/U2520, 0)</f>
        <v/>
      </c>
      <c r="X2520" s="19">
        <f>IF(AND(S2520=1, C2520=Ajustes!$B$7), D2520-N(O2520)-T2520-H2520*W2519, "")</f>
        <v/>
      </c>
      <c r="Y2520" s="18">
        <f>IF(A2520="", "", TRIM(IF(COUNTIFS($N$2:$N$3000,N2520,$C$2:$C$3000,C2520,$D$2:$D$3000,D2520,$H$2:$H$3000,H2520)&gt;1, "Orden repetida. ", "")&amp;IF(AND(S2520=1, C2520=Ajustes!$B$7, U2519+0.000001&lt;H2520), "Vendes más de lo registrado. ", "")&amp;IF(Q2520="texto", "Fecha en texto. ", "")&amp;IF(OR(NOT(ISNUMBER(D2520)), NOT(ISNUMBER(H2520))), "Número en texto. ", "")&amp;IF(AND(ISNUMBER(Q2520), ISNUMBER(Q2519), Q2520&lt;Q2519), "Fuera de orden de fecha. ", "")))</f>
        <v/>
      </c>
      <c r="Z2520" s="18">
        <f>IF(AND(S2520=1, ISNUMBER(R2520)), ROW(), 0)</f>
        <v/>
      </c>
      <c r="AA2520" s="18">
        <f>IF(ISNUMBER(R2520), R2520, 0)</f>
        <v/>
      </c>
    </row>
    <row r="2521">
      <c r="A2521" s="13" t="n"/>
      <c r="B2521" s="13" t="n"/>
      <c r="C2521" s="13" t="n"/>
      <c r="D2521" s="13" t="n"/>
      <c r="E2521" s="13" t="n"/>
      <c r="F2521" s="13" t="n"/>
      <c r="G2521" s="13" t="n"/>
      <c r="H2521" s="13" t="n"/>
      <c r="I2521" s="13" t="n"/>
      <c r="J2521" s="13" t="n"/>
      <c r="K2521" s="13" t="n"/>
      <c r="L2521" s="13" t="n"/>
      <c r="M2521" s="13" t="n"/>
      <c r="N2521" s="13" t="n"/>
      <c r="O2521" s="14" t="n"/>
      <c r="P2521" s="15" t="n"/>
      <c r="Q2521" s="16">
        <f>IF(N2521="", "", IF(ISNUMBER(N2521), N2521, IFERROR(DATEVALUE(LEFT(N2521,10))+TIMEVALUE(MID(N2521,12,8)), "texto")))</f>
        <v/>
      </c>
      <c r="R2521" s="17">
        <f>IF(ISNUMBER(Q2521), DATE(YEAR(Q2521),MONTH(Q2521),1), "")</f>
        <v/>
      </c>
      <c r="S2521" s="18">
        <f>IF(A2521="", 0, IF(AND(M2521=Ajustes!$B$8, E2521=Ajustes!$B$5, I2521=Ajustes!$B$4, OR(C2521=Ajustes!$B$6, C2521=Ajustes!$B$7), ISNUMBER(D2521), ISNUMBER(H2521)), 1, 0))</f>
        <v/>
      </c>
      <c r="T2521" s="19">
        <f>IF(S2521&lt;&gt;1, 0, IF(N(J2521)=0, 0, IF(K2521=Ajustes!$B$5, J2521, J2521*F2521)))</f>
        <v/>
      </c>
      <c r="U2521" s="20">
        <f>IF(S2521&lt;&gt;1, U2520, IF(C2521=Ajustes!$B$6, U2520+H2521, U2520-H2521))</f>
        <v/>
      </c>
      <c r="V2521" s="19">
        <f>IF(S2521&lt;&gt;1, V2520, IF(C2521=Ajustes!$B$6, V2520+D2521+N(O2521)+T2521, IF(U2521&lt;=0, 0, V2520-H2521*W2520)))</f>
        <v/>
      </c>
      <c r="W2521" s="21">
        <f>IF(U2521&gt;0, V2521/U2521, 0)</f>
        <v/>
      </c>
      <c r="X2521" s="19">
        <f>IF(AND(S2521=1, C2521=Ajustes!$B$7), D2521-N(O2521)-T2521-H2521*W2520, "")</f>
        <v/>
      </c>
      <c r="Y2521" s="18">
        <f>IF(A2521="", "", TRIM(IF(COUNTIFS($N$2:$N$3000,N2521,$C$2:$C$3000,C2521,$D$2:$D$3000,D2521,$H$2:$H$3000,H2521)&gt;1, "Orden repetida. ", "")&amp;IF(AND(S2521=1, C2521=Ajustes!$B$7, U2520+0.000001&lt;H2521), "Vendes más de lo registrado. ", "")&amp;IF(Q2521="texto", "Fecha en texto. ", "")&amp;IF(OR(NOT(ISNUMBER(D2521)), NOT(ISNUMBER(H2521))), "Número en texto. ", "")&amp;IF(AND(ISNUMBER(Q2521), ISNUMBER(Q2520), Q2521&lt;Q2520), "Fuera de orden de fecha. ", "")))</f>
        <v/>
      </c>
      <c r="Z2521" s="18">
        <f>IF(AND(S2521=1, ISNUMBER(R2521)), ROW(), 0)</f>
        <v/>
      </c>
      <c r="AA2521" s="18">
        <f>IF(ISNUMBER(R2521), R2521, 0)</f>
        <v/>
      </c>
    </row>
    <row r="2522">
      <c r="A2522" s="13" t="n"/>
      <c r="B2522" s="13" t="n"/>
      <c r="C2522" s="13" t="n"/>
      <c r="D2522" s="13" t="n"/>
      <c r="E2522" s="13" t="n"/>
      <c r="F2522" s="13" t="n"/>
      <c r="G2522" s="13" t="n"/>
      <c r="H2522" s="13" t="n"/>
      <c r="I2522" s="13" t="n"/>
      <c r="J2522" s="13" t="n"/>
      <c r="K2522" s="13" t="n"/>
      <c r="L2522" s="13" t="n"/>
      <c r="M2522" s="13" t="n"/>
      <c r="N2522" s="13" t="n"/>
      <c r="O2522" s="14" t="n"/>
      <c r="P2522" s="15" t="n"/>
      <c r="Q2522" s="16">
        <f>IF(N2522="", "", IF(ISNUMBER(N2522), N2522, IFERROR(DATEVALUE(LEFT(N2522,10))+TIMEVALUE(MID(N2522,12,8)), "texto")))</f>
        <v/>
      </c>
      <c r="R2522" s="17">
        <f>IF(ISNUMBER(Q2522), DATE(YEAR(Q2522),MONTH(Q2522),1), "")</f>
        <v/>
      </c>
      <c r="S2522" s="18">
        <f>IF(A2522="", 0, IF(AND(M2522=Ajustes!$B$8, E2522=Ajustes!$B$5, I2522=Ajustes!$B$4, OR(C2522=Ajustes!$B$6, C2522=Ajustes!$B$7), ISNUMBER(D2522), ISNUMBER(H2522)), 1, 0))</f>
        <v/>
      </c>
      <c r="T2522" s="19">
        <f>IF(S2522&lt;&gt;1, 0, IF(N(J2522)=0, 0, IF(K2522=Ajustes!$B$5, J2522, J2522*F2522)))</f>
        <v/>
      </c>
      <c r="U2522" s="20">
        <f>IF(S2522&lt;&gt;1, U2521, IF(C2522=Ajustes!$B$6, U2521+H2522, U2521-H2522))</f>
        <v/>
      </c>
      <c r="V2522" s="19">
        <f>IF(S2522&lt;&gt;1, V2521, IF(C2522=Ajustes!$B$6, V2521+D2522+N(O2522)+T2522, IF(U2522&lt;=0, 0, V2521-H2522*W2521)))</f>
        <v/>
      </c>
      <c r="W2522" s="21">
        <f>IF(U2522&gt;0, V2522/U2522, 0)</f>
        <v/>
      </c>
      <c r="X2522" s="19">
        <f>IF(AND(S2522=1, C2522=Ajustes!$B$7), D2522-N(O2522)-T2522-H2522*W2521, "")</f>
        <v/>
      </c>
      <c r="Y2522" s="18">
        <f>IF(A2522="", "", TRIM(IF(COUNTIFS($N$2:$N$3000,N2522,$C$2:$C$3000,C2522,$D$2:$D$3000,D2522,$H$2:$H$3000,H2522)&gt;1, "Orden repetida. ", "")&amp;IF(AND(S2522=1, C2522=Ajustes!$B$7, U2521+0.000001&lt;H2522), "Vendes más de lo registrado. ", "")&amp;IF(Q2522="texto", "Fecha en texto. ", "")&amp;IF(OR(NOT(ISNUMBER(D2522)), NOT(ISNUMBER(H2522))), "Número en texto. ", "")&amp;IF(AND(ISNUMBER(Q2522), ISNUMBER(Q2521), Q2522&lt;Q2521), "Fuera de orden de fecha. ", "")))</f>
        <v/>
      </c>
      <c r="Z2522" s="18">
        <f>IF(AND(S2522=1, ISNUMBER(R2522)), ROW(), 0)</f>
        <v/>
      </c>
      <c r="AA2522" s="18">
        <f>IF(ISNUMBER(R2522), R2522, 0)</f>
        <v/>
      </c>
    </row>
    <row r="2523">
      <c r="A2523" s="13" t="n"/>
      <c r="B2523" s="13" t="n"/>
      <c r="C2523" s="13" t="n"/>
      <c r="D2523" s="13" t="n"/>
      <c r="E2523" s="13" t="n"/>
      <c r="F2523" s="13" t="n"/>
      <c r="G2523" s="13" t="n"/>
      <c r="H2523" s="13" t="n"/>
      <c r="I2523" s="13" t="n"/>
      <c r="J2523" s="13" t="n"/>
      <c r="K2523" s="13" t="n"/>
      <c r="L2523" s="13" t="n"/>
      <c r="M2523" s="13" t="n"/>
      <c r="N2523" s="13" t="n"/>
      <c r="O2523" s="14" t="n"/>
      <c r="P2523" s="15" t="n"/>
      <c r="Q2523" s="16">
        <f>IF(N2523="", "", IF(ISNUMBER(N2523), N2523, IFERROR(DATEVALUE(LEFT(N2523,10))+TIMEVALUE(MID(N2523,12,8)), "texto")))</f>
        <v/>
      </c>
      <c r="R2523" s="17">
        <f>IF(ISNUMBER(Q2523), DATE(YEAR(Q2523),MONTH(Q2523),1), "")</f>
        <v/>
      </c>
      <c r="S2523" s="18">
        <f>IF(A2523="", 0, IF(AND(M2523=Ajustes!$B$8, E2523=Ajustes!$B$5, I2523=Ajustes!$B$4, OR(C2523=Ajustes!$B$6, C2523=Ajustes!$B$7), ISNUMBER(D2523), ISNUMBER(H2523)), 1, 0))</f>
        <v/>
      </c>
      <c r="T2523" s="19">
        <f>IF(S2523&lt;&gt;1, 0, IF(N(J2523)=0, 0, IF(K2523=Ajustes!$B$5, J2523, J2523*F2523)))</f>
        <v/>
      </c>
      <c r="U2523" s="20">
        <f>IF(S2523&lt;&gt;1, U2522, IF(C2523=Ajustes!$B$6, U2522+H2523, U2522-H2523))</f>
        <v/>
      </c>
      <c r="V2523" s="19">
        <f>IF(S2523&lt;&gt;1, V2522, IF(C2523=Ajustes!$B$6, V2522+D2523+N(O2523)+T2523, IF(U2523&lt;=0, 0, V2522-H2523*W2522)))</f>
        <v/>
      </c>
      <c r="W2523" s="21">
        <f>IF(U2523&gt;0, V2523/U2523, 0)</f>
        <v/>
      </c>
      <c r="X2523" s="19">
        <f>IF(AND(S2523=1, C2523=Ajustes!$B$7), D2523-N(O2523)-T2523-H2523*W2522, "")</f>
        <v/>
      </c>
      <c r="Y2523" s="18">
        <f>IF(A2523="", "", TRIM(IF(COUNTIFS($N$2:$N$3000,N2523,$C$2:$C$3000,C2523,$D$2:$D$3000,D2523,$H$2:$H$3000,H2523)&gt;1, "Orden repetida. ", "")&amp;IF(AND(S2523=1, C2523=Ajustes!$B$7, U2522+0.000001&lt;H2523), "Vendes más de lo registrado. ", "")&amp;IF(Q2523="texto", "Fecha en texto. ", "")&amp;IF(OR(NOT(ISNUMBER(D2523)), NOT(ISNUMBER(H2523))), "Número en texto. ", "")&amp;IF(AND(ISNUMBER(Q2523), ISNUMBER(Q2522), Q2523&lt;Q2522), "Fuera de orden de fecha. ", "")))</f>
        <v/>
      </c>
      <c r="Z2523" s="18">
        <f>IF(AND(S2523=1, ISNUMBER(R2523)), ROW(), 0)</f>
        <v/>
      </c>
      <c r="AA2523" s="18">
        <f>IF(ISNUMBER(R2523), R2523, 0)</f>
        <v/>
      </c>
    </row>
    <row r="2524">
      <c r="A2524" s="13" t="n"/>
      <c r="B2524" s="13" t="n"/>
      <c r="C2524" s="13" t="n"/>
      <c r="D2524" s="13" t="n"/>
      <c r="E2524" s="13" t="n"/>
      <c r="F2524" s="13" t="n"/>
      <c r="G2524" s="13" t="n"/>
      <c r="H2524" s="13" t="n"/>
      <c r="I2524" s="13" t="n"/>
      <c r="J2524" s="13" t="n"/>
      <c r="K2524" s="13" t="n"/>
      <c r="L2524" s="13" t="n"/>
      <c r="M2524" s="13" t="n"/>
      <c r="N2524" s="13" t="n"/>
      <c r="O2524" s="14" t="n"/>
      <c r="P2524" s="15" t="n"/>
      <c r="Q2524" s="16">
        <f>IF(N2524="", "", IF(ISNUMBER(N2524), N2524, IFERROR(DATEVALUE(LEFT(N2524,10))+TIMEVALUE(MID(N2524,12,8)), "texto")))</f>
        <v/>
      </c>
      <c r="R2524" s="17">
        <f>IF(ISNUMBER(Q2524), DATE(YEAR(Q2524),MONTH(Q2524),1), "")</f>
        <v/>
      </c>
      <c r="S2524" s="18">
        <f>IF(A2524="", 0, IF(AND(M2524=Ajustes!$B$8, E2524=Ajustes!$B$5, I2524=Ajustes!$B$4, OR(C2524=Ajustes!$B$6, C2524=Ajustes!$B$7), ISNUMBER(D2524), ISNUMBER(H2524)), 1, 0))</f>
        <v/>
      </c>
      <c r="T2524" s="19">
        <f>IF(S2524&lt;&gt;1, 0, IF(N(J2524)=0, 0, IF(K2524=Ajustes!$B$5, J2524, J2524*F2524)))</f>
        <v/>
      </c>
      <c r="U2524" s="20">
        <f>IF(S2524&lt;&gt;1, U2523, IF(C2524=Ajustes!$B$6, U2523+H2524, U2523-H2524))</f>
        <v/>
      </c>
      <c r="V2524" s="19">
        <f>IF(S2524&lt;&gt;1, V2523, IF(C2524=Ajustes!$B$6, V2523+D2524+N(O2524)+T2524, IF(U2524&lt;=0, 0, V2523-H2524*W2523)))</f>
        <v/>
      </c>
      <c r="W2524" s="21">
        <f>IF(U2524&gt;0, V2524/U2524, 0)</f>
        <v/>
      </c>
      <c r="X2524" s="19">
        <f>IF(AND(S2524=1, C2524=Ajustes!$B$7), D2524-N(O2524)-T2524-H2524*W2523, "")</f>
        <v/>
      </c>
      <c r="Y2524" s="18">
        <f>IF(A2524="", "", TRIM(IF(COUNTIFS($N$2:$N$3000,N2524,$C$2:$C$3000,C2524,$D$2:$D$3000,D2524,$H$2:$H$3000,H2524)&gt;1, "Orden repetida. ", "")&amp;IF(AND(S2524=1, C2524=Ajustes!$B$7, U2523+0.000001&lt;H2524), "Vendes más de lo registrado. ", "")&amp;IF(Q2524="texto", "Fecha en texto. ", "")&amp;IF(OR(NOT(ISNUMBER(D2524)), NOT(ISNUMBER(H2524))), "Número en texto. ", "")&amp;IF(AND(ISNUMBER(Q2524), ISNUMBER(Q2523), Q2524&lt;Q2523), "Fuera de orden de fecha. ", "")))</f>
        <v/>
      </c>
      <c r="Z2524" s="18">
        <f>IF(AND(S2524=1, ISNUMBER(R2524)), ROW(), 0)</f>
        <v/>
      </c>
      <c r="AA2524" s="18">
        <f>IF(ISNUMBER(R2524), R2524, 0)</f>
        <v/>
      </c>
    </row>
    <row r="2525">
      <c r="A2525" s="13" t="n"/>
      <c r="B2525" s="13" t="n"/>
      <c r="C2525" s="13" t="n"/>
      <c r="D2525" s="13" t="n"/>
      <c r="E2525" s="13" t="n"/>
      <c r="F2525" s="13" t="n"/>
      <c r="G2525" s="13" t="n"/>
      <c r="H2525" s="13" t="n"/>
      <c r="I2525" s="13" t="n"/>
      <c r="J2525" s="13" t="n"/>
      <c r="K2525" s="13" t="n"/>
      <c r="L2525" s="13" t="n"/>
      <c r="M2525" s="13" t="n"/>
      <c r="N2525" s="13" t="n"/>
      <c r="O2525" s="14" t="n"/>
      <c r="P2525" s="15" t="n"/>
      <c r="Q2525" s="16">
        <f>IF(N2525="", "", IF(ISNUMBER(N2525), N2525, IFERROR(DATEVALUE(LEFT(N2525,10))+TIMEVALUE(MID(N2525,12,8)), "texto")))</f>
        <v/>
      </c>
      <c r="R2525" s="17">
        <f>IF(ISNUMBER(Q2525), DATE(YEAR(Q2525),MONTH(Q2525),1), "")</f>
        <v/>
      </c>
      <c r="S2525" s="18">
        <f>IF(A2525="", 0, IF(AND(M2525=Ajustes!$B$8, E2525=Ajustes!$B$5, I2525=Ajustes!$B$4, OR(C2525=Ajustes!$B$6, C2525=Ajustes!$B$7), ISNUMBER(D2525), ISNUMBER(H2525)), 1, 0))</f>
        <v/>
      </c>
      <c r="T2525" s="19">
        <f>IF(S2525&lt;&gt;1, 0, IF(N(J2525)=0, 0, IF(K2525=Ajustes!$B$5, J2525, J2525*F2525)))</f>
        <v/>
      </c>
      <c r="U2525" s="20">
        <f>IF(S2525&lt;&gt;1, U2524, IF(C2525=Ajustes!$B$6, U2524+H2525, U2524-H2525))</f>
        <v/>
      </c>
      <c r="V2525" s="19">
        <f>IF(S2525&lt;&gt;1, V2524, IF(C2525=Ajustes!$B$6, V2524+D2525+N(O2525)+T2525, IF(U2525&lt;=0, 0, V2524-H2525*W2524)))</f>
        <v/>
      </c>
      <c r="W2525" s="21">
        <f>IF(U2525&gt;0, V2525/U2525, 0)</f>
        <v/>
      </c>
      <c r="X2525" s="19">
        <f>IF(AND(S2525=1, C2525=Ajustes!$B$7), D2525-N(O2525)-T2525-H2525*W2524, "")</f>
        <v/>
      </c>
      <c r="Y2525" s="18">
        <f>IF(A2525="", "", TRIM(IF(COUNTIFS($N$2:$N$3000,N2525,$C$2:$C$3000,C2525,$D$2:$D$3000,D2525,$H$2:$H$3000,H2525)&gt;1, "Orden repetida. ", "")&amp;IF(AND(S2525=1, C2525=Ajustes!$B$7, U2524+0.000001&lt;H2525), "Vendes más de lo registrado. ", "")&amp;IF(Q2525="texto", "Fecha en texto. ", "")&amp;IF(OR(NOT(ISNUMBER(D2525)), NOT(ISNUMBER(H2525))), "Número en texto. ", "")&amp;IF(AND(ISNUMBER(Q2525), ISNUMBER(Q2524), Q2525&lt;Q2524), "Fuera de orden de fecha. ", "")))</f>
        <v/>
      </c>
      <c r="Z2525" s="18">
        <f>IF(AND(S2525=1, ISNUMBER(R2525)), ROW(), 0)</f>
        <v/>
      </c>
      <c r="AA2525" s="18">
        <f>IF(ISNUMBER(R2525), R2525, 0)</f>
        <v/>
      </c>
    </row>
    <row r="2526">
      <c r="A2526" s="13" t="n"/>
      <c r="B2526" s="13" t="n"/>
      <c r="C2526" s="13" t="n"/>
      <c r="D2526" s="13" t="n"/>
      <c r="E2526" s="13" t="n"/>
      <c r="F2526" s="13" t="n"/>
      <c r="G2526" s="13" t="n"/>
      <c r="H2526" s="13" t="n"/>
      <c r="I2526" s="13" t="n"/>
      <c r="J2526" s="13" t="n"/>
      <c r="K2526" s="13" t="n"/>
      <c r="L2526" s="13" t="n"/>
      <c r="M2526" s="13" t="n"/>
      <c r="N2526" s="13" t="n"/>
      <c r="O2526" s="14" t="n"/>
      <c r="P2526" s="15" t="n"/>
      <c r="Q2526" s="16">
        <f>IF(N2526="", "", IF(ISNUMBER(N2526), N2526, IFERROR(DATEVALUE(LEFT(N2526,10))+TIMEVALUE(MID(N2526,12,8)), "texto")))</f>
        <v/>
      </c>
      <c r="R2526" s="17">
        <f>IF(ISNUMBER(Q2526), DATE(YEAR(Q2526),MONTH(Q2526),1), "")</f>
        <v/>
      </c>
      <c r="S2526" s="18">
        <f>IF(A2526="", 0, IF(AND(M2526=Ajustes!$B$8, E2526=Ajustes!$B$5, I2526=Ajustes!$B$4, OR(C2526=Ajustes!$B$6, C2526=Ajustes!$B$7), ISNUMBER(D2526), ISNUMBER(H2526)), 1, 0))</f>
        <v/>
      </c>
      <c r="T2526" s="19">
        <f>IF(S2526&lt;&gt;1, 0, IF(N(J2526)=0, 0, IF(K2526=Ajustes!$B$5, J2526, J2526*F2526)))</f>
        <v/>
      </c>
      <c r="U2526" s="20">
        <f>IF(S2526&lt;&gt;1, U2525, IF(C2526=Ajustes!$B$6, U2525+H2526, U2525-H2526))</f>
        <v/>
      </c>
      <c r="V2526" s="19">
        <f>IF(S2526&lt;&gt;1, V2525, IF(C2526=Ajustes!$B$6, V2525+D2526+N(O2526)+T2526, IF(U2526&lt;=0, 0, V2525-H2526*W2525)))</f>
        <v/>
      </c>
      <c r="W2526" s="21">
        <f>IF(U2526&gt;0, V2526/U2526, 0)</f>
        <v/>
      </c>
      <c r="X2526" s="19">
        <f>IF(AND(S2526=1, C2526=Ajustes!$B$7), D2526-N(O2526)-T2526-H2526*W2525, "")</f>
        <v/>
      </c>
      <c r="Y2526" s="18">
        <f>IF(A2526="", "", TRIM(IF(COUNTIFS($N$2:$N$3000,N2526,$C$2:$C$3000,C2526,$D$2:$D$3000,D2526,$H$2:$H$3000,H2526)&gt;1, "Orden repetida. ", "")&amp;IF(AND(S2526=1, C2526=Ajustes!$B$7, U2525+0.000001&lt;H2526), "Vendes más de lo registrado. ", "")&amp;IF(Q2526="texto", "Fecha en texto. ", "")&amp;IF(OR(NOT(ISNUMBER(D2526)), NOT(ISNUMBER(H2526))), "Número en texto. ", "")&amp;IF(AND(ISNUMBER(Q2526), ISNUMBER(Q2525), Q2526&lt;Q2525), "Fuera de orden de fecha. ", "")))</f>
        <v/>
      </c>
      <c r="Z2526" s="18">
        <f>IF(AND(S2526=1, ISNUMBER(R2526)), ROW(), 0)</f>
        <v/>
      </c>
      <c r="AA2526" s="18">
        <f>IF(ISNUMBER(R2526), R2526, 0)</f>
        <v/>
      </c>
    </row>
    <row r="2527">
      <c r="A2527" s="13" t="n"/>
      <c r="B2527" s="13" t="n"/>
      <c r="C2527" s="13" t="n"/>
      <c r="D2527" s="13" t="n"/>
      <c r="E2527" s="13" t="n"/>
      <c r="F2527" s="13" t="n"/>
      <c r="G2527" s="13" t="n"/>
      <c r="H2527" s="13" t="n"/>
      <c r="I2527" s="13" t="n"/>
      <c r="J2527" s="13" t="n"/>
      <c r="K2527" s="13" t="n"/>
      <c r="L2527" s="13" t="n"/>
      <c r="M2527" s="13" t="n"/>
      <c r="N2527" s="13" t="n"/>
      <c r="O2527" s="14" t="n"/>
      <c r="P2527" s="15" t="n"/>
      <c r="Q2527" s="16">
        <f>IF(N2527="", "", IF(ISNUMBER(N2527), N2527, IFERROR(DATEVALUE(LEFT(N2527,10))+TIMEVALUE(MID(N2527,12,8)), "texto")))</f>
        <v/>
      </c>
      <c r="R2527" s="17">
        <f>IF(ISNUMBER(Q2527), DATE(YEAR(Q2527),MONTH(Q2527),1), "")</f>
        <v/>
      </c>
      <c r="S2527" s="18">
        <f>IF(A2527="", 0, IF(AND(M2527=Ajustes!$B$8, E2527=Ajustes!$B$5, I2527=Ajustes!$B$4, OR(C2527=Ajustes!$B$6, C2527=Ajustes!$B$7), ISNUMBER(D2527), ISNUMBER(H2527)), 1, 0))</f>
        <v/>
      </c>
      <c r="T2527" s="19">
        <f>IF(S2527&lt;&gt;1, 0, IF(N(J2527)=0, 0, IF(K2527=Ajustes!$B$5, J2527, J2527*F2527)))</f>
        <v/>
      </c>
      <c r="U2527" s="20">
        <f>IF(S2527&lt;&gt;1, U2526, IF(C2527=Ajustes!$B$6, U2526+H2527, U2526-H2527))</f>
        <v/>
      </c>
      <c r="V2527" s="19">
        <f>IF(S2527&lt;&gt;1, V2526, IF(C2527=Ajustes!$B$6, V2526+D2527+N(O2527)+T2527, IF(U2527&lt;=0, 0, V2526-H2527*W2526)))</f>
        <v/>
      </c>
      <c r="W2527" s="21">
        <f>IF(U2527&gt;0, V2527/U2527, 0)</f>
        <v/>
      </c>
      <c r="X2527" s="19">
        <f>IF(AND(S2527=1, C2527=Ajustes!$B$7), D2527-N(O2527)-T2527-H2527*W2526, "")</f>
        <v/>
      </c>
      <c r="Y2527" s="18">
        <f>IF(A2527="", "", TRIM(IF(COUNTIFS($N$2:$N$3000,N2527,$C$2:$C$3000,C2527,$D$2:$D$3000,D2527,$H$2:$H$3000,H2527)&gt;1, "Orden repetida. ", "")&amp;IF(AND(S2527=1, C2527=Ajustes!$B$7, U2526+0.000001&lt;H2527), "Vendes más de lo registrado. ", "")&amp;IF(Q2527="texto", "Fecha en texto. ", "")&amp;IF(OR(NOT(ISNUMBER(D2527)), NOT(ISNUMBER(H2527))), "Número en texto. ", "")&amp;IF(AND(ISNUMBER(Q2527), ISNUMBER(Q2526), Q2527&lt;Q2526), "Fuera de orden de fecha. ", "")))</f>
        <v/>
      </c>
      <c r="Z2527" s="18">
        <f>IF(AND(S2527=1, ISNUMBER(R2527)), ROW(), 0)</f>
        <v/>
      </c>
      <c r="AA2527" s="18">
        <f>IF(ISNUMBER(R2527), R2527, 0)</f>
        <v/>
      </c>
    </row>
    <row r="2528">
      <c r="A2528" s="13" t="n"/>
      <c r="B2528" s="13" t="n"/>
      <c r="C2528" s="13" t="n"/>
      <c r="D2528" s="13" t="n"/>
      <c r="E2528" s="13" t="n"/>
      <c r="F2528" s="13" t="n"/>
      <c r="G2528" s="13" t="n"/>
      <c r="H2528" s="13" t="n"/>
      <c r="I2528" s="13" t="n"/>
      <c r="J2528" s="13" t="n"/>
      <c r="K2528" s="13" t="n"/>
      <c r="L2528" s="13" t="n"/>
      <c r="M2528" s="13" t="n"/>
      <c r="N2528" s="13" t="n"/>
      <c r="O2528" s="14" t="n"/>
      <c r="P2528" s="15" t="n"/>
      <c r="Q2528" s="16">
        <f>IF(N2528="", "", IF(ISNUMBER(N2528), N2528, IFERROR(DATEVALUE(LEFT(N2528,10))+TIMEVALUE(MID(N2528,12,8)), "texto")))</f>
        <v/>
      </c>
      <c r="R2528" s="17">
        <f>IF(ISNUMBER(Q2528), DATE(YEAR(Q2528),MONTH(Q2528),1), "")</f>
        <v/>
      </c>
      <c r="S2528" s="18">
        <f>IF(A2528="", 0, IF(AND(M2528=Ajustes!$B$8, E2528=Ajustes!$B$5, I2528=Ajustes!$B$4, OR(C2528=Ajustes!$B$6, C2528=Ajustes!$B$7), ISNUMBER(D2528), ISNUMBER(H2528)), 1, 0))</f>
        <v/>
      </c>
      <c r="T2528" s="19">
        <f>IF(S2528&lt;&gt;1, 0, IF(N(J2528)=0, 0, IF(K2528=Ajustes!$B$5, J2528, J2528*F2528)))</f>
        <v/>
      </c>
      <c r="U2528" s="20">
        <f>IF(S2528&lt;&gt;1, U2527, IF(C2528=Ajustes!$B$6, U2527+H2528, U2527-H2528))</f>
        <v/>
      </c>
      <c r="V2528" s="19">
        <f>IF(S2528&lt;&gt;1, V2527, IF(C2528=Ajustes!$B$6, V2527+D2528+N(O2528)+T2528, IF(U2528&lt;=0, 0, V2527-H2528*W2527)))</f>
        <v/>
      </c>
      <c r="W2528" s="21">
        <f>IF(U2528&gt;0, V2528/U2528, 0)</f>
        <v/>
      </c>
      <c r="X2528" s="19">
        <f>IF(AND(S2528=1, C2528=Ajustes!$B$7), D2528-N(O2528)-T2528-H2528*W2527, "")</f>
        <v/>
      </c>
      <c r="Y2528" s="18">
        <f>IF(A2528="", "", TRIM(IF(COUNTIFS($N$2:$N$3000,N2528,$C$2:$C$3000,C2528,$D$2:$D$3000,D2528,$H$2:$H$3000,H2528)&gt;1, "Orden repetida. ", "")&amp;IF(AND(S2528=1, C2528=Ajustes!$B$7, U2527+0.000001&lt;H2528), "Vendes más de lo registrado. ", "")&amp;IF(Q2528="texto", "Fecha en texto. ", "")&amp;IF(OR(NOT(ISNUMBER(D2528)), NOT(ISNUMBER(H2528))), "Número en texto. ", "")&amp;IF(AND(ISNUMBER(Q2528), ISNUMBER(Q2527), Q2528&lt;Q2527), "Fuera de orden de fecha. ", "")))</f>
        <v/>
      </c>
      <c r="Z2528" s="18">
        <f>IF(AND(S2528=1, ISNUMBER(R2528)), ROW(), 0)</f>
        <v/>
      </c>
      <c r="AA2528" s="18">
        <f>IF(ISNUMBER(R2528), R2528, 0)</f>
        <v/>
      </c>
    </row>
    <row r="2529">
      <c r="A2529" s="13" t="n"/>
      <c r="B2529" s="13" t="n"/>
      <c r="C2529" s="13" t="n"/>
      <c r="D2529" s="13" t="n"/>
      <c r="E2529" s="13" t="n"/>
      <c r="F2529" s="13" t="n"/>
      <c r="G2529" s="13" t="n"/>
      <c r="H2529" s="13" t="n"/>
      <c r="I2529" s="13" t="n"/>
      <c r="J2529" s="13" t="n"/>
      <c r="K2529" s="13" t="n"/>
      <c r="L2529" s="13" t="n"/>
      <c r="M2529" s="13" t="n"/>
      <c r="N2529" s="13" t="n"/>
      <c r="O2529" s="14" t="n"/>
      <c r="P2529" s="15" t="n"/>
      <c r="Q2529" s="16">
        <f>IF(N2529="", "", IF(ISNUMBER(N2529), N2529, IFERROR(DATEVALUE(LEFT(N2529,10))+TIMEVALUE(MID(N2529,12,8)), "texto")))</f>
        <v/>
      </c>
      <c r="R2529" s="17">
        <f>IF(ISNUMBER(Q2529), DATE(YEAR(Q2529),MONTH(Q2529),1), "")</f>
        <v/>
      </c>
      <c r="S2529" s="18">
        <f>IF(A2529="", 0, IF(AND(M2529=Ajustes!$B$8, E2529=Ajustes!$B$5, I2529=Ajustes!$B$4, OR(C2529=Ajustes!$B$6, C2529=Ajustes!$B$7), ISNUMBER(D2529), ISNUMBER(H2529)), 1, 0))</f>
        <v/>
      </c>
      <c r="T2529" s="19">
        <f>IF(S2529&lt;&gt;1, 0, IF(N(J2529)=0, 0, IF(K2529=Ajustes!$B$5, J2529, J2529*F2529)))</f>
        <v/>
      </c>
      <c r="U2529" s="20">
        <f>IF(S2529&lt;&gt;1, U2528, IF(C2529=Ajustes!$B$6, U2528+H2529, U2528-H2529))</f>
        <v/>
      </c>
      <c r="V2529" s="19">
        <f>IF(S2529&lt;&gt;1, V2528, IF(C2529=Ajustes!$B$6, V2528+D2529+N(O2529)+T2529, IF(U2529&lt;=0, 0, V2528-H2529*W2528)))</f>
        <v/>
      </c>
      <c r="W2529" s="21">
        <f>IF(U2529&gt;0, V2529/U2529, 0)</f>
        <v/>
      </c>
      <c r="X2529" s="19">
        <f>IF(AND(S2529=1, C2529=Ajustes!$B$7), D2529-N(O2529)-T2529-H2529*W2528, "")</f>
        <v/>
      </c>
      <c r="Y2529" s="18">
        <f>IF(A2529="", "", TRIM(IF(COUNTIFS($N$2:$N$3000,N2529,$C$2:$C$3000,C2529,$D$2:$D$3000,D2529,$H$2:$H$3000,H2529)&gt;1, "Orden repetida. ", "")&amp;IF(AND(S2529=1, C2529=Ajustes!$B$7, U2528+0.000001&lt;H2529), "Vendes más de lo registrado. ", "")&amp;IF(Q2529="texto", "Fecha en texto. ", "")&amp;IF(OR(NOT(ISNUMBER(D2529)), NOT(ISNUMBER(H2529))), "Número en texto. ", "")&amp;IF(AND(ISNUMBER(Q2529), ISNUMBER(Q2528), Q2529&lt;Q2528), "Fuera de orden de fecha. ", "")))</f>
        <v/>
      </c>
      <c r="Z2529" s="18">
        <f>IF(AND(S2529=1, ISNUMBER(R2529)), ROW(), 0)</f>
        <v/>
      </c>
      <c r="AA2529" s="18">
        <f>IF(ISNUMBER(R2529), R2529, 0)</f>
        <v/>
      </c>
    </row>
    <row r="2530">
      <c r="A2530" s="13" t="n"/>
      <c r="B2530" s="13" t="n"/>
      <c r="C2530" s="13" t="n"/>
      <c r="D2530" s="13" t="n"/>
      <c r="E2530" s="13" t="n"/>
      <c r="F2530" s="13" t="n"/>
      <c r="G2530" s="13" t="n"/>
      <c r="H2530" s="13" t="n"/>
      <c r="I2530" s="13" t="n"/>
      <c r="J2530" s="13" t="n"/>
      <c r="K2530" s="13" t="n"/>
      <c r="L2530" s="13" t="n"/>
      <c r="M2530" s="13" t="n"/>
      <c r="N2530" s="13" t="n"/>
      <c r="O2530" s="14" t="n"/>
      <c r="P2530" s="15" t="n"/>
      <c r="Q2530" s="16">
        <f>IF(N2530="", "", IF(ISNUMBER(N2530), N2530, IFERROR(DATEVALUE(LEFT(N2530,10))+TIMEVALUE(MID(N2530,12,8)), "texto")))</f>
        <v/>
      </c>
      <c r="R2530" s="17">
        <f>IF(ISNUMBER(Q2530), DATE(YEAR(Q2530),MONTH(Q2530),1), "")</f>
        <v/>
      </c>
      <c r="S2530" s="18">
        <f>IF(A2530="", 0, IF(AND(M2530=Ajustes!$B$8, E2530=Ajustes!$B$5, I2530=Ajustes!$B$4, OR(C2530=Ajustes!$B$6, C2530=Ajustes!$B$7), ISNUMBER(D2530), ISNUMBER(H2530)), 1, 0))</f>
        <v/>
      </c>
      <c r="T2530" s="19">
        <f>IF(S2530&lt;&gt;1, 0, IF(N(J2530)=0, 0, IF(K2530=Ajustes!$B$5, J2530, J2530*F2530)))</f>
        <v/>
      </c>
      <c r="U2530" s="20">
        <f>IF(S2530&lt;&gt;1, U2529, IF(C2530=Ajustes!$B$6, U2529+H2530, U2529-H2530))</f>
        <v/>
      </c>
      <c r="V2530" s="19">
        <f>IF(S2530&lt;&gt;1, V2529, IF(C2530=Ajustes!$B$6, V2529+D2530+N(O2530)+T2530, IF(U2530&lt;=0, 0, V2529-H2530*W2529)))</f>
        <v/>
      </c>
      <c r="W2530" s="21">
        <f>IF(U2530&gt;0, V2530/U2530, 0)</f>
        <v/>
      </c>
      <c r="X2530" s="19">
        <f>IF(AND(S2530=1, C2530=Ajustes!$B$7), D2530-N(O2530)-T2530-H2530*W2529, "")</f>
        <v/>
      </c>
      <c r="Y2530" s="18">
        <f>IF(A2530="", "", TRIM(IF(COUNTIFS($N$2:$N$3000,N2530,$C$2:$C$3000,C2530,$D$2:$D$3000,D2530,$H$2:$H$3000,H2530)&gt;1, "Orden repetida. ", "")&amp;IF(AND(S2530=1, C2530=Ajustes!$B$7, U2529+0.000001&lt;H2530), "Vendes más de lo registrado. ", "")&amp;IF(Q2530="texto", "Fecha en texto. ", "")&amp;IF(OR(NOT(ISNUMBER(D2530)), NOT(ISNUMBER(H2530))), "Número en texto. ", "")&amp;IF(AND(ISNUMBER(Q2530), ISNUMBER(Q2529), Q2530&lt;Q2529), "Fuera de orden de fecha. ", "")))</f>
        <v/>
      </c>
      <c r="Z2530" s="18">
        <f>IF(AND(S2530=1, ISNUMBER(R2530)), ROW(), 0)</f>
        <v/>
      </c>
      <c r="AA2530" s="18">
        <f>IF(ISNUMBER(R2530), R2530, 0)</f>
        <v/>
      </c>
    </row>
    <row r="2531">
      <c r="A2531" s="13" t="n"/>
      <c r="B2531" s="13" t="n"/>
      <c r="C2531" s="13" t="n"/>
      <c r="D2531" s="13" t="n"/>
      <c r="E2531" s="13" t="n"/>
      <c r="F2531" s="13" t="n"/>
      <c r="G2531" s="13" t="n"/>
      <c r="H2531" s="13" t="n"/>
      <c r="I2531" s="13" t="n"/>
      <c r="J2531" s="13" t="n"/>
      <c r="K2531" s="13" t="n"/>
      <c r="L2531" s="13" t="n"/>
      <c r="M2531" s="13" t="n"/>
      <c r="N2531" s="13" t="n"/>
      <c r="O2531" s="14" t="n"/>
      <c r="P2531" s="15" t="n"/>
      <c r="Q2531" s="16">
        <f>IF(N2531="", "", IF(ISNUMBER(N2531), N2531, IFERROR(DATEVALUE(LEFT(N2531,10))+TIMEVALUE(MID(N2531,12,8)), "texto")))</f>
        <v/>
      </c>
      <c r="R2531" s="17">
        <f>IF(ISNUMBER(Q2531), DATE(YEAR(Q2531),MONTH(Q2531),1), "")</f>
        <v/>
      </c>
      <c r="S2531" s="18">
        <f>IF(A2531="", 0, IF(AND(M2531=Ajustes!$B$8, E2531=Ajustes!$B$5, I2531=Ajustes!$B$4, OR(C2531=Ajustes!$B$6, C2531=Ajustes!$B$7), ISNUMBER(D2531), ISNUMBER(H2531)), 1, 0))</f>
        <v/>
      </c>
      <c r="T2531" s="19">
        <f>IF(S2531&lt;&gt;1, 0, IF(N(J2531)=0, 0, IF(K2531=Ajustes!$B$5, J2531, J2531*F2531)))</f>
        <v/>
      </c>
      <c r="U2531" s="20">
        <f>IF(S2531&lt;&gt;1, U2530, IF(C2531=Ajustes!$B$6, U2530+H2531, U2530-H2531))</f>
        <v/>
      </c>
      <c r="V2531" s="19">
        <f>IF(S2531&lt;&gt;1, V2530, IF(C2531=Ajustes!$B$6, V2530+D2531+N(O2531)+T2531, IF(U2531&lt;=0, 0, V2530-H2531*W2530)))</f>
        <v/>
      </c>
      <c r="W2531" s="21">
        <f>IF(U2531&gt;0, V2531/U2531, 0)</f>
        <v/>
      </c>
      <c r="X2531" s="19">
        <f>IF(AND(S2531=1, C2531=Ajustes!$B$7), D2531-N(O2531)-T2531-H2531*W2530, "")</f>
        <v/>
      </c>
      <c r="Y2531" s="18">
        <f>IF(A2531="", "", TRIM(IF(COUNTIFS($N$2:$N$3000,N2531,$C$2:$C$3000,C2531,$D$2:$D$3000,D2531,$H$2:$H$3000,H2531)&gt;1, "Orden repetida. ", "")&amp;IF(AND(S2531=1, C2531=Ajustes!$B$7, U2530+0.000001&lt;H2531), "Vendes más de lo registrado. ", "")&amp;IF(Q2531="texto", "Fecha en texto. ", "")&amp;IF(OR(NOT(ISNUMBER(D2531)), NOT(ISNUMBER(H2531))), "Número en texto. ", "")&amp;IF(AND(ISNUMBER(Q2531), ISNUMBER(Q2530), Q2531&lt;Q2530), "Fuera de orden de fecha. ", "")))</f>
        <v/>
      </c>
      <c r="Z2531" s="18">
        <f>IF(AND(S2531=1, ISNUMBER(R2531)), ROW(), 0)</f>
        <v/>
      </c>
      <c r="AA2531" s="18">
        <f>IF(ISNUMBER(R2531), R2531, 0)</f>
        <v/>
      </c>
    </row>
    <row r="2532">
      <c r="A2532" s="13" t="n"/>
      <c r="B2532" s="13" t="n"/>
      <c r="C2532" s="13" t="n"/>
      <c r="D2532" s="13" t="n"/>
      <c r="E2532" s="13" t="n"/>
      <c r="F2532" s="13" t="n"/>
      <c r="G2532" s="13" t="n"/>
      <c r="H2532" s="13" t="n"/>
      <c r="I2532" s="13" t="n"/>
      <c r="J2532" s="13" t="n"/>
      <c r="K2532" s="13" t="n"/>
      <c r="L2532" s="13" t="n"/>
      <c r="M2532" s="13" t="n"/>
      <c r="N2532" s="13" t="n"/>
      <c r="O2532" s="14" t="n"/>
      <c r="P2532" s="15" t="n"/>
      <c r="Q2532" s="16">
        <f>IF(N2532="", "", IF(ISNUMBER(N2532), N2532, IFERROR(DATEVALUE(LEFT(N2532,10))+TIMEVALUE(MID(N2532,12,8)), "texto")))</f>
        <v/>
      </c>
      <c r="R2532" s="17">
        <f>IF(ISNUMBER(Q2532), DATE(YEAR(Q2532),MONTH(Q2532),1), "")</f>
        <v/>
      </c>
      <c r="S2532" s="18">
        <f>IF(A2532="", 0, IF(AND(M2532=Ajustes!$B$8, E2532=Ajustes!$B$5, I2532=Ajustes!$B$4, OR(C2532=Ajustes!$B$6, C2532=Ajustes!$B$7), ISNUMBER(D2532), ISNUMBER(H2532)), 1, 0))</f>
        <v/>
      </c>
      <c r="T2532" s="19">
        <f>IF(S2532&lt;&gt;1, 0, IF(N(J2532)=0, 0, IF(K2532=Ajustes!$B$5, J2532, J2532*F2532)))</f>
        <v/>
      </c>
      <c r="U2532" s="20">
        <f>IF(S2532&lt;&gt;1, U2531, IF(C2532=Ajustes!$B$6, U2531+H2532, U2531-H2532))</f>
        <v/>
      </c>
      <c r="V2532" s="19">
        <f>IF(S2532&lt;&gt;1, V2531, IF(C2532=Ajustes!$B$6, V2531+D2532+N(O2532)+T2532, IF(U2532&lt;=0, 0, V2531-H2532*W2531)))</f>
        <v/>
      </c>
      <c r="W2532" s="21">
        <f>IF(U2532&gt;0, V2532/U2532, 0)</f>
        <v/>
      </c>
      <c r="X2532" s="19">
        <f>IF(AND(S2532=1, C2532=Ajustes!$B$7), D2532-N(O2532)-T2532-H2532*W2531, "")</f>
        <v/>
      </c>
      <c r="Y2532" s="18">
        <f>IF(A2532="", "", TRIM(IF(COUNTIFS($N$2:$N$3000,N2532,$C$2:$C$3000,C2532,$D$2:$D$3000,D2532,$H$2:$H$3000,H2532)&gt;1, "Orden repetida. ", "")&amp;IF(AND(S2532=1, C2532=Ajustes!$B$7, U2531+0.000001&lt;H2532), "Vendes más de lo registrado. ", "")&amp;IF(Q2532="texto", "Fecha en texto. ", "")&amp;IF(OR(NOT(ISNUMBER(D2532)), NOT(ISNUMBER(H2532))), "Número en texto. ", "")&amp;IF(AND(ISNUMBER(Q2532), ISNUMBER(Q2531), Q2532&lt;Q2531), "Fuera de orden de fecha. ", "")))</f>
        <v/>
      </c>
      <c r="Z2532" s="18">
        <f>IF(AND(S2532=1, ISNUMBER(R2532)), ROW(), 0)</f>
        <v/>
      </c>
      <c r="AA2532" s="18">
        <f>IF(ISNUMBER(R2532), R2532, 0)</f>
        <v/>
      </c>
    </row>
    <row r="2533">
      <c r="A2533" s="13" t="n"/>
      <c r="B2533" s="13" t="n"/>
      <c r="C2533" s="13" t="n"/>
      <c r="D2533" s="13" t="n"/>
      <c r="E2533" s="13" t="n"/>
      <c r="F2533" s="13" t="n"/>
      <c r="G2533" s="13" t="n"/>
      <c r="H2533" s="13" t="n"/>
      <c r="I2533" s="13" t="n"/>
      <c r="J2533" s="13" t="n"/>
      <c r="K2533" s="13" t="n"/>
      <c r="L2533" s="13" t="n"/>
      <c r="M2533" s="13" t="n"/>
      <c r="N2533" s="13" t="n"/>
      <c r="O2533" s="14" t="n"/>
      <c r="P2533" s="15" t="n"/>
      <c r="Q2533" s="16">
        <f>IF(N2533="", "", IF(ISNUMBER(N2533), N2533, IFERROR(DATEVALUE(LEFT(N2533,10))+TIMEVALUE(MID(N2533,12,8)), "texto")))</f>
        <v/>
      </c>
      <c r="R2533" s="17">
        <f>IF(ISNUMBER(Q2533), DATE(YEAR(Q2533),MONTH(Q2533),1), "")</f>
        <v/>
      </c>
      <c r="S2533" s="18">
        <f>IF(A2533="", 0, IF(AND(M2533=Ajustes!$B$8, E2533=Ajustes!$B$5, I2533=Ajustes!$B$4, OR(C2533=Ajustes!$B$6, C2533=Ajustes!$B$7), ISNUMBER(D2533), ISNUMBER(H2533)), 1, 0))</f>
        <v/>
      </c>
      <c r="T2533" s="19">
        <f>IF(S2533&lt;&gt;1, 0, IF(N(J2533)=0, 0, IF(K2533=Ajustes!$B$5, J2533, J2533*F2533)))</f>
        <v/>
      </c>
      <c r="U2533" s="20">
        <f>IF(S2533&lt;&gt;1, U2532, IF(C2533=Ajustes!$B$6, U2532+H2533, U2532-H2533))</f>
        <v/>
      </c>
      <c r="V2533" s="19">
        <f>IF(S2533&lt;&gt;1, V2532, IF(C2533=Ajustes!$B$6, V2532+D2533+N(O2533)+T2533, IF(U2533&lt;=0, 0, V2532-H2533*W2532)))</f>
        <v/>
      </c>
      <c r="W2533" s="21">
        <f>IF(U2533&gt;0, V2533/U2533, 0)</f>
        <v/>
      </c>
      <c r="X2533" s="19">
        <f>IF(AND(S2533=1, C2533=Ajustes!$B$7), D2533-N(O2533)-T2533-H2533*W2532, "")</f>
        <v/>
      </c>
      <c r="Y2533" s="18">
        <f>IF(A2533="", "", TRIM(IF(COUNTIFS($N$2:$N$3000,N2533,$C$2:$C$3000,C2533,$D$2:$D$3000,D2533,$H$2:$H$3000,H2533)&gt;1, "Orden repetida. ", "")&amp;IF(AND(S2533=1, C2533=Ajustes!$B$7, U2532+0.000001&lt;H2533), "Vendes más de lo registrado. ", "")&amp;IF(Q2533="texto", "Fecha en texto. ", "")&amp;IF(OR(NOT(ISNUMBER(D2533)), NOT(ISNUMBER(H2533))), "Número en texto. ", "")&amp;IF(AND(ISNUMBER(Q2533), ISNUMBER(Q2532), Q2533&lt;Q2532), "Fuera de orden de fecha. ", "")))</f>
        <v/>
      </c>
      <c r="Z2533" s="18">
        <f>IF(AND(S2533=1, ISNUMBER(R2533)), ROW(), 0)</f>
        <v/>
      </c>
      <c r="AA2533" s="18">
        <f>IF(ISNUMBER(R2533), R2533, 0)</f>
        <v/>
      </c>
    </row>
    <row r="2534">
      <c r="A2534" s="13" t="n"/>
      <c r="B2534" s="13" t="n"/>
      <c r="C2534" s="13" t="n"/>
      <c r="D2534" s="13" t="n"/>
      <c r="E2534" s="13" t="n"/>
      <c r="F2534" s="13" t="n"/>
      <c r="G2534" s="13" t="n"/>
      <c r="H2534" s="13" t="n"/>
      <c r="I2534" s="13" t="n"/>
      <c r="J2534" s="13" t="n"/>
      <c r="K2534" s="13" t="n"/>
      <c r="L2534" s="13" t="n"/>
      <c r="M2534" s="13" t="n"/>
      <c r="N2534" s="13" t="n"/>
      <c r="O2534" s="14" t="n"/>
      <c r="P2534" s="15" t="n"/>
      <c r="Q2534" s="16">
        <f>IF(N2534="", "", IF(ISNUMBER(N2534), N2534, IFERROR(DATEVALUE(LEFT(N2534,10))+TIMEVALUE(MID(N2534,12,8)), "texto")))</f>
        <v/>
      </c>
      <c r="R2534" s="17">
        <f>IF(ISNUMBER(Q2534), DATE(YEAR(Q2534),MONTH(Q2534),1), "")</f>
        <v/>
      </c>
      <c r="S2534" s="18">
        <f>IF(A2534="", 0, IF(AND(M2534=Ajustes!$B$8, E2534=Ajustes!$B$5, I2534=Ajustes!$B$4, OR(C2534=Ajustes!$B$6, C2534=Ajustes!$B$7), ISNUMBER(D2534), ISNUMBER(H2534)), 1, 0))</f>
        <v/>
      </c>
      <c r="T2534" s="19">
        <f>IF(S2534&lt;&gt;1, 0, IF(N(J2534)=0, 0, IF(K2534=Ajustes!$B$5, J2534, J2534*F2534)))</f>
        <v/>
      </c>
      <c r="U2534" s="20">
        <f>IF(S2534&lt;&gt;1, U2533, IF(C2534=Ajustes!$B$6, U2533+H2534, U2533-H2534))</f>
        <v/>
      </c>
      <c r="V2534" s="19">
        <f>IF(S2534&lt;&gt;1, V2533, IF(C2534=Ajustes!$B$6, V2533+D2534+N(O2534)+T2534, IF(U2534&lt;=0, 0, V2533-H2534*W2533)))</f>
        <v/>
      </c>
      <c r="W2534" s="21">
        <f>IF(U2534&gt;0, V2534/U2534, 0)</f>
        <v/>
      </c>
      <c r="X2534" s="19">
        <f>IF(AND(S2534=1, C2534=Ajustes!$B$7), D2534-N(O2534)-T2534-H2534*W2533, "")</f>
        <v/>
      </c>
      <c r="Y2534" s="18">
        <f>IF(A2534="", "", TRIM(IF(COUNTIFS($N$2:$N$3000,N2534,$C$2:$C$3000,C2534,$D$2:$D$3000,D2534,$H$2:$H$3000,H2534)&gt;1, "Orden repetida. ", "")&amp;IF(AND(S2534=1, C2534=Ajustes!$B$7, U2533+0.000001&lt;H2534), "Vendes más de lo registrado. ", "")&amp;IF(Q2534="texto", "Fecha en texto. ", "")&amp;IF(OR(NOT(ISNUMBER(D2534)), NOT(ISNUMBER(H2534))), "Número en texto. ", "")&amp;IF(AND(ISNUMBER(Q2534), ISNUMBER(Q2533), Q2534&lt;Q2533), "Fuera de orden de fecha. ", "")))</f>
        <v/>
      </c>
      <c r="Z2534" s="18">
        <f>IF(AND(S2534=1, ISNUMBER(R2534)), ROW(), 0)</f>
        <v/>
      </c>
      <c r="AA2534" s="18">
        <f>IF(ISNUMBER(R2534), R2534, 0)</f>
        <v/>
      </c>
    </row>
    <row r="2535">
      <c r="A2535" s="13" t="n"/>
      <c r="B2535" s="13" t="n"/>
      <c r="C2535" s="13" t="n"/>
      <c r="D2535" s="13" t="n"/>
      <c r="E2535" s="13" t="n"/>
      <c r="F2535" s="13" t="n"/>
      <c r="G2535" s="13" t="n"/>
      <c r="H2535" s="13" t="n"/>
      <c r="I2535" s="13" t="n"/>
      <c r="J2535" s="13" t="n"/>
      <c r="K2535" s="13" t="n"/>
      <c r="L2535" s="13" t="n"/>
      <c r="M2535" s="13" t="n"/>
      <c r="N2535" s="13" t="n"/>
      <c r="O2535" s="14" t="n"/>
      <c r="P2535" s="15" t="n"/>
      <c r="Q2535" s="16">
        <f>IF(N2535="", "", IF(ISNUMBER(N2535), N2535, IFERROR(DATEVALUE(LEFT(N2535,10))+TIMEVALUE(MID(N2535,12,8)), "texto")))</f>
        <v/>
      </c>
      <c r="R2535" s="17">
        <f>IF(ISNUMBER(Q2535), DATE(YEAR(Q2535),MONTH(Q2535),1), "")</f>
        <v/>
      </c>
      <c r="S2535" s="18">
        <f>IF(A2535="", 0, IF(AND(M2535=Ajustes!$B$8, E2535=Ajustes!$B$5, I2535=Ajustes!$B$4, OR(C2535=Ajustes!$B$6, C2535=Ajustes!$B$7), ISNUMBER(D2535), ISNUMBER(H2535)), 1, 0))</f>
        <v/>
      </c>
      <c r="T2535" s="19">
        <f>IF(S2535&lt;&gt;1, 0, IF(N(J2535)=0, 0, IF(K2535=Ajustes!$B$5, J2535, J2535*F2535)))</f>
        <v/>
      </c>
      <c r="U2535" s="20">
        <f>IF(S2535&lt;&gt;1, U2534, IF(C2535=Ajustes!$B$6, U2534+H2535, U2534-H2535))</f>
        <v/>
      </c>
      <c r="V2535" s="19">
        <f>IF(S2535&lt;&gt;1, V2534, IF(C2535=Ajustes!$B$6, V2534+D2535+N(O2535)+T2535, IF(U2535&lt;=0, 0, V2534-H2535*W2534)))</f>
        <v/>
      </c>
      <c r="W2535" s="21">
        <f>IF(U2535&gt;0, V2535/U2535, 0)</f>
        <v/>
      </c>
      <c r="X2535" s="19">
        <f>IF(AND(S2535=1, C2535=Ajustes!$B$7), D2535-N(O2535)-T2535-H2535*W2534, "")</f>
        <v/>
      </c>
      <c r="Y2535" s="18">
        <f>IF(A2535="", "", TRIM(IF(COUNTIFS($N$2:$N$3000,N2535,$C$2:$C$3000,C2535,$D$2:$D$3000,D2535,$H$2:$H$3000,H2535)&gt;1, "Orden repetida. ", "")&amp;IF(AND(S2535=1, C2535=Ajustes!$B$7, U2534+0.000001&lt;H2535), "Vendes más de lo registrado. ", "")&amp;IF(Q2535="texto", "Fecha en texto. ", "")&amp;IF(OR(NOT(ISNUMBER(D2535)), NOT(ISNUMBER(H2535))), "Número en texto. ", "")&amp;IF(AND(ISNUMBER(Q2535), ISNUMBER(Q2534), Q2535&lt;Q2534), "Fuera de orden de fecha. ", "")))</f>
        <v/>
      </c>
      <c r="Z2535" s="18">
        <f>IF(AND(S2535=1, ISNUMBER(R2535)), ROW(), 0)</f>
        <v/>
      </c>
      <c r="AA2535" s="18">
        <f>IF(ISNUMBER(R2535), R2535, 0)</f>
        <v/>
      </c>
    </row>
    <row r="2536">
      <c r="A2536" s="13" t="n"/>
      <c r="B2536" s="13" t="n"/>
      <c r="C2536" s="13" t="n"/>
      <c r="D2536" s="13" t="n"/>
      <c r="E2536" s="13" t="n"/>
      <c r="F2536" s="13" t="n"/>
      <c r="G2536" s="13" t="n"/>
      <c r="H2536" s="13" t="n"/>
      <c r="I2536" s="13" t="n"/>
      <c r="J2536" s="13" t="n"/>
      <c r="K2536" s="13" t="n"/>
      <c r="L2536" s="13" t="n"/>
      <c r="M2536" s="13" t="n"/>
      <c r="N2536" s="13" t="n"/>
      <c r="O2536" s="14" t="n"/>
      <c r="P2536" s="15" t="n"/>
      <c r="Q2536" s="16">
        <f>IF(N2536="", "", IF(ISNUMBER(N2536), N2536, IFERROR(DATEVALUE(LEFT(N2536,10))+TIMEVALUE(MID(N2536,12,8)), "texto")))</f>
        <v/>
      </c>
      <c r="R2536" s="17">
        <f>IF(ISNUMBER(Q2536), DATE(YEAR(Q2536),MONTH(Q2536),1), "")</f>
        <v/>
      </c>
      <c r="S2536" s="18">
        <f>IF(A2536="", 0, IF(AND(M2536=Ajustes!$B$8, E2536=Ajustes!$B$5, I2536=Ajustes!$B$4, OR(C2536=Ajustes!$B$6, C2536=Ajustes!$B$7), ISNUMBER(D2536), ISNUMBER(H2536)), 1, 0))</f>
        <v/>
      </c>
      <c r="T2536" s="19">
        <f>IF(S2536&lt;&gt;1, 0, IF(N(J2536)=0, 0, IF(K2536=Ajustes!$B$5, J2536, J2536*F2536)))</f>
        <v/>
      </c>
      <c r="U2536" s="20">
        <f>IF(S2536&lt;&gt;1, U2535, IF(C2536=Ajustes!$B$6, U2535+H2536, U2535-H2536))</f>
        <v/>
      </c>
      <c r="V2536" s="19">
        <f>IF(S2536&lt;&gt;1, V2535, IF(C2536=Ajustes!$B$6, V2535+D2536+N(O2536)+T2536, IF(U2536&lt;=0, 0, V2535-H2536*W2535)))</f>
        <v/>
      </c>
      <c r="W2536" s="21">
        <f>IF(U2536&gt;0, V2536/U2536, 0)</f>
        <v/>
      </c>
      <c r="X2536" s="19">
        <f>IF(AND(S2536=1, C2536=Ajustes!$B$7), D2536-N(O2536)-T2536-H2536*W2535, "")</f>
        <v/>
      </c>
      <c r="Y2536" s="18">
        <f>IF(A2536="", "", TRIM(IF(COUNTIFS($N$2:$N$3000,N2536,$C$2:$C$3000,C2536,$D$2:$D$3000,D2536,$H$2:$H$3000,H2536)&gt;1, "Orden repetida. ", "")&amp;IF(AND(S2536=1, C2536=Ajustes!$B$7, U2535+0.000001&lt;H2536), "Vendes más de lo registrado. ", "")&amp;IF(Q2536="texto", "Fecha en texto. ", "")&amp;IF(OR(NOT(ISNUMBER(D2536)), NOT(ISNUMBER(H2536))), "Número en texto. ", "")&amp;IF(AND(ISNUMBER(Q2536), ISNUMBER(Q2535), Q2536&lt;Q2535), "Fuera de orden de fecha. ", "")))</f>
        <v/>
      </c>
      <c r="Z2536" s="18">
        <f>IF(AND(S2536=1, ISNUMBER(R2536)), ROW(), 0)</f>
        <v/>
      </c>
      <c r="AA2536" s="18">
        <f>IF(ISNUMBER(R2536), R2536, 0)</f>
        <v/>
      </c>
    </row>
    <row r="2537">
      <c r="A2537" s="13" t="n"/>
      <c r="B2537" s="13" t="n"/>
      <c r="C2537" s="13" t="n"/>
      <c r="D2537" s="13" t="n"/>
      <c r="E2537" s="13" t="n"/>
      <c r="F2537" s="13" t="n"/>
      <c r="G2537" s="13" t="n"/>
      <c r="H2537" s="13" t="n"/>
      <c r="I2537" s="13" t="n"/>
      <c r="J2537" s="13" t="n"/>
      <c r="K2537" s="13" t="n"/>
      <c r="L2537" s="13" t="n"/>
      <c r="M2537" s="13" t="n"/>
      <c r="N2537" s="13" t="n"/>
      <c r="O2537" s="14" t="n"/>
      <c r="P2537" s="15" t="n"/>
      <c r="Q2537" s="16">
        <f>IF(N2537="", "", IF(ISNUMBER(N2537), N2537, IFERROR(DATEVALUE(LEFT(N2537,10))+TIMEVALUE(MID(N2537,12,8)), "texto")))</f>
        <v/>
      </c>
      <c r="R2537" s="17">
        <f>IF(ISNUMBER(Q2537), DATE(YEAR(Q2537),MONTH(Q2537),1), "")</f>
        <v/>
      </c>
      <c r="S2537" s="18">
        <f>IF(A2537="", 0, IF(AND(M2537=Ajustes!$B$8, E2537=Ajustes!$B$5, I2537=Ajustes!$B$4, OR(C2537=Ajustes!$B$6, C2537=Ajustes!$B$7), ISNUMBER(D2537), ISNUMBER(H2537)), 1, 0))</f>
        <v/>
      </c>
      <c r="T2537" s="19">
        <f>IF(S2537&lt;&gt;1, 0, IF(N(J2537)=0, 0, IF(K2537=Ajustes!$B$5, J2537, J2537*F2537)))</f>
        <v/>
      </c>
      <c r="U2537" s="20">
        <f>IF(S2537&lt;&gt;1, U2536, IF(C2537=Ajustes!$B$6, U2536+H2537, U2536-H2537))</f>
        <v/>
      </c>
      <c r="V2537" s="19">
        <f>IF(S2537&lt;&gt;1, V2536, IF(C2537=Ajustes!$B$6, V2536+D2537+N(O2537)+T2537, IF(U2537&lt;=0, 0, V2536-H2537*W2536)))</f>
        <v/>
      </c>
      <c r="W2537" s="21">
        <f>IF(U2537&gt;0, V2537/U2537, 0)</f>
        <v/>
      </c>
      <c r="X2537" s="19">
        <f>IF(AND(S2537=1, C2537=Ajustes!$B$7), D2537-N(O2537)-T2537-H2537*W2536, "")</f>
        <v/>
      </c>
      <c r="Y2537" s="18">
        <f>IF(A2537="", "", TRIM(IF(COUNTIFS($N$2:$N$3000,N2537,$C$2:$C$3000,C2537,$D$2:$D$3000,D2537,$H$2:$H$3000,H2537)&gt;1, "Orden repetida. ", "")&amp;IF(AND(S2537=1, C2537=Ajustes!$B$7, U2536+0.000001&lt;H2537), "Vendes más de lo registrado. ", "")&amp;IF(Q2537="texto", "Fecha en texto. ", "")&amp;IF(OR(NOT(ISNUMBER(D2537)), NOT(ISNUMBER(H2537))), "Número en texto. ", "")&amp;IF(AND(ISNUMBER(Q2537), ISNUMBER(Q2536), Q2537&lt;Q2536), "Fuera de orden de fecha. ", "")))</f>
        <v/>
      </c>
      <c r="Z2537" s="18">
        <f>IF(AND(S2537=1, ISNUMBER(R2537)), ROW(), 0)</f>
        <v/>
      </c>
      <c r="AA2537" s="18">
        <f>IF(ISNUMBER(R2537), R2537, 0)</f>
        <v/>
      </c>
    </row>
    <row r="2538">
      <c r="A2538" s="13" t="n"/>
      <c r="B2538" s="13" t="n"/>
      <c r="C2538" s="13" t="n"/>
      <c r="D2538" s="13" t="n"/>
      <c r="E2538" s="13" t="n"/>
      <c r="F2538" s="13" t="n"/>
      <c r="G2538" s="13" t="n"/>
      <c r="H2538" s="13" t="n"/>
      <c r="I2538" s="13" t="n"/>
      <c r="J2538" s="13" t="n"/>
      <c r="K2538" s="13" t="n"/>
      <c r="L2538" s="13" t="n"/>
      <c r="M2538" s="13" t="n"/>
      <c r="N2538" s="13" t="n"/>
      <c r="O2538" s="14" t="n"/>
      <c r="P2538" s="15" t="n"/>
      <c r="Q2538" s="16">
        <f>IF(N2538="", "", IF(ISNUMBER(N2538), N2538, IFERROR(DATEVALUE(LEFT(N2538,10))+TIMEVALUE(MID(N2538,12,8)), "texto")))</f>
        <v/>
      </c>
      <c r="R2538" s="17">
        <f>IF(ISNUMBER(Q2538), DATE(YEAR(Q2538),MONTH(Q2538),1), "")</f>
        <v/>
      </c>
      <c r="S2538" s="18">
        <f>IF(A2538="", 0, IF(AND(M2538=Ajustes!$B$8, E2538=Ajustes!$B$5, I2538=Ajustes!$B$4, OR(C2538=Ajustes!$B$6, C2538=Ajustes!$B$7), ISNUMBER(D2538), ISNUMBER(H2538)), 1, 0))</f>
        <v/>
      </c>
      <c r="T2538" s="19">
        <f>IF(S2538&lt;&gt;1, 0, IF(N(J2538)=0, 0, IF(K2538=Ajustes!$B$5, J2538, J2538*F2538)))</f>
        <v/>
      </c>
      <c r="U2538" s="20">
        <f>IF(S2538&lt;&gt;1, U2537, IF(C2538=Ajustes!$B$6, U2537+H2538, U2537-H2538))</f>
        <v/>
      </c>
      <c r="V2538" s="19">
        <f>IF(S2538&lt;&gt;1, V2537, IF(C2538=Ajustes!$B$6, V2537+D2538+N(O2538)+T2538, IF(U2538&lt;=0, 0, V2537-H2538*W2537)))</f>
        <v/>
      </c>
      <c r="W2538" s="21">
        <f>IF(U2538&gt;0, V2538/U2538, 0)</f>
        <v/>
      </c>
      <c r="X2538" s="19">
        <f>IF(AND(S2538=1, C2538=Ajustes!$B$7), D2538-N(O2538)-T2538-H2538*W2537, "")</f>
        <v/>
      </c>
      <c r="Y2538" s="18">
        <f>IF(A2538="", "", TRIM(IF(COUNTIFS($N$2:$N$3000,N2538,$C$2:$C$3000,C2538,$D$2:$D$3000,D2538,$H$2:$H$3000,H2538)&gt;1, "Orden repetida. ", "")&amp;IF(AND(S2538=1, C2538=Ajustes!$B$7, U2537+0.000001&lt;H2538), "Vendes más de lo registrado. ", "")&amp;IF(Q2538="texto", "Fecha en texto. ", "")&amp;IF(OR(NOT(ISNUMBER(D2538)), NOT(ISNUMBER(H2538))), "Número en texto. ", "")&amp;IF(AND(ISNUMBER(Q2538), ISNUMBER(Q2537), Q2538&lt;Q2537), "Fuera de orden de fecha. ", "")))</f>
        <v/>
      </c>
      <c r="Z2538" s="18">
        <f>IF(AND(S2538=1, ISNUMBER(R2538)), ROW(), 0)</f>
        <v/>
      </c>
      <c r="AA2538" s="18">
        <f>IF(ISNUMBER(R2538), R2538, 0)</f>
        <v/>
      </c>
    </row>
    <row r="2539">
      <c r="A2539" s="13" t="n"/>
      <c r="B2539" s="13" t="n"/>
      <c r="C2539" s="13" t="n"/>
      <c r="D2539" s="13" t="n"/>
      <c r="E2539" s="13" t="n"/>
      <c r="F2539" s="13" t="n"/>
      <c r="G2539" s="13" t="n"/>
      <c r="H2539" s="13" t="n"/>
      <c r="I2539" s="13" t="n"/>
      <c r="J2539" s="13" t="n"/>
      <c r="K2539" s="13" t="n"/>
      <c r="L2539" s="13" t="n"/>
      <c r="M2539" s="13" t="n"/>
      <c r="N2539" s="13" t="n"/>
      <c r="O2539" s="14" t="n"/>
      <c r="P2539" s="15" t="n"/>
      <c r="Q2539" s="16">
        <f>IF(N2539="", "", IF(ISNUMBER(N2539), N2539, IFERROR(DATEVALUE(LEFT(N2539,10))+TIMEVALUE(MID(N2539,12,8)), "texto")))</f>
        <v/>
      </c>
      <c r="R2539" s="17">
        <f>IF(ISNUMBER(Q2539), DATE(YEAR(Q2539),MONTH(Q2539),1), "")</f>
        <v/>
      </c>
      <c r="S2539" s="18">
        <f>IF(A2539="", 0, IF(AND(M2539=Ajustes!$B$8, E2539=Ajustes!$B$5, I2539=Ajustes!$B$4, OR(C2539=Ajustes!$B$6, C2539=Ajustes!$B$7), ISNUMBER(D2539), ISNUMBER(H2539)), 1, 0))</f>
        <v/>
      </c>
      <c r="T2539" s="19">
        <f>IF(S2539&lt;&gt;1, 0, IF(N(J2539)=0, 0, IF(K2539=Ajustes!$B$5, J2539, J2539*F2539)))</f>
        <v/>
      </c>
      <c r="U2539" s="20">
        <f>IF(S2539&lt;&gt;1, U2538, IF(C2539=Ajustes!$B$6, U2538+H2539, U2538-H2539))</f>
        <v/>
      </c>
      <c r="V2539" s="19">
        <f>IF(S2539&lt;&gt;1, V2538, IF(C2539=Ajustes!$B$6, V2538+D2539+N(O2539)+T2539, IF(U2539&lt;=0, 0, V2538-H2539*W2538)))</f>
        <v/>
      </c>
      <c r="W2539" s="21">
        <f>IF(U2539&gt;0, V2539/U2539, 0)</f>
        <v/>
      </c>
      <c r="X2539" s="19">
        <f>IF(AND(S2539=1, C2539=Ajustes!$B$7), D2539-N(O2539)-T2539-H2539*W2538, "")</f>
        <v/>
      </c>
      <c r="Y2539" s="18">
        <f>IF(A2539="", "", TRIM(IF(COUNTIFS($N$2:$N$3000,N2539,$C$2:$C$3000,C2539,$D$2:$D$3000,D2539,$H$2:$H$3000,H2539)&gt;1, "Orden repetida. ", "")&amp;IF(AND(S2539=1, C2539=Ajustes!$B$7, U2538+0.000001&lt;H2539), "Vendes más de lo registrado. ", "")&amp;IF(Q2539="texto", "Fecha en texto. ", "")&amp;IF(OR(NOT(ISNUMBER(D2539)), NOT(ISNUMBER(H2539))), "Número en texto. ", "")&amp;IF(AND(ISNUMBER(Q2539), ISNUMBER(Q2538), Q2539&lt;Q2538), "Fuera de orden de fecha. ", "")))</f>
        <v/>
      </c>
      <c r="Z2539" s="18">
        <f>IF(AND(S2539=1, ISNUMBER(R2539)), ROW(), 0)</f>
        <v/>
      </c>
      <c r="AA2539" s="18">
        <f>IF(ISNUMBER(R2539), R2539, 0)</f>
        <v/>
      </c>
    </row>
    <row r="2540">
      <c r="A2540" s="13" t="n"/>
      <c r="B2540" s="13" t="n"/>
      <c r="C2540" s="13" t="n"/>
      <c r="D2540" s="13" t="n"/>
      <c r="E2540" s="13" t="n"/>
      <c r="F2540" s="13" t="n"/>
      <c r="G2540" s="13" t="n"/>
      <c r="H2540" s="13" t="n"/>
      <c r="I2540" s="13" t="n"/>
      <c r="J2540" s="13" t="n"/>
      <c r="K2540" s="13" t="n"/>
      <c r="L2540" s="13" t="n"/>
      <c r="M2540" s="13" t="n"/>
      <c r="N2540" s="13" t="n"/>
      <c r="O2540" s="14" t="n"/>
      <c r="P2540" s="15" t="n"/>
      <c r="Q2540" s="16">
        <f>IF(N2540="", "", IF(ISNUMBER(N2540), N2540, IFERROR(DATEVALUE(LEFT(N2540,10))+TIMEVALUE(MID(N2540,12,8)), "texto")))</f>
        <v/>
      </c>
      <c r="R2540" s="17">
        <f>IF(ISNUMBER(Q2540), DATE(YEAR(Q2540),MONTH(Q2540),1), "")</f>
        <v/>
      </c>
      <c r="S2540" s="18">
        <f>IF(A2540="", 0, IF(AND(M2540=Ajustes!$B$8, E2540=Ajustes!$B$5, I2540=Ajustes!$B$4, OR(C2540=Ajustes!$B$6, C2540=Ajustes!$B$7), ISNUMBER(D2540), ISNUMBER(H2540)), 1, 0))</f>
        <v/>
      </c>
      <c r="T2540" s="19">
        <f>IF(S2540&lt;&gt;1, 0, IF(N(J2540)=0, 0, IF(K2540=Ajustes!$B$5, J2540, J2540*F2540)))</f>
        <v/>
      </c>
      <c r="U2540" s="20">
        <f>IF(S2540&lt;&gt;1, U2539, IF(C2540=Ajustes!$B$6, U2539+H2540, U2539-H2540))</f>
        <v/>
      </c>
      <c r="V2540" s="19">
        <f>IF(S2540&lt;&gt;1, V2539, IF(C2540=Ajustes!$B$6, V2539+D2540+N(O2540)+T2540, IF(U2540&lt;=0, 0, V2539-H2540*W2539)))</f>
        <v/>
      </c>
      <c r="W2540" s="21">
        <f>IF(U2540&gt;0, V2540/U2540, 0)</f>
        <v/>
      </c>
      <c r="X2540" s="19">
        <f>IF(AND(S2540=1, C2540=Ajustes!$B$7), D2540-N(O2540)-T2540-H2540*W2539, "")</f>
        <v/>
      </c>
      <c r="Y2540" s="18">
        <f>IF(A2540="", "", TRIM(IF(COUNTIFS($N$2:$N$3000,N2540,$C$2:$C$3000,C2540,$D$2:$D$3000,D2540,$H$2:$H$3000,H2540)&gt;1, "Orden repetida. ", "")&amp;IF(AND(S2540=1, C2540=Ajustes!$B$7, U2539+0.000001&lt;H2540), "Vendes más de lo registrado. ", "")&amp;IF(Q2540="texto", "Fecha en texto. ", "")&amp;IF(OR(NOT(ISNUMBER(D2540)), NOT(ISNUMBER(H2540))), "Número en texto. ", "")&amp;IF(AND(ISNUMBER(Q2540), ISNUMBER(Q2539), Q2540&lt;Q2539), "Fuera de orden de fecha. ", "")))</f>
        <v/>
      </c>
      <c r="Z2540" s="18">
        <f>IF(AND(S2540=1, ISNUMBER(R2540)), ROW(), 0)</f>
        <v/>
      </c>
      <c r="AA2540" s="18">
        <f>IF(ISNUMBER(R2540), R2540, 0)</f>
        <v/>
      </c>
    </row>
    <row r="2541">
      <c r="A2541" s="13" t="n"/>
      <c r="B2541" s="13" t="n"/>
      <c r="C2541" s="13" t="n"/>
      <c r="D2541" s="13" t="n"/>
      <c r="E2541" s="13" t="n"/>
      <c r="F2541" s="13" t="n"/>
      <c r="G2541" s="13" t="n"/>
      <c r="H2541" s="13" t="n"/>
      <c r="I2541" s="13" t="n"/>
      <c r="J2541" s="13" t="n"/>
      <c r="K2541" s="13" t="n"/>
      <c r="L2541" s="13" t="n"/>
      <c r="M2541" s="13" t="n"/>
      <c r="N2541" s="13" t="n"/>
      <c r="O2541" s="14" t="n"/>
      <c r="P2541" s="15" t="n"/>
      <c r="Q2541" s="16">
        <f>IF(N2541="", "", IF(ISNUMBER(N2541), N2541, IFERROR(DATEVALUE(LEFT(N2541,10))+TIMEVALUE(MID(N2541,12,8)), "texto")))</f>
        <v/>
      </c>
      <c r="R2541" s="17">
        <f>IF(ISNUMBER(Q2541), DATE(YEAR(Q2541),MONTH(Q2541),1), "")</f>
        <v/>
      </c>
      <c r="S2541" s="18">
        <f>IF(A2541="", 0, IF(AND(M2541=Ajustes!$B$8, E2541=Ajustes!$B$5, I2541=Ajustes!$B$4, OR(C2541=Ajustes!$B$6, C2541=Ajustes!$B$7), ISNUMBER(D2541), ISNUMBER(H2541)), 1, 0))</f>
        <v/>
      </c>
      <c r="T2541" s="19">
        <f>IF(S2541&lt;&gt;1, 0, IF(N(J2541)=0, 0, IF(K2541=Ajustes!$B$5, J2541, J2541*F2541)))</f>
        <v/>
      </c>
      <c r="U2541" s="20">
        <f>IF(S2541&lt;&gt;1, U2540, IF(C2541=Ajustes!$B$6, U2540+H2541, U2540-H2541))</f>
        <v/>
      </c>
      <c r="V2541" s="19">
        <f>IF(S2541&lt;&gt;1, V2540, IF(C2541=Ajustes!$B$6, V2540+D2541+N(O2541)+T2541, IF(U2541&lt;=0, 0, V2540-H2541*W2540)))</f>
        <v/>
      </c>
      <c r="W2541" s="21">
        <f>IF(U2541&gt;0, V2541/U2541, 0)</f>
        <v/>
      </c>
      <c r="X2541" s="19">
        <f>IF(AND(S2541=1, C2541=Ajustes!$B$7), D2541-N(O2541)-T2541-H2541*W2540, "")</f>
        <v/>
      </c>
      <c r="Y2541" s="18">
        <f>IF(A2541="", "", TRIM(IF(COUNTIFS($N$2:$N$3000,N2541,$C$2:$C$3000,C2541,$D$2:$D$3000,D2541,$H$2:$H$3000,H2541)&gt;1, "Orden repetida. ", "")&amp;IF(AND(S2541=1, C2541=Ajustes!$B$7, U2540+0.000001&lt;H2541), "Vendes más de lo registrado. ", "")&amp;IF(Q2541="texto", "Fecha en texto. ", "")&amp;IF(OR(NOT(ISNUMBER(D2541)), NOT(ISNUMBER(H2541))), "Número en texto. ", "")&amp;IF(AND(ISNUMBER(Q2541), ISNUMBER(Q2540), Q2541&lt;Q2540), "Fuera de orden de fecha. ", "")))</f>
        <v/>
      </c>
      <c r="Z2541" s="18">
        <f>IF(AND(S2541=1, ISNUMBER(R2541)), ROW(), 0)</f>
        <v/>
      </c>
      <c r="AA2541" s="18">
        <f>IF(ISNUMBER(R2541), R2541, 0)</f>
        <v/>
      </c>
    </row>
    <row r="2542">
      <c r="A2542" s="13" t="n"/>
      <c r="B2542" s="13" t="n"/>
      <c r="C2542" s="13" t="n"/>
      <c r="D2542" s="13" t="n"/>
      <c r="E2542" s="13" t="n"/>
      <c r="F2542" s="13" t="n"/>
      <c r="G2542" s="13" t="n"/>
      <c r="H2542" s="13" t="n"/>
      <c r="I2542" s="13" t="n"/>
      <c r="J2542" s="13" t="n"/>
      <c r="K2542" s="13" t="n"/>
      <c r="L2542" s="13" t="n"/>
      <c r="M2542" s="13" t="n"/>
      <c r="N2542" s="13" t="n"/>
      <c r="O2542" s="14" t="n"/>
      <c r="P2542" s="15" t="n"/>
      <c r="Q2542" s="16">
        <f>IF(N2542="", "", IF(ISNUMBER(N2542), N2542, IFERROR(DATEVALUE(LEFT(N2542,10))+TIMEVALUE(MID(N2542,12,8)), "texto")))</f>
        <v/>
      </c>
      <c r="R2542" s="17">
        <f>IF(ISNUMBER(Q2542), DATE(YEAR(Q2542),MONTH(Q2542),1), "")</f>
        <v/>
      </c>
      <c r="S2542" s="18">
        <f>IF(A2542="", 0, IF(AND(M2542=Ajustes!$B$8, E2542=Ajustes!$B$5, I2542=Ajustes!$B$4, OR(C2542=Ajustes!$B$6, C2542=Ajustes!$B$7), ISNUMBER(D2542), ISNUMBER(H2542)), 1, 0))</f>
        <v/>
      </c>
      <c r="T2542" s="19">
        <f>IF(S2542&lt;&gt;1, 0, IF(N(J2542)=0, 0, IF(K2542=Ajustes!$B$5, J2542, J2542*F2542)))</f>
        <v/>
      </c>
      <c r="U2542" s="20">
        <f>IF(S2542&lt;&gt;1, U2541, IF(C2542=Ajustes!$B$6, U2541+H2542, U2541-H2542))</f>
        <v/>
      </c>
      <c r="V2542" s="19">
        <f>IF(S2542&lt;&gt;1, V2541, IF(C2542=Ajustes!$B$6, V2541+D2542+N(O2542)+T2542, IF(U2542&lt;=0, 0, V2541-H2542*W2541)))</f>
        <v/>
      </c>
      <c r="W2542" s="21">
        <f>IF(U2542&gt;0, V2542/U2542, 0)</f>
        <v/>
      </c>
      <c r="X2542" s="19">
        <f>IF(AND(S2542=1, C2542=Ajustes!$B$7), D2542-N(O2542)-T2542-H2542*W2541, "")</f>
        <v/>
      </c>
      <c r="Y2542" s="18">
        <f>IF(A2542="", "", TRIM(IF(COUNTIFS($N$2:$N$3000,N2542,$C$2:$C$3000,C2542,$D$2:$D$3000,D2542,$H$2:$H$3000,H2542)&gt;1, "Orden repetida. ", "")&amp;IF(AND(S2542=1, C2542=Ajustes!$B$7, U2541+0.000001&lt;H2542), "Vendes más de lo registrado. ", "")&amp;IF(Q2542="texto", "Fecha en texto. ", "")&amp;IF(OR(NOT(ISNUMBER(D2542)), NOT(ISNUMBER(H2542))), "Número en texto. ", "")&amp;IF(AND(ISNUMBER(Q2542), ISNUMBER(Q2541), Q2542&lt;Q2541), "Fuera de orden de fecha. ", "")))</f>
        <v/>
      </c>
      <c r="Z2542" s="18">
        <f>IF(AND(S2542=1, ISNUMBER(R2542)), ROW(), 0)</f>
        <v/>
      </c>
      <c r="AA2542" s="18">
        <f>IF(ISNUMBER(R2542), R2542, 0)</f>
        <v/>
      </c>
    </row>
    <row r="2543">
      <c r="A2543" s="13" t="n"/>
      <c r="B2543" s="13" t="n"/>
      <c r="C2543" s="13" t="n"/>
      <c r="D2543" s="13" t="n"/>
      <c r="E2543" s="13" t="n"/>
      <c r="F2543" s="13" t="n"/>
      <c r="G2543" s="13" t="n"/>
      <c r="H2543" s="13" t="n"/>
      <c r="I2543" s="13" t="n"/>
      <c r="J2543" s="13" t="n"/>
      <c r="K2543" s="13" t="n"/>
      <c r="L2543" s="13" t="n"/>
      <c r="M2543" s="13" t="n"/>
      <c r="N2543" s="13" t="n"/>
      <c r="O2543" s="14" t="n"/>
      <c r="P2543" s="15" t="n"/>
      <c r="Q2543" s="16">
        <f>IF(N2543="", "", IF(ISNUMBER(N2543), N2543, IFERROR(DATEVALUE(LEFT(N2543,10))+TIMEVALUE(MID(N2543,12,8)), "texto")))</f>
        <v/>
      </c>
      <c r="R2543" s="17">
        <f>IF(ISNUMBER(Q2543), DATE(YEAR(Q2543),MONTH(Q2543),1), "")</f>
        <v/>
      </c>
      <c r="S2543" s="18">
        <f>IF(A2543="", 0, IF(AND(M2543=Ajustes!$B$8, E2543=Ajustes!$B$5, I2543=Ajustes!$B$4, OR(C2543=Ajustes!$B$6, C2543=Ajustes!$B$7), ISNUMBER(D2543), ISNUMBER(H2543)), 1, 0))</f>
        <v/>
      </c>
      <c r="T2543" s="19">
        <f>IF(S2543&lt;&gt;1, 0, IF(N(J2543)=0, 0, IF(K2543=Ajustes!$B$5, J2543, J2543*F2543)))</f>
        <v/>
      </c>
      <c r="U2543" s="20">
        <f>IF(S2543&lt;&gt;1, U2542, IF(C2543=Ajustes!$B$6, U2542+H2543, U2542-H2543))</f>
        <v/>
      </c>
      <c r="V2543" s="19">
        <f>IF(S2543&lt;&gt;1, V2542, IF(C2543=Ajustes!$B$6, V2542+D2543+N(O2543)+T2543, IF(U2543&lt;=0, 0, V2542-H2543*W2542)))</f>
        <v/>
      </c>
      <c r="W2543" s="21">
        <f>IF(U2543&gt;0, V2543/U2543, 0)</f>
        <v/>
      </c>
      <c r="X2543" s="19">
        <f>IF(AND(S2543=1, C2543=Ajustes!$B$7), D2543-N(O2543)-T2543-H2543*W2542, "")</f>
        <v/>
      </c>
      <c r="Y2543" s="18">
        <f>IF(A2543="", "", TRIM(IF(COUNTIFS($N$2:$N$3000,N2543,$C$2:$C$3000,C2543,$D$2:$D$3000,D2543,$H$2:$H$3000,H2543)&gt;1, "Orden repetida. ", "")&amp;IF(AND(S2543=1, C2543=Ajustes!$B$7, U2542+0.000001&lt;H2543), "Vendes más de lo registrado. ", "")&amp;IF(Q2543="texto", "Fecha en texto. ", "")&amp;IF(OR(NOT(ISNUMBER(D2543)), NOT(ISNUMBER(H2543))), "Número en texto. ", "")&amp;IF(AND(ISNUMBER(Q2543), ISNUMBER(Q2542), Q2543&lt;Q2542), "Fuera de orden de fecha. ", "")))</f>
        <v/>
      </c>
      <c r="Z2543" s="18">
        <f>IF(AND(S2543=1, ISNUMBER(R2543)), ROW(), 0)</f>
        <v/>
      </c>
      <c r="AA2543" s="18">
        <f>IF(ISNUMBER(R2543), R2543, 0)</f>
        <v/>
      </c>
    </row>
    <row r="2544">
      <c r="A2544" s="13" t="n"/>
      <c r="B2544" s="13" t="n"/>
      <c r="C2544" s="13" t="n"/>
      <c r="D2544" s="13" t="n"/>
      <c r="E2544" s="13" t="n"/>
      <c r="F2544" s="13" t="n"/>
      <c r="G2544" s="13" t="n"/>
      <c r="H2544" s="13" t="n"/>
      <c r="I2544" s="13" t="n"/>
      <c r="J2544" s="13" t="n"/>
      <c r="K2544" s="13" t="n"/>
      <c r="L2544" s="13" t="n"/>
      <c r="M2544" s="13" t="n"/>
      <c r="N2544" s="13" t="n"/>
      <c r="O2544" s="14" t="n"/>
      <c r="P2544" s="15" t="n"/>
      <c r="Q2544" s="16">
        <f>IF(N2544="", "", IF(ISNUMBER(N2544), N2544, IFERROR(DATEVALUE(LEFT(N2544,10))+TIMEVALUE(MID(N2544,12,8)), "texto")))</f>
        <v/>
      </c>
      <c r="R2544" s="17">
        <f>IF(ISNUMBER(Q2544), DATE(YEAR(Q2544),MONTH(Q2544),1), "")</f>
        <v/>
      </c>
      <c r="S2544" s="18">
        <f>IF(A2544="", 0, IF(AND(M2544=Ajustes!$B$8, E2544=Ajustes!$B$5, I2544=Ajustes!$B$4, OR(C2544=Ajustes!$B$6, C2544=Ajustes!$B$7), ISNUMBER(D2544), ISNUMBER(H2544)), 1, 0))</f>
        <v/>
      </c>
      <c r="T2544" s="19">
        <f>IF(S2544&lt;&gt;1, 0, IF(N(J2544)=0, 0, IF(K2544=Ajustes!$B$5, J2544, J2544*F2544)))</f>
        <v/>
      </c>
      <c r="U2544" s="20">
        <f>IF(S2544&lt;&gt;1, U2543, IF(C2544=Ajustes!$B$6, U2543+H2544, U2543-H2544))</f>
        <v/>
      </c>
      <c r="V2544" s="19">
        <f>IF(S2544&lt;&gt;1, V2543, IF(C2544=Ajustes!$B$6, V2543+D2544+N(O2544)+T2544, IF(U2544&lt;=0, 0, V2543-H2544*W2543)))</f>
        <v/>
      </c>
      <c r="W2544" s="21">
        <f>IF(U2544&gt;0, V2544/U2544, 0)</f>
        <v/>
      </c>
      <c r="X2544" s="19">
        <f>IF(AND(S2544=1, C2544=Ajustes!$B$7), D2544-N(O2544)-T2544-H2544*W2543, "")</f>
        <v/>
      </c>
      <c r="Y2544" s="18">
        <f>IF(A2544="", "", TRIM(IF(COUNTIFS($N$2:$N$3000,N2544,$C$2:$C$3000,C2544,$D$2:$D$3000,D2544,$H$2:$H$3000,H2544)&gt;1, "Orden repetida. ", "")&amp;IF(AND(S2544=1, C2544=Ajustes!$B$7, U2543+0.000001&lt;H2544), "Vendes más de lo registrado. ", "")&amp;IF(Q2544="texto", "Fecha en texto. ", "")&amp;IF(OR(NOT(ISNUMBER(D2544)), NOT(ISNUMBER(H2544))), "Número en texto. ", "")&amp;IF(AND(ISNUMBER(Q2544), ISNUMBER(Q2543), Q2544&lt;Q2543), "Fuera de orden de fecha. ", "")))</f>
        <v/>
      </c>
      <c r="Z2544" s="18">
        <f>IF(AND(S2544=1, ISNUMBER(R2544)), ROW(), 0)</f>
        <v/>
      </c>
      <c r="AA2544" s="18">
        <f>IF(ISNUMBER(R2544), R2544, 0)</f>
        <v/>
      </c>
    </row>
    <row r="2545">
      <c r="A2545" s="13" t="n"/>
      <c r="B2545" s="13" t="n"/>
      <c r="C2545" s="13" t="n"/>
      <c r="D2545" s="13" t="n"/>
      <c r="E2545" s="13" t="n"/>
      <c r="F2545" s="13" t="n"/>
      <c r="G2545" s="13" t="n"/>
      <c r="H2545" s="13" t="n"/>
      <c r="I2545" s="13" t="n"/>
      <c r="J2545" s="13" t="n"/>
      <c r="K2545" s="13" t="n"/>
      <c r="L2545" s="13" t="n"/>
      <c r="M2545" s="13" t="n"/>
      <c r="N2545" s="13" t="n"/>
      <c r="O2545" s="14" t="n"/>
      <c r="P2545" s="15" t="n"/>
      <c r="Q2545" s="16">
        <f>IF(N2545="", "", IF(ISNUMBER(N2545), N2545, IFERROR(DATEVALUE(LEFT(N2545,10))+TIMEVALUE(MID(N2545,12,8)), "texto")))</f>
        <v/>
      </c>
      <c r="R2545" s="17">
        <f>IF(ISNUMBER(Q2545), DATE(YEAR(Q2545),MONTH(Q2545),1), "")</f>
        <v/>
      </c>
      <c r="S2545" s="18">
        <f>IF(A2545="", 0, IF(AND(M2545=Ajustes!$B$8, E2545=Ajustes!$B$5, I2545=Ajustes!$B$4, OR(C2545=Ajustes!$B$6, C2545=Ajustes!$B$7), ISNUMBER(D2545), ISNUMBER(H2545)), 1, 0))</f>
        <v/>
      </c>
      <c r="T2545" s="19">
        <f>IF(S2545&lt;&gt;1, 0, IF(N(J2545)=0, 0, IF(K2545=Ajustes!$B$5, J2545, J2545*F2545)))</f>
        <v/>
      </c>
      <c r="U2545" s="20">
        <f>IF(S2545&lt;&gt;1, U2544, IF(C2545=Ajustes!$B$6, U2544+H2545, U2544-H2545))</f>
        <v/>
      </c>
      <c r="V2545" s="19">
        <f>IF(S2545&lt;&gt;1, V2544, IF(C2545=Ajustes!$B$6, V2544+D2545+N(O2545)+T2545, IF(U2545&lt;=0, 0, V2544-H2545*W2544)))</f>
        <v/>
      </c>
      <c r="W2545" s="21">
        <f>IF(U2545&gt;0, V2545/U2545, 0)</f>
        <v/>
      </c>
      <c r="X2545" s="19">
        <f>IF(AND(S2545=1, C2545=Ajustes!$B$7), D2545-N(O2545)-T2545-H2545*W2544, "")</f>
        <v/>
      </c>
      <c r="Y2545" s="18">
        <f>IF(A2545="", "", TRIM(IF(COUNTIFS($N$2:$N$3000,N2545,$C$2:$C$3000,C2545,$D$2:$D$3000,D2545,$H$2:$H$3000,H2545)&gt;1, "Orden repetida. ", "")&amp;IF(AND(S2545=1, C2545=Ajustes!$B$7, U2544+0.000001&lt;H2545), "Vendes más de lo registrado. ", "")&amp;IF(Q2545="texto", "Fecha en texto. ", "")&amp;IF(OR(NOT(ISNUMBER(D2545)), NOT(ISNUMBER(H2545))), "Número en texto. ", "")&amp;IF(AND(ISNUMBER(Q2545), ISNUMBER(Q2544), Q2545&lt;Q2544), "Fuera de orden de fecha. ", "")))</f>
        <v/>
      </c>
      <c r="Z2545" s="18">
        <f>IF(AND(S2545=1, ISNUMBER(R2545)), ROW(), 0)</f>
        <v/>
      </c>
      <c r="AA2545" s="18">
        <f>IF(ISNUMBER(R2545), R2545, 0)</f>
        <v/>
      </c>
    </row>
    <row r="2546">
      <c r="A2546" s="13" t="n"/>
      <c r="B2546" s="13" t="n"/>
      <c r="C2546" s="13" t="n"/>
      <c r="D2546" s="13" t="n"/>
      <c r="E2546" s="13" t="n"/>
      <c r="F2546" s="13" t="n"/>
      <c r="G2546" s="13" t="n"/>
      <c r="H2546" s="13" t="n"/>
      <c r="I2546" s="13" t="n"/>
      <c r="J2546" s="13" t="n"/>
      <c r="K2546" s="13" t="n"/>
      <c r="L2546" s="13" t="n"/>
      <c r="M2546" s="13" t="n"/>
      <c r="N2546" s="13" t="n"/>
      <c r="O2546" s="14" t="n"/>
      <c r="P2546" s="15" t="n"/>
      <c r="Q2546" s="16">
        <f>IF(N2546="", "", IF(ISNUMBER(N2546), N2546, IFERROR(DATEVALUE(LEFT(N2546,10))+TIMEVALUE(MID(N2546,12,8)), "texto")))</f>
        <v/>
      </c>
      <c r="R2546" s="17">
        <f>IF(ISNUMBER(Q2546), DATE(YEAR(Q2546),MONTH(Q2546),1), "")</f>
        <v/>
      </c>
      <c r="S2546" s="18">
        <f>IF(A2546="", 0, IF(AND(M2546=Ajustes!$B$8, E2546=Ajustes!$B$5, I2546=Ajustes!$B$4, OR(C2546=Ajustes!$B$6, C2546=Ajustes!$B$7), ISNUMBER(D2546), ISNUMBER(H2546)), 1, 0))</f>
        <v/>
      </c>
      <c r="T2546" s="19">
        <f>IF(S2546&lt;&gt;1, 0, IF(N(J2546)=0, 0, IF(K2546=Ajustes!$B$5, J2546, J2546*F2546)))</f>
        <v/>
      </c>
      <c r="U2546" s="20">
        <f>IF(S2546&lt;&gt;1, U2545, IF(C2546=Ajustes!$B$6, U2545+H2546, U2545-H2546))</f>
        <v/>
      </c>
      <c r="V2546" s="19">
        <f>IF(S2546&lt;&gt;1, V2545, IF(C2546=Ajustes!$B$6, V2545+D2546+N(O2546)+T2546, IF(U2546&lt;=0, 0, V2545-H2546*W2545)))</f>
        <v/>
      </c>
      <c r="W2546" s="21">
        <f>IF(U2546&gt;0, V2546/U2546, 0)</f>
        <v/>
      </c>
      <c r="X2546" s="19">
        <f>IF(AND(S2546=1, C2546=Ajustes!$B$7), D2546-N(O2546)-T2546-H2546*W2545, "")</f>
        <v/>
      </c>
      <c r="Y2546" s="18">
        <f>IF(A2546="", "", TRIM(IF(COUNTIFS($N$2:$N$3000,N2546,$C$2:$C$3000,C2546,$D$2:$D$3000,D2546,$H$2:$H$3000,H2546)&gt;1, "Orden repetida. ", "")&amp;IF(AND(S2546=1, C2546=Ajustes!$B$7, U2545+0.000001&lt;H2546), "Vendes más de lo registrado. ", "")&amp;IF(Q2546="texto", "Fecha en texto. ", "")&amp;IF(OR(NOT(ISNUMBER(D2546)), NOT(ISNUMBER(H2546))), "Número en texto. ", "")&amp;IF(AND(ISNUMBER(Q2546), ISNUMBER(Q2545), Q2546&lt;Q2545), "Fuera de orden de fecha. ", "")))</f>
        <v/>
      </c>
      <c r="Z2546" s="18">
        <f>IF(AND(S2546=1, ISNUMBER(R2546)), ROW(), 0)</f>
        <v/>
      </c>
      <c r="AA2546" s="18">
        <f>IF(ISNUMBER(R2546), R2546, 0)</f>
        <v/>
      </c>
    </row>
    <row r="2547">
      <c r="A2547" s="13" t="n"/>
      <c r="B2547" s="13" t="n"/>
      <c r="C2547" s="13" t="n"/>
      <c r="D2547" s="13" t="n"/>
      <c r="E2547" s="13" t="n"/>
      <c r="F2547" s="13" t="n"/>
      <c r="G2547" s="13" t="n"/>
      <c r="H2547" s="13" t="n"/>
      <c r="I2547" s="13" t="n"/>
      <c r="J2547" s="13" t="n"/>
      <c r="K2547" s="13" t="n"/>
      <c r="L2547" s="13" t="n"/>
      <c r="M2547" s="13" t="n"/>
      <c r="N2547" s="13" t="n"/>
      <c r="O2547" s="14" t="n"/>
      <c r="P2547" s="15" t="n"/>
      <c r="Q2547" s="16">
        <f>IF(N2547="", "", IF(ISNUMBER(N2547), N2547, IFERROR(DATEVALUE(LEFT(N2547,10))+TIMEVALUE(MID(N2547,12,8)), "texto")))</f>
        <v/>
      </c>
      <c r="R2547" s="17">
        <f>IF(ISNUMBER(Q2547), DATE(YEAR(Q2547),MONTH(Q2547),1), "")</f>
        <v/>
      </c>
      <c r="S2547" s="18">
        <f>IF(A2547="", 0, IF(AND(M2547=Ajustes!$B$8, E2547=Ajustes!$B$5, I2547=Ajustes!$B$4, OR(C2547=Ajustes!$B$6, C2547=Ajustes!$B$7), ISNUMBER(D2547), ISNUMBER(H2547)), 1, 0))</f>
        <v/>
      </c>
      <c r="T2547" s="19">
        <f>IF(S2547&lt;&gt;1, 0, IF(N(J2547)=0, 0, IF(K2547=Ajustes!$B$5, J2547, J2547*F2547)))</f>
        <v/>
      </c>
      <c r="U2547" s="20">
        <f>IF(S2547&lt;&gt;1, U2546, IF(C2547=Ajustes!$B$6, U2546+H2547, U2546-H2547))</f>
        <v/>
      </c>
      <c r="V2547" s="19">
        <f>IF(S2547&lt;&gt;1, V2546, IF(C2547=Ajustes!$B$6, V2546+D2547+N(O2547)+T2547, IF(U2547&lt;=0, 0, V2546-H2547*W2546)))</f>
        <v/>
      </c>
      <c r="W2547" s="21">
        <f>IF(U2547&gt;0, V2547/U2547, 0)</f>
        <v/>
      </c>
      <c r="X2547" s="19">
        <f>IF(AND(S2547=1, C2547=Ajustes!$B$7), D2547-N(O2547)-T2547-H2547*W2546, "")</f>
        <v/>
      </c>
      <c r="Y2547" s="18">
        <f>IF(A2547="", "", TRIM(IF(COUNTIFS($N$2:$N$3000,N2547,$C$2:$C$3000,C2547,$D$2:$D$3000,D2547,$H$2:$H$3000,H2547)&gt;1, "Orden repetida. ", "")&amp;IF(AND(S2547=1, C2547=Ajustes!$B$7, U2546+0.000001&lt;H2547), "Vendes más de lo registrado. ", "")&amp;IF(Q2547="texto", "Fecha en texto. ", "")&amp;IF(OR(NOT(ISNUMBER(D2547)), NOT(ISNUMBER(H2547))), "Número en texto. ", "")&amp;IF(AND(ISNUMBER(Q2547), ISNUMBER(Q2546), Q2547&lt;Q2546), "Fuera de orden de fecha. ", "")))</f>
        <v/>
      </c>
      <c r="Z2547" s="18">
        <f>IF(AND(S2547=1, ISNUMBER(R2547)), ROW(), 0)</f>
        <v/>
      </c>
      <c r="AA2547" s="18">
        <f>IF(ISNUMBER(R2547), R2547, 0)</f>
        <v/>
      </c>
    </row>
    <row r="2548">
      <c r="A2548" s="13" t="n"/>
      <c r="B2548" s="13" t="n"/>
      <c r="C2548" s="13" t="n"/>
      <c r="D2548" s="13" t="n"/>
      <c r="E2548" s="13" t="n"/>
      <c r="F2548" s="13" t="n"/>
      <c r="G2548" s="13" t="n"/>
      <c r="H2548" s="13" t="n"/>
      <c r="I2548" s="13" t="n"/>
      <c r="J2548" s="13" t="n"/>
      <c r="K2548" s="13" t="n"/>
      <c r="L2548" s="13" t="n"/>
      <c r="M2548" s="13" t="n"/>
      <c r="N2548" s="13" t="n"/>
      <c r="O2548" s="14" t="n"/>
      <c r="P2548" s="15" t="n"/>
      <c r="Q2548" s="16">
        <f>IF(N2548="", "", IF(ISNUMBER(N2548), N2548, IFERROR(DATEVALUE(LEFT(N2548,10))+TIMEVALUE(MID(N2548,12,8)), "texto")))</f>
        <v/>
      </c>
      <c r="R2548" s="17">
        <f>IF(ISNUMBER(Q2548), DATE(YEAR(Q2548),MONTH(Q2548),1), "")</f>
        <v/>
      </c>
      <c r="S2548" s="18">
        <f>IF(A2548="", 0, IF(AND(M2548=Ajustes!$B$8, E2548=Ajustes!$B$5, I2548=Ajustes!$B$4, OR(C2548=Ajustes!$B$6, C2548=Ajustes!$B$7), ISNUMBER(D2548), ISNUMBER(H2548)), 1, 0))</f>
        <v/>
      </c>
      <c r="T2548" s="19">
        <f>IF(S2548&lt;&gt;1, 0, IF(N(J2548)=0, 0, IF(K2548=Ajustes!$B$5, J2548, J2548*F2548)))</f>
        <v/>
      </c>
      <c r="U2548" s="20">
        <f>IF(S2548&lt;&gt;1, U2547, IF(C2548=Ajustes!$B$6, U2547+H2548, U2547-H2548))</f>
        <v/>
      </c>
      <c r="V2548" s="19">
        <f>IF(S2548&lt;&gt;1, V2547, IF(C2548=Ajustes!$B$6, V2547+D2548+N(O2548)+T2548, IF(U2548&lt;=0, 0, V2547-H2548*W2547)))</f>
        <v/>
      </c>
      <c r="W2548" s="21">
        <f>IF(U2548&gt;0, V2548/U2548, 0)</f>
        <v/>
      </c>
      <c r="X2548" s="19">
        <f>IF(AND(S2548=1, C2548=Ajustes!$B$7), D2548-N(O2548)-T2548-H2548*W2547, "")</f>
        <v/>
      </c>
      <c r="Y2548" s="18">
        <f>IF(A2548="", "", TRIM(IF(COUNTIFS($N$2:$N$3000,N2548,$C$2:$C$3000,C2548,$D$2:$D$3000,D2548,$H$2:$H$3000,H2548)&gt;1, "Orden repetida. ", "")&amp;IF(AND(S2548=1, C2548=Ajustes!$B$7, U2547+0.000001&lt;H2548), "Vendes más de lo registrado. ", "")&amp;IF(Q2548="texto", "Fecha en texto. ", "")&amp;IF(OR(NOT(ISNUMBER(D2548)), NOT(ISNUMBER(H2548))), "Número en texto. ", "")&amp;IF(AND(ISNUMBER(Q2548), ISNUMBER(Q2547), Q2548&lt;Q2547), "Fuera de orden de fecha. ", "")))</f>
        <v/>
      </c>
      <c r="Z2548" s="18">
        <f>IF(AND(S2548=1, ISNUMBER(R2548)), ROW(), 0)</f>
        <v/>
      </c>
      <c r="AA2548" s="18">
        <f>IF(ISNUMBER(R2548), R2548, 0)</f>
        <v/>
      </c>
    </row>
    <row r="2549">
      <c r="A2549" s="13" t="n"/>
      <c r="B2549" s="13" t="n"/>
      <c r="C2549" s="13" t="n"/>
      <c r="D2549" s="13" t="n"/>
      <c r="E2549" s="13" t="n"/>
      <c r="F2549" s="13" t="n"/>
      <c r="G2549" s="13" t="n"/>
      <c r="H2549" s="13" t="n"/>
      <c r="I2549" s="13" t="n"/>
      <c r="J2549" s="13" t="n"/>
      <c r="K2549" s="13" t="n"/>
      <c r="L2549" s="13" t="n"/>
      <c r="M2549" s="13" t="n"/>
      <c r="N2549" s="13" t="n"/>
      <c r="O2549" s="14" t="n"/>
      <c r="P2549" s="15" t="n"/>
      <c r="Q2549" s="16">
        <f>IF(N2549="", "", IF(ISNUMBER(N2549), N2549, IFERROR(DATEVALUE(LEFT(N2549,10))+TIMEVALUE(MID(N2549,12,8)), "texto")))</f>
        <v/>
      </c>
      <c r="R2549" s="17">
        <f>IF(ISNUMBER(Q2549), DATE(YEAR(Q2549),MONTH(Q2549),1), "")</f>
        <v/>
      </c>
      <c r="S2549" s="18">
        <f>IF(A2549="", 0, IF(AND(M2549=Ajustes!$B$8, E2549=Ajustes!$B$5, I2549=Ajustes!$B$4, OR(C2549=Ajustes!$B$6, C2549=Ajustes!$B$7), ISNUMBER(D2549), ISNUMBER(H2549)), 1, 0))</f>
        <v/>
      </c>
      <c r="T2549" s="19">
        <f>IF(S2549&lt;&gt;1, 0, IF(N(J2549)=0, 0, IF(K2549=Ajustes!$B$5, J2549, J2549*F2549)))</f>
        <v/>
      </c>
      <c r="U2549" s="20">
        <f>IF(S2549&lt;&gt;1, U2548, IF(C2549=Ajustes!$B$6, U2548+H2549, U2548-H2549))</f>
        <v/>
      </c>
      <c r="V2549" s="19">
        <f>IF(S2549&lt;&gt;1, V2548, IF(C2549=Ajustes!$B$6, V2548+D2549+N(O2549)+T2549, IF(U2549&lt;=0, 0, V2548-H2549*W2548)))</f>
        <v/>
      </c>
      <c r="W2549" s="21">
        <f>IF(U2549&gt;0, V2549/U2549, 0)</f>
        <v/>
      </c>
      <c r="X2549" s="19">
        <f>IF(AND(S2549=1, C2549=Ajustes!$B$7), D2549-N(O2549)-T2549-H2549*W2548, "")</f>
        <v/>
      </c>
      <c r="Y2549" s="18">
        <f>IF(A2549="", "", TRIM(IF(COUNTIFS($N$2:$N$3000,N2549,$C$2:$C$3000,C2549,$D$2:$D$3000,D2549,$H$2:$H$3000,H2549)&gt;1, "Orden repetida. ", "")&amp;IF(AND(S2549=1, C2549=Ajustes!$B$7, U2548+0.000001&lt;H2549), "Vendes más de lo registrado. ", "")&amp;IF(Q2549="texto", "Fecha en texto. ", "")&amp;IF(OR(NOT(ISNUMBER(D2549)), NOT(ISNUMBER(H2549))), "Número en texto. ", "")&amp;IF(AND(ISNUMBER(Q2549), ISNUMBER(Q2548), Q2549&lt;Q2548), "Fuera de orden de fecha. ", "")))</f>
        <v/>
      </c>
      <c r="Z2549" s="18">
        <f>IF(AND(S2549=1, ISNUMBER(R2549)), ROW(), 0)</f>
        <v/>
      </c>
      <c r="AA2549" s="18">
        <f>IF(ISNUMBER(R2549), R2549, 0)</f>
        <v/>
      </c>
    </row>
    <row r="2550">
      <c r="A2550" s="13" t="n"/>
      <c r="B2550" s="13" t="n"/>
      <c r="C2550" s="13" t="n"/>
      <c r="D2550" s="13" t="n"/>
      <c r="E2550" s="13" t="n"/>
      <c r="F2550" s="13" t="n"/>
      <c r="G2550" s="13" t="n"/>
      <c r="H2550" s="13" t="n"/>
      <c r="I2550" s="13" t="n"/>
      <c r="J2550" s="13" t="n"/>
      <c r="K2550" s="13" t="n"/>
      <c r="L2550" s="13" t="n"/>
      <c r="M2550" s="13" t="n"/>
      <c r="N2550" s="13" t="n"/>
      <c r="O2550" s="14" t="n"/>
      <c r="P2550" s="15" t="n"/>
      <c r="Q2550" s="16">
        <f>IF(N2550="", "", IF(ISNUMBER(N2550), N2550, IFERROR(DATEVALUE(LEFT(N2550,10))+TIMEVALUE(MID(N2550,12,8)), "texto")))</f>
        <v/>
      </c>
      <c r="R2550" s="17">
        <f>IF(ISNUMBER(Q2550), DATE(YEAR(Q2550),MONTH(Q2550),1), "")</f>
        <v/>
      </c>
      <c r="S2550" s="18">
        <f>IF(A2550="", 0, IF(AND(M2550=Ajustes!$B$8, E2550=Ajustes!$B$5, I2550=Ajustes!$B$4, OR(C2550=Ajustes!$B$6, C2550=Ajustes!$B$7), ISNUMBER(D2550), ISNUMBER(H2550)), 1, 0))</f>
        <v/>
      </c>
      <c r="T2550" s="19">
        <f>IF(S2550&lt;&gt;1, 0, IF(N(J2550)=0, 0, IF(K2550=Ajustes!$B$5, J2550, J2550*F2550)))</f>
        <v/>
      </c>
      <c r="U2550" s="20">
        <f>IF(S2550&lt;&gt;1, U2549, IF(C2550=Ajustes!$B$6, U2549+H2550, U2549-H2550))</f>
        <v/>
      </c>
      <c r="V2550" s="19">
        <f>IF(S2550&lt;&gt;1, V2549, IF(C2550=Ajustes!$B$6, V2549+D2550+N(O2550)+T2550, IF(U2550&lt;=0, 0, V2549-H2550*W2549)))</f>
        <v/>
      </c>
      <c r="W2550" s="21">
        <f>IF(U2550&gt;0, V2550/U2550, 0)</f>
        <v/>
      </c>
      <c r="X2550" s="19">
        <f>IF(AND(S2550=1, C2550=Ajustes!$B$7), D2550-N(O2550)-T2550-H2550*W2549, "")</f>
        <v/>
      </c>
      <c r="Y2550" s="18">
        <f>IF(A2550="", "", TRIM(IF(COUNTIFS($N$2:$N$3000,N2550,$C$2:$C$3000,C2550,$D$2:$D$3000,D2550,$H$2:$H$3000,H2550)&gt;1, "Orden repetida. ", "")&amp;IF(AND(S2550=1, C2550=Ajustes!$B$7, U2549+0.000001&lt;H2550), "Vendes más de lo registrado. ", "")&amp;IF(Q2550="texto", "Fecha en texto. ", "")&amp;IF(OR(NOT(ISNUMBER(D2550)), NOT(ISNUMBER(H2550))), "Número en texto. ", "")&amp;IF(AND(ISNUMBER(Q2550), ISNUMBER(Q2549), Q2550&lt;Q2549), "Fuera de orden de fecha. ", "")))</f>
        <v/>
      </c>
      <c r="Z2550" s="18">
        <f>IF(AND(S2550=1, ISNUMBER(R2550)), ROW(), 0)</f>
        <v/>
      </c>
      <c r="AA2550" s="18">
        <f>IF(ISNUMBER(R2550), R2550, 0)</f>
        <v/>
      </c>
    </row>
    <row r="2551">
      <c r="A2551" s="13" t="n"/>
      <c r="B2551" s="13" t="n"/>
      <c r="C2551" s="13" t="n"/>
      <c r="D2551" s="13" t="n"/>
      <c r="E2551" s="13" t="n"/>
      <c r="F2551" s="13" t="n"/>
      <c r="G2551" s="13" t="n"/>
      <c r="H2551" s="13" t="n"/>
      <c r="I2551" s="13" t="n"/>
      <c r="J2551" s="13" t="n"/>
      <c r="K2551" s="13" t="n"/>
      <c r="L2551" s="13" t="n"/>
      <c r="M2551" s="13" t="n"/>
      <c r="N2551" s="13" t="n"/>
      <c r="O2551" s="14" t="n"/>
      <c r="P2551" s="15" t="n"/>
      <c r="Q2551" s="16">
        <f>IF(N2551="", "", IF(ISNUMBER(N2551), N2551, IFERROR(DATEVALUE(LEFT(N2551,10))+TIMEVALUE(MID(N2551,12,8)), "texto")))</f>
        <v/>
      </c>
      <c r="R2551" s="17">
        <f>IF(ISNUMBER(Q2551), DATE(YEAR(Q2551),MONTH(Q2551),1), "")</f>
        <v/>
      </c>
      <c r="S2551" s="18">
        <f>IF(A2551="", 0, IF(AND(M2551=Ajustes!$B$8, E2551=Ajustes!$B$5, I2551=Ajustes!$B$4, OR(C2551=Ajustes!$B$6, C2551=Ajustes!$B$7), ISNUMBER(D2551), ISNUMBER(H2551)), 1, 0))</f>
        <v/>
      </c>
      <c r="T2551" s="19">
        <f>IF(S2551&lt;&gt;1, 0, IF(N(J2551)=0, 0, IF(K2551=Ajustes!$B$5, J2551, J2551*F2551)))</f>
        <v/>
      </c>
      <c r="U2551" s="20">
        <f>IF(S2551&lt;&gt;1, U2550, IF(C2551=Ajustes!$B$6, U2550+H2551, U2550-H2551))</f>
        <v/>
      </c>
      <c r="V2551" s="19">
        <f>IF(S2551&lt;&gt;1, V2550, IF(C2551=Ajustes!$B$6, V2550+D2551+N(O2551)+T2551, IF(U2551&lt;=0, 0, V2550-H2551*W2550)))</f>
        <v/>
      </c>
      <c r="W2551" s="21">
        <f>IF(U2551&gt;0, V2551/U2551, 0)</f>
        <v/>
      </c>
      <c r="X2551" s="19">
        <f>IF(AND(S2551=1, C2551=Ajustes!$B$7), D2551-N(O2551)-T2551-H2551*W2550, "")</f>
        <v/>
      </c>
      <c r="Y2551" s="18">
        <f>IF(A2551="", "", TRIM(IF(COUNTIFS($N$2:$N$3000,N2551,$C$2:$C$3000,C2551,$D$2:$D$3000,D2551,$H$2:$H$3000,H2551)&gt;1, "Orden repetida. ", "")&amp;IF(AND(S2551=1, C2551=Ajustes!$B$7, U2550+0.000001&lt;H2551), "Vendes más de lo registrado. ", "")&amp;IF(Q2551="texto", "Fecha en texto. ", "")&amp;IF(OR(NOT(ISNUMBER(D2551)), NOT(ISNUMBER(H2551))), "Número en texto. ", "")&amp;IF(AND(ISNUMBER(Q2551), ISNUMBER(Q2550), Q2551&lt;Q2550), "Fuera de orden de fecha. ", "")))</f>
        <v/>
      </c>
      <c r="Z2551" s="18">
        <f>IF(AND(S2551=1, ISNUMBER(R2551)), ROW(), 0)</f>
        <v/>
      </c>
      <c r="AA2551" s="18">
        <f>IF(ISNUMBER(R2551), R2551, 0)</f>
        <v/>
      </c>
    </row>
    <row r="2552">
      <c r="A2552" s="13" t="n"/>
      <c r="B2552" s="13" t="n"/>
      <c r="C2552" s="13" t="n"/>
      <c r="D2552" s="13" t="n"/>
      <c r="E2552" s="13" t="n"/>
      <c r="F2552" s="13" t="n"/>
      <c r="G2552" s="13" t="n"/>
      <c r="H2552" s="13" t="n"/>
      <c r="I2552" s="13" t="n"/>
      <c r="J2552" s="13" t="n"/>
      <c r="K2552" s="13" t="n"/>
      <c r="L2552" s="13" t="n"/>
      <c r="M2552" s="13" t="n"/>
      <c r="N2552" s="13" t="n"/>
      <c r="O2552" s="14" t="n"/>
      <c r="P2552" s="15" t="n"/>
      <c r="Q2552" s="16">
        <f>IF(N2552="", "", IF(ISNUMBER(N2552), N2552, IFERROR(DATEVALUE(LEFT(N2552,10))+TIMEVALUE(MID(N2552,12,8)), "texto")))</f>
        <v/>
      </c>
      <c r="R2552" s="17">
        <f>IF(ISNUMBER(Q2552), DATE(YEAR(Q2552),MONTH(Q2552),1), "")</f>
        <v/>
      </c>
      <c r="S2552" s="18">
        <f>IF(A2552="", 0, IF(AND(M2552=Ajustes!$B$8, E2552=Ajustes!$B$5, I2552=Ajustes!$B$4, OR(C2552=Ajustes!$B$6, C2552=Ajustes!$B$7), ISNUMBER(D2552), ISNUMBER(H2552)), 1, 0))</f>
        <v/>
      </c>
      <c r="T2552" s="19">
        <f>IF(S2552&lt;&gt;1, 0, IF(N(J2552)=0, 0, IF(K2552=Ajustes!$B$5, J2552, J2552*F2552)))</f>
        <v/>
      </c>
      <c r="U2552" s="20">
        <f>IF(S2552&lt;&gt;1, U2551, IF(C2552=Ajustes!$B$6, U2551+H2552, U2551-H2552))</f>
        <v/>
      </c>
      <c r="V2552" s="19">
        <f>IF(S2552&lt;&gt;1, V2551, IF(C2552=Ajustes!$B$6, V2551+D2552+N(O2552)+T2552, IF(U2552&lt;=0, 0, V2551-H2552*W2551)))</f>
        <v/>
      </c>
      <c r="W2552" s="21">
        <f>IF(U2552&gt;0, V2552/U2552, 0)</f>
        <v/>
      </c>
      <c r="X2552" s="19">
        <f>IF(AND(S2552=1, C2552=Ajustes!$B$7), D2552-N(O2552)-T2552-H2552*W2551, "")</f>
        <v/>
      </c>
      <c r="Y2552" s="18">
        <f>IF(A2552="", "", TRIM(IF(COUNTIFS($N$2:$N$3000,N2552,$C$2:$C$3000,C2552,$D$2:$D$3000,D2552,$H$2:$H$3000,H2552)&gt;1, "Orden repetida. ", "")&amp;IF(AND(S2552=1, C2552=Ajustes!$B$7, U2551+0.000001&lt;H2552), "Vendes más de lo registrado. ", "")&amp;IF(Q2552="texto", "Fecha en texto. ", "")&amp;IF(OR(NOT(ISNUMBER(D2552)), NOT(ISNUMBER(H2552))), "Número en texto. ", "")&amp;IF(AND(ISNUMBER(Q2552), ISNUMBER(Q2551), Q2552&lt;Q2551), "Fuera de orden de fecha. ", "")))</f>
        <v/>
      </c>
      <c r="Z2552" s="18">
        <f>IF(AND(S2552=1, ISNUMBER(R2552)), ROW(), 0)</f>
        <v/>
      </c>
      <c r="AA2552" s="18">
        <f>IF(ISNUMBER(R2552), R2552, 0)</f>
        <v/>
      </c>
    </row>
    <row r="2553">
      <c r="A2553" s="13" t="n"/>
      <c r="B2553" s="13" t="n"/>
      <c r="C2553" s="13" t="n"/>
      <c r="D2553" s="13" t="n"/>
      <c r="E2553" s="13" t="n"/>
      <c r="F2553" s="13" t="n"/>
      <c r="G2553" s="13" t="n"/>
      <c r="H2553" s="13" t="n"/>
      <c r="I2553" s="13" t="n"/>
      <c r="J2553" s="13" t="n"/>
      <c r="K2553" s="13" t="n"/>
      <c r="L2553" s="13" t="n"/>
      <c r="M2553" s="13" t="n"/>
      <c r="N2553" s="13" t="n"/>
      <c r="O2553" s="14" t="n"/>
      <c r="P2553" s="15" t="n"/>
      <c r="Q2553" s="16">
        <f>IF(N2553="", "", IF(ISNUMBER(N2553), N2553, IFERROR(DATEVALUE(LEFT(N2553,10))+TIMEVALUE(MID(N2553,12,8)), "texto")))</f>
        <v/>
      </c>
      <c r="R2553" s="17">
        <f>IF(ISNUMBER(Q2553), DATE(YEAR(Q2553),MONTH(Q2553),1), "")</f>
        <v/>
      </c>
      <c r="S2553" s="18">
        <f>IF(A2553="", 0, IF(AND(M2553=Ajustes!$B$8, E2553=Ajustes!$B$5, I2553=Ajustes!$B$4, OR(C2553=Ajustes!$B$6, C2553=Ajustes!$B$7), ISNUMBER(D2553), ISNUMBER(H2553)), 1, 0))</f>
        <v/>
      </c>
      <c r="T2553" s="19">
        <f>IF(S2553&lt;&gt;1, 0, IF(N(J2553)=0, 0, IF(K2553=Ajustes!$B$5, J2553, J2553*F2553)))</f>
        <v/>
      </c>
      <c r="U2553" s="20">
        <f>IF(S2553&lt;&gt;1, U2552, IF(C2553=Ajustes!$B$6, U2552+H2553, U2552-H2553))</f>
        <v/>
      </c>
      <c r="V2553" s="19">
        <f>IF(S2553&lt;&gt;1, V2552, IF(C2553=Ajustes!$B$6, V2552+D2553+N(O2553)+T2553, IF(U2553&lt;=0, 0, V2552-H2553*W2552)))</f>
        <v/>
      </c>
      <c r="W2553" s="21">
        <f>IF(U2553&gt;0, V2553/U2553, 0)</f>
        <v/>
      </c>
      <c r="X2553" s="19">
        <f>IF(AND(S2553=1, C2553=Ajustes!$B$7), D2553-N(O2553)-T2553-H2553*W2552, "")</f>
        <v/>
      </c>
      <c r="Y2553" s="18">
        <f>IF(A2553="", "", TRIM(IF(COUNTIFS($N$2:$N$3000,N2553,$C$2:$C$3000,C2553,$D$2:$D$3000,D2553,$H$2:$H$3000,H2553)&gt;1, "Orden repetida. ", "")&amp;IF(AND(S2553=1, C2553=Ajustes!$B$7, U2552+0.000001&lt;H2553), "Vendes más de lo registrado. ", "")&amp;IF(Q2553="texto", "Fecha en texto. ", "")&amp;IF(OR(NOT(ISNUMBER(D2553)), NOT(ISNUMBER(H2553))), "Número en texto. ", "")&amp;IF(AND(ISNUMBER(Q2553), ISNUMBER(Q2552), Q2553&lt;Q2552), "Fuera de orden de fecha. ", "")))</f>
        <v/>
      </c>
      <c r="Z2553" s="18">
        <f>IF(AND(S2553=1, ISNUMBER(R2553)), ROW(), 0)</f>
        <v/>
      </c>
      <c r="AA2553" s="18">
        <f>IF(ISNUMBER(R2553), R2553, 0)</f>
        <v/>
      </c>
    </row>
    <row r="2554">
      <c r="A2554" s="13" t="n"/>
      <c r="B2554" s="13" t="n"/>
      <c r="C2554" s="13" t="n"/>
      <c r="D2554" s="13" t="n"/>
      <c r="E2554" s="13" t="n"/>
      <c r="F2554" s="13" t="n"/>
      <c r="G2554" s="13" t="n"/>
      <c r="H2554" s="13" t="n"/>
      <c r="I2554" s="13" t="n"/>
      <c r="J2554" s="13" t="n"/>
      <c r="K2554" s="13" t="n"/>
      <c r="L2554" s="13" t="n"/>
      <c r="M2554" s="13" t="n"/>
      <c r="N2554" s="13" t="n"/>
      <c r="O2554" s="14" t="n"/>
      <c r="P2554" s="15" t="n"/>
      <c r="Q2554" s="16">
        <f>IF(N2554="", "", IF(ISNUMBER(N2554), N2554, IFERROR(DATEVALUE(LEFT(N2554,10))+TIMEVALUE(MID(N2554,12,8)), "texto")))</f>
        <v/>
      </c>
      <c r="R2554" s="17">
        <f>IF(ISNUMBER(Q2554), DATE(YEAR(Q2554),MONTH(Q2554),1), "")</f>
        <v/>
      </c>
      <c r="S2554" s="18">
        <f>IF(A2554="", 0, IF(AND(M2554=Ajustes!$B$8, E2554=Ajustes!$B$5, I2554=Ajustes!$B$4, OR(C2554=Ajustes!$B$6, C2554=Ajustes!$B$7), ISNUMBER(D2554), ISNUMBER(H2554)), 1, 0))</f>
        <v/>
      </c>
      <c r="T2554" s="19">
        <f>IF(S2554&lt;&gt;1, 0, IF(N(J2554)=0, 0, IF(K2554=Ajustes!$B$5, J2554, J2554*F2554)))</f>
        <v/>
      </c>
      <c r="U2554" s="20">
        <f>IF(S2554&lt;&gt;1, U2553, IF(C2554=Ajustes!$B$6, U2553+H2554, U2553-H2554))</f>
        <v/>
      </c>
      <c r="V2554" s="19">
        <f>IF(S2554&lt;&gt;1, V2553, IF(C2554=Ajustes!$B$6, V2553+D2554+N(O2554)+T2554, IF(U2554&lt;=0, 0, V2553-H2554*W2553)))</f>
        <v/>
      </c>
      <c r="W2554" s="21">
        <f>IF(U2554&gt;0, V2554/U2554, 0)</f>
        <v/>
      </c>
      <c r="X2554" s="19">
        <f>IF(AND(S2554=1, C2554=Ajustes!$B$7), D2554-N(O2554)-T2554-H2554*W2553, "")</f>
        <v/>
      </c>
      <c r="Y2554" s="18">
        <f>IF(A2554="", "", TRIM(IF(COUNTIFS($N$2:$N$3000,N2554,$C$2:$C$3000,C2554,$D$2:$D$3000,D2554,$H$2:$H$3000,H2554)&gt;1, "Orden repetida. ", "")&amp;IF(AND(S2554=1, C2554=Ajustes!$B$7, U2553+0.000001&lt;H2554), "Vendes más de lo registrado. ", "")&amp;IF(Q2554="texto", "Fecha en texto. ", "")&amp;IF(OR(NOT(ISNUMBER(D2554)), NOT(ISNUMBER(H2554))), "Número en texto. ", "")&amp;IF(AND(ISNUMBER(Q2554), ISNUMBER(Q2553), Q2554&lt;Q2553), "Fuera de orden de fecha. ", "")))</f>
        <v/>
      </c>
      <c r="Z2554" s="18">
        <f>IF(AND(S2554=1, ISNUMBER(R2554)), ROW(), 0)</f>
        <v/>
      </c>
      <c r="AA2554" s="18">
        <f>IF(ISNUMBER(R2554), R2554, 0)</f>
        <v/>
      </c>
    </row>
    <row r="2555">
      <c r="A2555" s="13" t="n"/>
      <c r="B2555" s="13" t="n"/>
      <c r="C2555" s="13" t="n"/>
      <c r="D2555" s="13" t="n"/>
      <c r="E2555" s="13" t="n"/>
      <c r="F2555" s="13" t="n"/>
      <c r="G2555" s="13" t="n"/>
      <c r="H2555" s="13" t="n"/>
      <c r="I2555" s="13" t="n"/>
      <c r="J2555" s="13" t="n"/>
      <c r="K2555" s="13" t="n"/>
      <c r="L2555" s="13" t="n"/>
      <c r="M2555" s="13" t="n"/>
      <c r="N2555" s="13" t="n"/>
      <c r="O2555" s="14" t="n"/>
      <c r="P2555" s="15" t="n"/>
      <c r="Q2555" s="16">
        <f>IF(N2555="", "", IF(ISNUMBER(N2555), N2555, IFERROR(DATEVALUE(LEFT(N2555,10))+TIMEVALUE(MID(N2555,12,8)), "texto")))</f>
        <v/>
      </c>
      <c r="R2555" s="17">
        <f>IF(ISNUMBER(Q2555), DATE(YEAR(Q2555),MONTH(Q2555),1), "")</f>
        <v/>
      </c>
      <c r="S2555" s="18">
        <f>IF(A2555="", 0, IF(AND(M2555=Ajustes!$B$8, E2555=Ajustes!$B$5, I2555=Ajustes!$B$4, OR(C2555=Ajustes!$B$6, C2555=Ajustes!$B$7), ISNUMBER(D2555), ISNUMBER(H2555)), 1, 0))</f>
        <v/>
      </c>
      <c r="T2555" s="19">
        <f>IF(S2555&lt;&gt;1, 0, IF(N(J2555)=0, 0, IF(K2555=Ajustes!$B$5, J2555, J2555*F2555)))</f>
        <v/>
      </c>
      <c r="U2555" s="20">
        <f>IF(S2555&lt;&gt;1, U2554, IF(C2555=Ajustes!$B$6, U2554+H2555, U2554-H2555))</f>
        <v/>
      </c>
      <c r="V2555" s="19">
        <f>IF(S2555&lt;&gt;1, V2554, IF(C2555=Ajustes!$B$6, V2554+D2555+N(O2555)+T2555, IF(U2555&lt;=0, 0, V2554-H2555*W2554)))</f>
        <v/>
      </c>
      <c r="W2555" s="21">
        <f>IF(U2555&gt;0, V2555/U2555, 0)</f>
        <v/>
      </c>
      <c r="X2555" s="19">
        <f>IF(AND(S2555=1, C2555=Ajustes!$B$7), D2555-N(O2555)-T2555-H2555*W2554, "")</f>
        <v/>
      </c>
      <c r="Y2555" s="18">
        <f>IF(A2555="", "", TRIM(IF(COUNTIFS($N$2:$N$3000,N2555,$C$2:$C$3000,C2555,$D$2:$D$3000,D2555,$H$2:$H$3000,H2555)&gt;1, "Orden repetida. ", "")&amp;IF(AND(S2555=1, C2555=Ajustes!$B$7, U2554+0.000001&lt;H2555), "Vendes más de lo registrado. ", "")&amp;IF(Q2555="texto", "Fecha en texto. ", "")&amp;IF(OR(NOT(ISNUMBER(D2555)), NOT(ISNUMBER(H2555))), "Número en texto. ", "")&amp;IF(AND(ISNUMBER(Q2555), ISNUMBER(Q2554), Q2555&lt;Q2554), "Fuera de orden de fecha. ", "")))</f>
        <v/>
      </c>
      <c r="Z2555" s="18">
        <f>IF(AND(S2555=1, ISNUMBER(R2555)), ROW(), 0)</f>
        <v/>
      </c>
      <c r="AA2555" s="18">
        <f>IF(ISNUMBER(R2555), R2555, 0)</f>
        <v/>
      </c>
    </row>
    <row r="2556">
      <c r="A2556" s="13" t="n"/>
      <c r="B2556" s="13" t="n"/>
      <c r="C2556" s="13" t="n"/>
      <c r="D2556" s="13" t="n"/>
      <c r="E2556" s="13" t="n"/>
      <c r="F2556" s="13" t="n"/>
      <c r="G2556" s="13" t="n"/>
      <c r="H2556" s="13" t="n"/>
      <c r="I2556" s="13" t="n"/>
      <c r="J2556" s="13" t="n"/>
      <c r="K2556" s="13" t="n"/>
      <c r="L2556" s="13" t="n"/>
      <c r="M2556" s="13" t="n"/>
      <c r="N2556" s="13" t="n"/>
      <c r="O2556" s="14" t="n"/>
      <c r="P2556" s="15" t="n"/>
      <c r="Q2556" s="16">
        <f>IF(N2556="", "", IF(ISNUMBER(N2556), N2556, IFERROR(DATEVALUE(LEFT(N2556,10))+TIMEVALUE(MID(N2556,12,8)), "texto")))</f>
        <v/>
      </c>
      <c r="R2556" s="17">
        <f>IF(ISNUMBER(Q2556), DATE(YEAR(Q2556),MONTH(Q2556),1), "")</f>
        <v/>
      </c>
      <c r="S2556" s="18">
        <f>IF(A2556="", 0, IF(AND(M2556=Ajustes!$B$8, E2556=Ajustes!$B$5, I2556=Ajustes!$B$4, OR(C2556=Ajustes!$B$6, C2556=Ajustes!$B$7), ISNUMBER(D2556), ISNUMBER(H2556)), 1, 0))</f>
        <v/>
      </c>
      <c r="T2556" s="19">
        <f>IF(S2556&lt;&gt;1, 0, IF(N(J2556)=0, 0, IF(K2556=Ajustes!$B$5, J2556, J2556*F2556)))</f>
        <v/>
      </c>
      <c r="U2556" s="20">
        <f>IF(S2556&lt;&gt;1, U2555, IF(C2556=Ajustes!$B$6, U2555+H2556, U2555-H2556))</f>
        <v/>
      </c>
      <c r="V2556" s="19">
        <f>IF(S2556&lt;&gt;1, V2555, IF(C2556=Ajustes!$B$6, V2555+D2556+N(O2556)+T2556, IF(U2556&lt;=0, 0, V2555-H2556*W2555)))</f>
        <v/>
      </c>
      <c r="W2556" s="21">
        <f>IF(U2556&gt;0, V2556/U2556, 0)</f>
        <v/>
      </c>
      <c r="X2556" s="19">
        <f>IF(AND(S2556=1, C2556=Ajustes!$B$7), D2556-N(O2556)-T2556-H2556*W2555, "")</f>
        <v/>
      </c>
      <c r="Y2556" s="18">
        <f>IF(A2556="", "", TRIM(IF(COUNTIFS($N$2:$N$3000,N2556,$C$2:$C$3000,C2556,$D$2:$D$3000,D2556,$H$2:$H$3000,H2556)&gt;1, "Orden repetida. ", "")&amp;IF(AND(S2556=1, C2556=Ajustes!$B$7, U2555+0.000001&lt;H2556), "Vendes más de lo registrado. ", "")&amp;IF(Q2556="texto", "Fecha en texto. ", "")&amp;IF(OR(NOT(ISNUMBER(D2556)), NOT(ISNUMBER(H2556))), "Número en texto. ", "")&amp;IF(AND(ISNUMBER(Q2556), ISNUMBER(Q2555), Q2556&lt;Q2555), "Fuera de orden de fecha. ", "")))</f>
        <v/>
      </c>
      <c r="Z2556" s="18">
        <f>IF(AND(S2556=1, ISNUMBER(R2556)), ROW(), 0)</f>
        <v/>
      </c>
      <c r="AA2556" s="18">
        <f>IF(ISNUMBER(R2556), R2556, 0)</f>
        <v/>
      </c>
    </row>
    <row r="2557">
      <c r="A2557" s="13" t="n"/>
      <c r="B2557" s="13" t="n"/>
      <c r="C2557" s="13" t="n"/>
      <c r="D2557" s="13" t="n"/>
      <c r="E2557" s="13" t="n"/>
      <c r="F2557" s="13" t="n"/>
      <c r="G2557" s="13" t="n"/>
      <c r="H2557" s="13" t="n"/>
      <c r="I2557" s="13" t="n"/>
      <c r="J2557" s="13" t="n"/>
      <c r="K2557" s="13" t="n"/>
      <c r="L2557" s="13" t="n"/>
      <c r="M2557" s="13" t="n"/>
      <c r="N2557" s="13" t="n"/>
      <c r="O2557" s="14" t="n"/>
      <c r="P2557" s="15" t="n"/>
      <c r="Q2557" s="16">
        <f>IF(N2557="", "", IF(ISNUMBER(N2557), N2557, IFERROR(DATEVALUE(LEFT(N2557,10))+TIMEVALUE(MID(N2557,12,8)), "texto")))</f>
        <v/>
      </c>
      <c r="R2557" s="17">
        <f>IF(ISNUMBER(Q2557), DATE(YEAR(Q2557),MONTH(Q2557),1), "")</f>
        <v/>
      </c>
      <c r="S2557" s="18">
        <f>IF(A2557="", 0, IF(AND(M2557=Ajustes!$B$8, E2557=Ajustes!$B$5, I2557=Ajustes!$B$4, OR(C2557=Ajustes!$B$6, C2557=Ajustes!$B$7), ISNUMBER(D2557), ISNUMBER(H2557)), 1, 0))</f>
        <v/>
      </c>
      <c r="T2557" s="19">
        <f>IF(S2557&lt;&gt;1, 0, IF(N(J2557)=0, 0, IF(K2557=Ajustes!$B$5, J2557, J2557*F2557)))</f>
        <v/>
      </c>
      <c r="U2557" s="20">
        <f>IF(S2557&lt;&gt;1, U2556, IF(C2557=Ajustes!$B$6, U2556+H2557, U2556-H2557))</f>
        <v/>
      </c>
      <c r="V2557" s="19">
        <f>IF(S2557&lt;&gt;1, V2556, IF(C2557=Ajustes!$B$6, V2556+D2557+N(O2557)+T2557, IF(U2557&lt;=0, 0, V2556-H2557*W2556)))</f>
        <v/>
      </c>
      <c r="W2557" s="21">
        <f>IF(U2557&gt;0, V2557/U2557, 0)</f>
        <v/>
      </c>
      <c r="X2557" s="19">
        <f>IF(AND(S2557=1, C2557=Ajustes!$B$7), D2557-N(O2557)-T2557-H2557*W2556, "")</f>
        <v/>
      </c>
      <c r="Y2557" s="18">
        <f>IF(A2557="", "", TRIM(IF(COUNTIFS($N$2:$N$3000,N2557,$C$2:$C$3000,C2557,$D$2:$D$3000,D2557,$H$2:$H$3000,H2557)&gt;1, "Orden repetida. ", "")&amp;IF(AND(S2557=1, C2557=Ajustes!$B$7, U2556+0.000001&lt;H2557), "Vendes más de lo registrado. ", "")&amp;IF(Q2557="texto", "Fecha en texto. ", "")&amp;IF(OR(NOT(ISNUMBER(D2557)), NOT(ISNUMBER(H2557))), "Número en texto. ", "")&amp;IF(AND(ISNUMBER(Q2557), ISNUMBER(Q2556), Q2557&lt;Q2556), "Fuera de orden de fecha. ", "")))</f>
        <v/>
      </c>
      <c r="Z2557" s="18">
        <f>IF(AND(S2557=1, ISNUMBER(R2557)), ROW(), 0)</f>
        <v/>
      </c>
      <c r="AA2557" s="18">
        <f>IF(ISNUMBER(R2557), R2557, 0)</f>
        <v/>
      </c>
    </row>
    <row r="2558">
      <c r="A2558" s="13" t="n"/>
      <c r="B2558" s="13" t="n"/>
      <c r="C2558" s="13" t="n"/>
      <c r="D2558" s="13" t="n"/>
      <c r="E2558" s="13" t="n"/>
      <c r="F2558" s="13" t="n"/>
      <c r="G2558" s="13" t="n"/>
      <c r="H2558" s="13" t="n"/>
      <c r="I2558" s="13" t="n"/>
      <c r="J2558" s="13" t="n"/>
      <c r="K2558" s="13" t="n"/>
      <c r="L2558" s="13" t="n"/>
      <c r="M2558" s="13" t="n"/>
      <c r="N2558" s="13" t="n"/>
      <c r="O2558" s="14" t="n"/>
      <c r="P2558" s="15" t="n"/>
      <c r="Q2558" s="16">
        <f>IF(N2558="", "", IF(ISNUMBER(N2558), N2558, IFERROR(DATEVALUE(LEFT(N2558,10))+TIMEVALUE(MID(N2558,12,8)), "texto")))</f>
        <v/>
      </c>
      <c r="R2558" s="17">
        <f>IF(ISNUMBER(Q2558), DATE(YEAR(Q2558),MONTH(Q2558),1), "")</f>
        <v/>
      </c>
      <c r="S2558" s="18">
        <f>IF(A2558="", 0, IF(AND(M2558=Ajustes!$B$8, E2558=Ajustes!$B$5, I2558=Ajustes!$B$4, OR(C2558=Ajustes!$B$6, C2558=Ajustes!$B$7), ISNUMBER(D2558), ISNUMBER(H2558)), 1, 0))</f>
        <v/>
      </c>
      <c r="T2558" s="19">
        <f>IF(S2558&lt;&gt;1, 0, IF(N(J2558)=0, 0, IF(K2558=Ajustes!$B$5, J2558, J2558*F2558)))</f>
        <v/>
      </c>
      <c r="U2558" s="20">
        <f>IF(S2558&lt;&gt;1, U2557, IF(C2558=Ajustes!$B$6, U2557+H2558, U2557-H2558))</f>
        <v/>
      </c>
      <c r="V2558" s="19">
        <f>IF(S2558&lt;&gt;1, V2557, IF(C2558=Ajustes!$B$6, V2557+D2558+N(O2558)+T2558, IF(U2558&lt;=0, 0, V2557-H2558*W2557)))</f>
        <v/>
      </c>
      <c r="W2558" s="21">
        <f>IF(U2558&gt;0, V2558/U2558, 0)</f>
        <v/>
      </c>
      <c r="X2558" s="19">
        <f>IF(AND(S2558=1, C2558=Ajustes!$B$7), D2558-N(O2558)-T2558-H2558*W2557, "")</f>
        <v/>
      </c>
      <c r="Y2558" s="18">
        <f>IF(A2558="", "", TRIM(IF(COUNTIFS($N$2:$N$3000,N2558,$C$2:$C$3000,C2558,$D$2:$D$3000,D2558,$H$2:$H$3000,H2558)&gt;1, "Orden repetida. ", "")&amp;IF(AND(S2558=1, C2558=Ajustes!$B$7, U2557+0.000001&lt;H2558), "Vendes más de lo registrado. ", "")&amp;IF(Q2558="texto", "Fecha en texto. ", "")&amp;IF(OR(NOT(ISNUMBER(D2558)), NOT(ISNUMBER(H2558))), "Número en texto. ", "")&amp;IF(AND(ISNUMBER(Q2558), ISNUMBER(Q2557), Q2558&lt;Q2557), "Fuera de orden de fecha. ", "")))</f>
        <v/>
      </c>
      <c r="Z2558" s="18">
        <f>IF(AND(S2558=1, ISNUMBER(R2558)), ROW(), 0)</f>
        <v/>
      </c>
      <c r="AA2558" s="18">
        <f>IF(ISNUMBER(R2558), R2558, 0)</f>
        <v/>
      </c>
    </row>
    <row r="2559">
      <c r="A2559" s="13" t="n"/>
      <c r="B2559" s="13" t="n"/>
      <c r="C2559" s="13" t="n"/>
      <c r="D2559" s="13" t="n"/>
      <c r="E2559" s="13" t="n"/>
      <c r="F2559" s="13" t="n"/>
      <c r="G2559" s="13" t="n"/>
      <c r="H2559" s="13" t="n"/>
      <c r="I2559" s="13" t="n"/>
      <c r="J2559" s="13" t="n"/>
      <c r="K2559" s="13" t="n"/>
      <c r="L2559" s="13" t="n"/>
      <c r="M2559" s="13" t="n"/>
      <c r="N2559" s="13" t="n"/>
      <c r="O2559" s="14" t="n"/>
      <c r="P2559" s="15" t="n"/>
      <c r="Q2559" s="16">
        <f>IF(N2559="", "", IF(ISNUMBER(N2559), N2559, IFERROR(DATEVALUE(LEFT(N2559,10))+TIMEVALUE(MID(N2559,12,8)), "texto")))</f>
        <v/>
      </c>
      <c r="R2559" s="17">
        <f>IF(ISNUMBER(Q2559), DATE(YEAR(Q2559),MONTH(Q2559),1), "")</f>
        <v/>
      </c>
      <c r="S2559" s="18">
        <f>IF(A2559="", 0, IF(AND(M2559=Ajustes!$B$8, E2559=Ajustes!$B$5, I2559=Ajustes!$B$4, OR(C2559=Ajustes!$B$6, C2559=Ajustes!$B$7), ISNUMBER(D2559), ISNUMBER(H2559)), 1, 0))</f>
        <v/>
      </c>
      <c r="T2559" s="19">
        <f>IF(S2559&lt;&gt;1, 0, IF(N(J2559)=0, 0, IF(K2559=Ajustes!$B$5, J2559, J2559*F2559)))</f>
        <v/>
      </c>
      <c r="U2559" s="20">
        <f>IF(S2559&lt;&gt;1, U2558, IF(C2559=Ajustes!$B$6, U2558+H2559, U2558-H2559))</f>
        <v/>
      </c>
      <c r="V2559" s="19">
        <f>IF(S2559&lt;&gt;1, V2558, IF(C2559=Ajustes!$B$6, V2558+D2559+N(O2559)+T2559, IF(U2559&lt;=0, 0, V2558-H2559*W2558)))</f>
        <v/>
      </c>
      <c r="W2559" s="21">
        <f>IF(U2559&gt;0, V2559/U2559, 0)</f>
        <v/>
      </c>
      <c r="X2559" s="19">
        <f>IF(AND(S2559=1, C2559=Ajustes!$B$7), D2559-N(O2559)-T2559-H2559*W2558, "")</f>
        <v/>
      </c>
      <c r="Y2559" s="18">
        <f>IF(A2559="", "", TRIM(IF(COUNTIFS($N$2:$N$3000,N2559,$C$2:$C$3000,C2559,$D$2:$D$3000,D2559,$H$2:$H$3000,H2559)&gt;1, "Orden repetida. ", "")&amp;IF(AND(S2559=1, C2559=Ajustes!$B$7, U2558+0.000001&lt;H2559), "Vendes más de lo registrado. ", "")&amp;IF(Q2559="texto", "Fecha en texto. ", "")&amp;IF(OR(NOT(ISNUMBER(D2559)), NOT(ISNUMBER(H2559))), "Número en texto. ", "")&amp;IF(AND(ISNUMBER(Q2559), ISNUMBER(Q2558), Q2559&lt;Q2558), "Fuera de orden de fecha. ", "")))</f>
        <v/>
      </c>
      <c r="Z2559" s="18">
        <f>IF(AND(S2559=1, ISNUMBER(R2559)), ROW(), 0)</f>
        <v/>
      </c>
      <c r="AA2559" s="18">
        <f>IF(ISNUMBER(R2559), R2559, 0)</f>
        <v/>
      </c>
    </row>
    <row r="2560">
      <c r="A2560" s="13" t="n"/>
      <c r="B2560" s="13" t="n"/>
      <c r="C2560" s="13" t="n"/>
      <c r="D2560" s="13" t="n"/>
      <c r="E2560" s="13" t="n"/>
      <c r="F2560" s="13" t="n"/>
      <c r="G2560" s="13" t="n"/>
      <c r="H2560" s="13" t="n"/>
      <c r="I2560" s="13" t="n"/>
      <c r="J2560" s="13" t="n"/>
      <c r="K2560" s="13" t="n"/>
      <c r="L2560" s="13" t="n"/>
      <c r="M2560" s="13" t="n"/>
      <c r="N2560" s="13" t="n"/>
      <c r="O2560" s="14" t="n"/>
      <c r="P2560" s="15" t="n"/>
      <c r="Q2560" s="16">
        <f>IF(N2560="", "", IF(ISNUMBER(N2560), N2560, IFERROR(DATEVALUE(LEFT(N2560,10))+TIMEVALUE(MID(N2560,12,8)), "texto")))</f>
        <v/>
      </c>
      <c r="R2560" s="17">
        <f>IF(ISNUMBER(Q2560), DATE(YEAR(Q2560),MONTH(Q2560),1), "")</f>
        <v/>
      </c>
      <c r="S2560" s="18">
        <f>IF(A2560="", 0, IF(AND(M2560=Ajustes!$B$8, E2560=Ajustes!$B$5, I2560=Ajustes!$B$4, OR(C2560=Ajustes!$B$6, C2560=Ajustes!$B$7), ISNUMBER(D2560), ISNUMBER(H2560)), 1, 0))</f>
        <v/>
      </c>
      <c r="T2560" s="19">
        <f>IF(S2560&lt;&gt;1, 0, IF(N(J2560)=0, 0, IF(K2560=Ajustes!$B$5, J2560, J2560*F2560)))</f>
        <v/>
      </c>
      <c r="U2560" s="20">
        <f>IF(S2560&lt;&gt;1, U2559, IF(C2560=Ajustes!$B$6, U2559+H2560, U2559-H2560))</f>
        <v/>
      </c>
      <c r="V2560" s="19">
        <f>IF(S2560&lt;&gt;1, V2559, IF(C2560=Ajustes!$B$6, V2559+D2560+N(O2560)+T2560, IF(U2560&lt;=0, 0, V2559-H2560*W2559)))</f>
        <v/>
      </c>
      <c r="W2560" s="21">
        <f>IF(U2560&gt;0, V2560/U2560, 0)</f>
        <v/>
      </c>
      <c r="X2560" s="19">
        <f>IF(AND(S2560=1, C2560=Ajustes!$B$7), D2560-N(O2560)-T2560-H2560*W2559, "")</f>
        <v/>
      </c>
      <c r="Y2560" s="18">
        <f>IF(A2560="", "", TRIM(IF(COUNTIFS($N$2:$N$3000,N2560,$C$2:$C$3000,C2560,$D$2:$D$3000,D2560,$H$2:$H$3000,H2560)&gt;1, "Orden repetida. ", "")&amp;IF(AND(S2560=1, C2560=Ajustes!$B$7, U2559+0.000001&lt;H2560), "Vendes más de lo registrado. ", "")&amp;IF(Q2560="texto", "Fecha en texto. ", "")&amp;IF(OR(NOT(ISNUMBER(D2560)), NOT(ISNUMBER(H2560))), "Número en texto. ", "")&amp;IF(AND(ISNUMBER(Q2560), ISNUMBER(Q2559), Q2560&lt;Q2559), "Fuera de orden de fecha. ", "")))</f>
        <v/>
      </c>
      <c r="Z2560" s="18">
        <f>IF(AND(S2560=1, ISNUMBER(R2560)), ROW(), 0)</f>
        <v/>
      </c>
      <c r="AA2560" s="18">
        <f>IF(ISNUMBER(R2560), R2560, 0)</f>
        <v/>
      </c>
    </row>
    <row r="2561">
      <c r="A2561" s="13" t="n"/>
      <c r="B2561" s="13" t="n"/>
      <c r="C2561" s="13" t="n"/>
      <c r="D2561" s="13" t="n"/>
      <c r="E2561" s="13" t="n"/>
      <c r="F2561" s="13" t="n"/>
      <c r="G2561" s="13" t="n"/>
      <c r="H2561" s="13" t="n"/>
      <c r="I2561" s="13" t="n"/>
      <c r="J2561" s="13" t="n"/>
      <c r="K2561" s="13" t="n"/>
      <c r="L2561" s="13" t="n"/>
      <c r="M2561" s="13" t="n"/>
      <c r="N2561" s="13" t="n"/>
      <c r="O2561" s="14" t="n"/>
      <c r="P2561" s="15" t="n"/>
      <c r="Q2561" s="16">
        <f>IF(N2561="", "", IF(ISNUMBER(N2561), N2561, IFERROR(DATEVALUE(LEFT(N2561,10))+TIMEVALUE(MID(N2561,12,8)), "texto")))</f>
        <v/>
      </c>
      <c r="R2561" s="17">
        <f>IF(ISNUMBER(Q2561), DATE(YEAR(Q2561),MONTH(Q2561),1), "")</f>
        <v/>
      </c>
      <c r="S2561" s="18">
        <f>IF(A2561="", 0, IF(AND(M2561=Ajustes!$B$8, E2561=Ajustes!$B$5, I2561=Ajustes!$B$4, OR(C2561=Ajustes!$B$6, C2561=Ajustes!$B$7), ISNUMBER(D2561), ISNUMBER(H2561)), 1, 0))</f>
        <v/>
      </c>
      <c r="T2561" s="19">
        <f>IF(S2561&lt;&gt;1, 0, IF(N(J2561)=0, 0, IF(K2561=Ajustes!$B$5, J2561, J2561*F2561)))</f>
        <v/>
      </c>
      <c r="U2561" s="20">
        <f>IF(S2561&lt;&gt;1, U2560, IF(C2561=Ajustes!$B$6, U2560+H2561, U2560-H2561))</f>
        <v/>
      </c>
      <c r="V2561" s="19">
        <f>IF(S2561&lt;&gt;1, V2560, IF(C2561=Ajustes!$B$6, V2560+D2561+N(O2561)+T2561, IF(U2561&lt;=0, 0, V2560-H2561*W2560)))</f>
        <v/>
      </c>
      <c r="W2561" s="21">
        <f>IF(U2561&gt;0, V2561/U2561, 0)</f>
        <v/>
      </c>
      <c r="X2561" s="19">
        <f>IF(AND(S2561=1, C2561=Ajustes!$B$7), D2561-N(O2561)-T2561-H2561*W2560, "")</f>
        <v/>
      </c>
      <c r="Y2561" s="18">
        <f>IF(A2561="", "", TRIM(IF(COUNTIFS($N$2:$N$3000,N2561,$C$2:$C$3000,C2561,$D$2:$D$3000,D2561,$H$2:$H$3000,H2561)&gt;1, "Orden repetida. ", "")&amp;IF(AND(S2561=1, C2561=Ajustes!$B$7, U2560+0.000001&lt;H2561), "Vendes más de lo registrado. ", "")&amp;IF(Q2561="texto", "Fecha en texto. ", "")&amp;IF(OR(NOT(ISNUMBER(D2561)), NOT(ISNUMBER(H2561))), "Número en texto. ", "")&amp;IF(AND(ISNUMBER(Q2561), ISNUMBER(Q2560), Q2561&lt;Q2560), "Fuera de orden de fecha. ", "")))</f>
        <v/>
      </c>
      <c r="Z2561" s="18">
        <f>IF(AND(S2561=1, ISNUMBER(R2561)), ROW(), 0)</f>
        <v/>
      </c>
      <c r="AA2561" s="18">
        <f>IF(ISNUMBER(R2561), R2561, 0)</f>
        <v/>
      </c>
    </row>
    <row r="2562">
      <c r="A2562" s="13" t="n"/>
      <c r="B2562" s="13" t="n"/>
      <c r="C2562" s="13" t="n"/>
      <c r="D2562" s="13" t="n"/>
      <c r="E2562" s="13" t="n"/>
      <c r="F2562" s="13" t="n"/>
      <c r="G2562" s="13" t="n"/>
      <c r="H2562" s="13" t="n"/>
      <c r="I2562" s="13" t="n"/>
      <c r="J2562" s="13" t="n"/>
      <c r="K2562" s="13" t="n"/>
      <c r="L2562" s="13" t="n"/>
      <c r="M2562" s="13" t="n"/>
      <c r="N2562" s="13" t="n"/>
      <c r="O2562" s="14" t="n"/>
      <c r="P2562" s="15" t="n"/>
      <c r="Q2562" s="16">
        <f>IF(N2562="", "", IF(ISNUMBER(N2562), N2562, IFERROR(DATEVALUE(LEFT(N2562,10))+TIMEVALUE(MID(N2562,12,8)), "texto")))</f>
        <v/>
      </c>
      <c r="R2562" s="17">
        <f>IF(ISNUMBER(Q2562), DATE(YEAR(Q2562),MONTH(Q2562),1), "")</f>
        <v/>
      </c>
      <c r="S2562" s="18">
        <f>IF(A2562="", 0, IF(AND(M2562=Ajustes!$B$8, E2562=Ajustes!$B$5, I2562=Ajustes!$B$4, OR(C2562=Ajustes!$B$6, C2562=Ajustes!$B$7), ISNUMBER(D2562), ISNUMBER(H2562)), 1, 0))</f>
        <v/>
      </c>
      <c r="T2562" s="19">
        <f>IF(S2562&lt;&gt;1, 0, IF(N(J2562)=0, 0, IF(K2562=Ajustes!$B$5, J2562, J2562*F2562)))</f>
        <v/>
      </c>
      <c r="U2562" s="20">
        <f>IF(S2562&lt;&gt;1, U2561, IF(C2562=Ajustes!$B$6, U2561+H2562, U2561-H2562))</f>
        <v/>
      </c>
      <c r="V2562" s="19">
        <f>IF(S2562&lt;&gt;1, V2561, IF(C2562=Ajustes!$B$6, V2561+D2562+N(O2562)+T2562, IF(U2562&lt;=0, 0, V2561-H2562*W2561)))</f>
        <v/>
      </c>
      <c r="W2562" s="21">
        <f>IF(U2562&gt;0, V2562/U2562, 0)</f>
        <v/>
      </c>
      <c r="X2562" s="19">
        <f>IF(AND(S2562=1, C2562=Ajustes!$B$7), D2562-N(O2562)-T2562-H2562*W2561, "")</f>
        <v/>
      </c>
      <c r="Y2562" s="18">
        <f>IF(A2562="", "", TRIM(IF(COUNTIFS($N$2:$N$3000,N2562,$C$2:$C$3000,C2562,$D$2:$D$3000,D2562,$H$2:$H$3000,H2562)&gt;1, "Orden repetida. ", "")&amp;IF(AND(S2562=1, C2562=Ajustes!$B$7, U2561+0.000001&lt;H2562), "Vendes más de lo registrado. ", "")&amp;IF(Q2562="texto", "Fecha en texto. ", "")&amp;IF(OR(NOT(ISNUMBER(D2562)), NOT(ISNUMBER(H2562))), "Número en texto. ", "")&amp;IF(AND(ISNUMBER(Q2562), ISNUMBER(Q2561), Q2562&lt;Q2561), "Fuera de orden de fecha. ", "")))</f>
        <v/>
      </c>
      <c r="Z2562" s="18">
        <f>IF(AND(S2562=1, ISNUMBER(R2562)), ROW(), 0)</f>
        <v/>
      </c>
      <c r="AA2562" s="18">
        <f>IF(ISNUMBER(R2562), R2562, 0)</f>
        <v/>
      </c>
    </row>
    <row r="2563">
      <c r="A2563" s="13" t="n"/>
      <c r="B2563" s="13" t="n"/>
      <c r="C2563" s="13" t="n"/>
      <c r="D2563" s="13" t="n"/>
      <c r="E2563" s="13" t="n"/>
      <c r="F2563" s="13" t="n"/>
      <c r="G2563" s="13" t="n"/>
      <c r="H2563" s="13" t="n"/>
      <c r="I2563" s="13" t="n"/>
      <c r="J2563" s="13" t="n"/>
      <c r="K2563" s="13" t="n"/>
      <c r="L2563" s="13" t="n"/>
      <c r="M2563" s="13" t="n"/>
      <c r="N2563" s="13" t="n"/>
      <c r="O2563" s="14" t="n"/>
      <c r="P2563" s="15" t="n"/>
      <c r="Q2563" s="16">
        <f>IF(N2563="", "", IF(ISNUMBER(N2563), N2563, IFERROR(DATEVALUE(LEFT(N2563,10))+TIMEVALUE(MID(N2563,12,8)), "texto")))</f>
        <v/>
      </c>
      <c r="R2563" s="17">
        <f>IF(ISNUMBER(Q2563), DATE(YEAR(Q2563),MONTH(Q2563),1), "")</f>
        <v/>
      </c>
      <c r="S2563" s="18">
        <f>IF(A2563="", 0, IF(AND(M2563=Ajustes!$B$8, E2563=Ajustes!$B$5, I2563=Ajustes!$B$4, OR(C2563=Ajustes!$B$6, C2563=Ajustes!$B$7), ISNUMBER(D2563), ISNUMBER(H2563)), 1, 0))</f>
        <v/>
      </c>
      <c r="T2563" s="19">
        <f>IF(S2563&lt;&gt;1, 0, IF(N(J2563)=0, 0, IF(K2563=Ajustes!$B$5, J2563, J2563*F2563)))</f>
        <v/>
      </c>
      <c r="U2563" s="20">
        <f>IF(S2563&lt;&gt;1, U2562, IF(C2563=Ajustes!$B$6, U2562+H2563, U2562-H2563))</f>
        <v/>
      </c>
      <c r="V2563" s="19">
        <f>IF(S2563&lt;&gt;1, V2562, IF(C2563=Ajustes!$B$6, V2562+D2563+N(O2563)+T2563, IF(U2563&lt;=0, 0, V2562-H2563*W2562)))</f>
        <v/>
      </c>
      <c r="W2563" s="21">
        <f>IF(U2563&gt;0, V2563/U2563, 0)</f>
        <v/>
      </c>
      <c r="X2563" s="19">
        <f>IF(AND(S2563=1, C2563=Ajustes!$B$7), D2563-N(O2563)-T2563-H2563*W2562, "")</f>
        <v/>
      </c>
      <c r="Y2563" s="18">
        <f>IF(A2563="", "", TRIM(IF(COUNTIFS($N$2:$N$3000,N2563,$C$2:$C$3000,C2563,$D$2:$D$3000,D2563,$H$2:$H$3000,H2563)&gt;1, "Orden repetida. ", "")&amp;IF(AND(S2563=1, C2563=Ajustes!$B$7, U2562+0.000001&lt;H2563), "Vendes más de lo registrado. ", "")&amp;IF(Q2563="texto", "Fecha en texto. ", "")&amp;IF(OR(NOT(ISNUMBER(D2563)), NOT(ISNUMBER(H2563))), "Número en texto. ", "")&amp;IF(AND(ISNUMBER(Q2563), ISNUMBER(Q2562), Q2563&lt;Q2562), "Fuera de orden de fecha. ", "")))</f>
        <v/>
      </c>
      <c r="Z2563" s="18">
        <f>IF(AND(S2563=1, ISNUMBER(R2563)), ROW(), 0)</f>
        <v/>
      </c>
      <c r="AA2563" s="18">
        <f>IF(ISNUMBER(R2563), R2563, 0)</f>
        <v/>
      </c>
    </row>
    <row r="2564">
      <c r="A2564" s="13" t="n"/>
      <c r="B2564" s="13" t="n"/>
      <c r="C2564" s="13" t="n"/>
      <c r="D2564" s="13" t="n"/>
      <c r="E2564" s="13" t="n"/>
      <c r="F2564" s="13" t="n"/>
      <c r="G2564" s="13" t="n"/>
      <c r="H2564" s="13" t="n"/>
      <c r="I2564" s="13" t="n"/>
      <c r="J2564" s="13" t="n"/>
      <c r="K2564" s="13" t="n"/>
      <c r="L2564" s="13" t="n"/>
      <c r="M2564" s="13" t="n"/>
      <c r="N2564" s="13" t="n"/>
      <c r="O2564" s="14" t="n"/>
      <c r="P2564" s="15" t="n"/>
      <c r="Q2564" s="16">
        <f>IF(N2564="", "", IF(ISNUMBER(N2564), N2564, IFERROR(DATEVALUE(LEFT(N2564,10))+TIMEVALUE(MID(N2564,12,8)), "texto")))</f>
        <v/>
      </c>
      <c r="R2564" s="17">
        <f>IF(ISNUMBER(Q2564), DATE(YEAR(Q2564),MONTH(Q2564),1), "")</f>
        <v/>
      </c>
      <c r="S2564" s="18">
        <f>IF(A2564="", 0, IF(AND(M2564=Ajustes!$B$8, E2564=Ajustes!$B$5, I2564=Ajustes!$B$4, OR(C2564=Ajustes!$B$6, C2564=Ajustes!$B$7), ISNUMBER(D2564), ISNUMBER(H2564)), 1, 0))</f>
        <v/>
      </c>
      <c r="T2564" s="19">
        <f>IF(S2564&lt;&gt;1, 0, IF(N(J2564)=0, 0, IF(K2564=Ajustes!$B$5, J2564, J2564*F2564)))</f>
        <v/>
      </c>
      <c r="U2564" s="20">
        <f>IF(S2564&lt;&gt;1, U2563, IF(C2564=Ajustes!$B$6, U2563+H2564, U2563-H2564))</f>
        <v/>
      </c>
      <c r="V2564" s="19">
        <f>IF(S2564&lt;&gt;1, V2563, IF(C2564=Ajustes!$B$6, V2563+D2564+N(O2564)+T2564, IF(U2564&lt;=0, 0, V2563-H2564*W2563)))</f>
        <v/>
      </c>
      <c r="W2564" s="21">
        <f>IF(U2564&gt;0, V2564/U2564, 0)</f>
        <v/>
      </c>
      <c r="X2564" s="19">
        <f>IF(AND(S2564=1, C2564=Ajustes!$B$7), D2564-N(O2564)-T2564-H2564*W2563, "")</f>
        <v/>
      </c>
      <c r="Y2564" s="18">
        <f>IF(A2564="", "", TRIM(IF(COUNTIFS($N$2:$N$3000,N2564,$C$2:$C$3000,C2564,$D$2:$D$3000,D2564,$H$2:$H$3000,H2564)&gt;1, "Orden repetida. ", "")&amp;IF(AND(S2564=1, C2564=Ajustes!$B$7, U2563+0.000001&lt;H2564), "Vendes más de lo registrado. ", "")&amp;IF(Q2564="texto", "Fecha en texto. ", "")&amp;IF(OR(NOT(ISNUMBER(D2564)), NOT(ISNUMBER(H2564))), "Número en texto. ", "")&amp;IF(AND(ISNUMBER(Q2564), ISNUMBER(Q2563), Q2564&lt;Q2563), "Fuera de orden de fecha. ", "")))</f>
        <v/>
      </c>
      <c r="Z2564" s="18">
        <f>IF(AND(S2564=1, ISNUMBER(R2564)), ROW(), 0)</f>
        <v/>
      </c>
      <c r="AA2564" s="18">
        <f>IF(ISNUMBER(R2564), R2564, 0)</f>
        <v/>
      </c>
    </row>
    <row r="2565">
      <c r="A2565" s="13" t="n"/>
      <c r="B2565" s="13" t="n"/>
      <c r="C2565" s="13" t="n"/>
      <c r="D2565" s="13" t="n"/>
      <c r="E2565" s="13" t="n"/>
      <c r="F2565" s="13" t="n"/>
      <c r="G2565" s="13" t="n"/>
      <c r="H2565" s="13" t="n"/>
      <c r="I2565" s="13" t="n"/>
      <c r="J2565" s="13" t="n"/>
      <c r="K2565" s="13" t="n"/>
      <c r="L2565" s="13" t="n"/>
      <c r="M2565" s="13" t="n"/>
      <c r="N2565" s="13" t="n"/>
      <c r="O2565" s="14" t="n"/>
      <c r="P2565" s="15" t="n"/>
      <c r="Q2565" s="16">
        <f>IF(N2565="", "", IF(ISNUMBER(N2565), N2565, IFERROR(DATEVALUE(LEFT(N2565,10))+TIMEVALUE(MID(N2565,12,8)), "texto")))</f>
        <v/>
      </c>
      <c r="R2565" s="17">
        <f>IF(ISNUMBER(Q2565), DATE(YEAR(Q2565),MONTH(Q2565),1), "")</f>
        <v/>
      </c>
      <c r="S2565" s="18">
        <f>IF(A2565="", 0, IF(AND(M2565=Ajustes!$B$8, E2565=Ajustes!$B$5, I2565=Ajustes!$B$4, OR(C2565=Ajustes!$B$6, C2565=Ajustes!$B$7), ISNUMBER(D2565), ISNUMBER(H2565)), 1, 0))</f>
        <v/>
      </c>
      <c r="T2565" s="19">
        <f>IF(S2565&lt;&gt;1, 0, IF(N(J2565)=0, 0, IF(K2565=Ajustes!$B$5, J2565, J2565*F2565)))</f>
        <v/>
      </c>
      <c r="U2565" s="20">
        <f>IF(S2565&lt;&gt;1, U2564, IF(C2565=Ajustes!$B$6, U2564+H2565, U2564-H2565))</f>
        <v/>
      </c>
      <c r="V2565" s="19">
        <f>IF(S2565&lt;&gt;1, V2564, IF(C2565=Ajustes!$B$6, V2564+D2565+N(O2565)+T2565, IF(U2565&lt;=0, 0, V2564-H2565*W2564)))</f>
        <v/>
      </c>
      <c r="W2565" s="21">
        <f>IF(U2565&gt;0, V2565/U2565, 0)</f>
        <v/>
      </c>
      <c r="X2565" s="19">
        <f>IF(AND(S2565=1, C2565=Ajustes!$B$7), D2565-N(O2565)-T2565-H2565*W2564, "")</f>
        <v/>
      </c>
      <c r="Y2565" s="18">
        <f>IF(A2565="", "", TRIM(IF(COUNTIFS($N$2:$N$3000,N2565,$C$2:$C$3000,C2565,$D$2:$D$3000,D2565,$H$2:$H$3000,H2565)&gt;1, "Orden repetida. ", "")&amp;IF(AND(S2565=1, C2565=Ajustes!$B$7, U2564+0.000001&lt;H2565), "Vendes más de lo registrado. ", "")&amp;IF(Q2565="texto", "Fecha en texto. ", "")&amp;IF(OR(NOT(ISNUMBER(D2565)), NOT(ISNUMBER(H2565))), "Número en texto. ", "")&amp;IF(AND(ISNUMBER(Q2565), ISNUMBER(Q2564), Q2565&lt;Q2564), "Fuera de orden de fecha. ", "")))</f>
        <v/>
      </c>
      <c r="Z2565" s="18">
        <f>IF(AND(S2565=1, ISNUMBER(R2565)), ROW(), 0)</f>
        <v/>
      </c>
      <c r="AA2565" s="18">
        <f>IF(ISNUMBER(R2565), R2565, 0)</f>
        <v/>
      </c>
    </row>
    <row r="2566">
      <c r="A2566" s="13" t="n"/>
      <c r="B2566" s="13" t="n"/>
      <c r="C2566" s="13" t="n"/>
      <c r="D2566" s="13" t="n"/>
      <c r="E2566" s="13" t="n"/>
      <c r="F2566" s="13" t="n"/>
      <c r="G2566" s="13" t="n"/>
      <c r="H2566" s="13" t="n"/>
      <c r="I2566" s="13" t="n"/>
      <c r="J2566" s="13" t="n"/>
      <c r="K2566" s="13" t="n"/>
      <c r="L2566" s="13" t="n"/>
      <c r="M2566" s="13" t="n"/>
      <c r="N2566" s="13" t="n"/>
      <c r="O2566" s="14" t="n"/>
      <c r="P2566" s="15" t="n"/>
      <c r="Q2566" s="16">
        <f>IF(N2566="", "", IF(ISNUMBER(N2566), N2566, IFERROR(DATEVALUE(LEFT(N2566,10))+TIMEVALUE(MID(N2566,12,8)), "texto")))</f>
        <v/>
      </c>
      <c r="R2566" s="17">
        <f>IF(ISNUMBER(Q2566), DATE(YEAR(Q2566),MONTH(Q2566),1), "")</f>
        <v/>
      </c>
      <c r="S2566" s="18">
        <f>IF(A2566="", 0, IF(AND(M2566=Ajustes!$B$8, E2566=Ajustes!$B$5, I2566=Ajustes!$B$4, OR(C2566=Ajustes!$B$6, C2566=Ajustes!$B$7), ISNUMBER(D2566), ISNUMBER(H2566)), 1, 0))</f>
        <v/>
      </c>
      <c r="T2566" s="19">
        <f>IF(S2566&lt;&gt;1, 0, IF(N(J2566)=0, 0, IF(K2566=Ajustes!$B$5, J2566, J2566*F2566)))</f>
        <v/>
      </c>
      <c r="U2566" s="20">
        <f>IF(S2566&lt;&gt;1, U2565, IF(C2566=Ajustes!$B$6, U2565+H2566, U2565-H2566))</f>
        <v/>
      </c>
      <c r="V2566" s="19">
        <f>IF(S2566&lt;&gt;1, V2565, IF(C2566=Ajustes!$B$6, V2565+D2566+N(O2566)+T2566, IF(U2566&lt;=0, 0, V2565-H2566*W2565)))</f>
        <v/>
      </c>
      <c r="W2566" s="21">
        <f>IF(U2566&gt;0, V2566/U2566, 0)</f>
        <v/>
      </c>
      <c r="X2566" s="19">
        <f>IF(AND(S2566=1, C2566=Ajustes!$B$7), D2566-N(O2566)-T2566-H2566*W2565, "")</f>
        <v/>
      </c>
      <c r="Y2566" s="18">
        <f>IF(A2566="", "", TRIM(IF(COUNTIFS($N$2:$N$3000,N2566,$C$2:$C$3000,C2566,$D$2:$D$3000,D2566,$H$2:$H$3000,H2566)&gt;1, "Orden repetida. ", "")&amp;IF(AND(S2566=1, C2566=Ajustes!$B$7, U2565+0.000001&lt;H2566), "Vendes más de lo registrado. ", "")&amp;IF(Q2566="texto", "Fecha en texto. ", "")&amp;IF(OR(NOT(ISNUMBER(D2566)), NOT(ISNUMBER(H2566))), "Número en texto. ", "")&amp;IF(AND(ISNUMBER(Q2566), ISNUMBER(Q2565), Q2566&lt;Q2565), "Fuera de orden de fecha. ", "")))</f>
        <v/>
      </c>
      <c r="Z2566" s="18">
        <f>IF(AND(S2566=1, ISNUMBER(R2566)), ROW(), 0)</f>
        <v/>
      </c>
      <c r="AA2566" s="18">
        <f>IF(ISNUMBER(R2566), R2566, 0)</f>
        <v/>
      </c>
    </row>
    <row r="2567">
      <c r="A2567" s="13" t="n"/>
      <c r="B2567" s="13" t="n"/>
      <c r="C2567" s="13" t="n"/>
      <c r="D2567" s="13" t="n"/>
      <c r="E2567" s="13" t="n"/>
      <c r="F2567" s="13" t="n"/>
      <c r="G2567" s="13" t="n"/>
      <c r="H2567" s="13" t="n"/>
      <c r="I2567" s="13" t="n"/>
      <c r="J2567" s="13" t="n"/>
      <c r="K2567" s="13" t="n"/>
      <c r="L2567" s="13" t="n"/>
      <c r="M2567" s="13" t="n"/>
      <c r="N2567" s="13" t="n"/>
      <c r="O2567" s="14" t="n"/>
      <c r="P2567" s="15" t="n"/>
      <c r="Q2567" s="16">
        <f>IF(N2567="", "", IF(ISNUMBER(N2567), N2567, IFERROR(DATEVALUE(LEFT(N2567,10))+TIMEVALUE(MID(N2567,12,8)), "texto")))</f>
        <v/>
      </c>
      <c r="R2567" s="17">
        <f>IF(ISNUMBER(Q2567), DATE(YEAR(Q2567),MONTH(Q2567),1), "")</f>
        <v/>
      </c>
      <c r="S2567" s="18">
        <f>IF(A2567="", 0, IF(AND(M2567=Ajustes!$B$8, E2567=Ajustes!$B$5, I2567=Ajustes!$B$4, OR(C2567=Ajustes!$B$6, C2567=Ajustes!$B$7), ISNUMBER(D2567), ISNUMBER(H2567)), 1, 0))</f>
        <v/>
      </c>
      <c r="T2567" s="19">
        <f>IF(S2567&lt;&gt;1, 0, IF(N(J2567)=0, 0, IF(K2567=Ajustes!$B$5, J2567, J2567*F2567)))</f>
        <v/>
      </c>
      <c r="U2567" s="20">
        <f>IF(S2567&lt;&gt;1, U2566, IF(C2567=Ajustes!$B$6, U2566+H2567, U2566-H2567))</f>
        <v/>
      </c>
      <c r="V2567" s="19">
        <f>IF(S2567&lt;&gt;1, V2566, IF(C2567=Ajustes!$B$6, V2566+D2567+N(O2567)+T2567, IF(U2567&lt;=0, 0, V2566-H2567*W2566)))</f>
        <v/>
      </c>
      <c r="W2567" s="21">
        <f>IF(U2567&gt;0, V2567/U2567, 0)</f>
        <v/>
      </c>
      <c r="X2567" s="19">
        <f>IF(AND(S2567=1, C2567=Ajustes!$B$7), D2567-N(O2567)-T2567-H2567*W2566, "")</f>
        <v/>
      </c>
      <c r="Y2567" s="18">
        <f>IF(A2567="", "", TRIM(IF(COUNTIFS($N$2:$N$3000,N2567,$C$2:$C$3000,C2567,$D$2:$D$3000,D2567,$H$2:$H$3000,H2567)&gt;1, "Orden repetida. ", "")&amp;IF(AND(S2567=1, C2567=Ajustes!$B$7, U2566+0.000001&lt;H2567), "Vendes más de lo registrado. ", "")&amp;IF(Q2567="texto", "Fecha en texto. ", "")&amp;IF(OR(NOT(ISNUMBER(D2567)), NOT(ISNUMBER(H2567))), "Número en texto. ", "")&amp;IF(AND(ISNUMBER(Q2567), ISNUMBER(Q2566), Q2567&lt;Q2566), "Fuera de orden de fecha. ", "")))</f>
        <v/>
      </c>
      <c r="Z2567" s="18">
        <f>IF(AND(S2567=1, ISNUMBER(R2567)), ROW(), 0)</f>
        <v/>
      </c>
      <c r="AA2567" s="18">
        <f>IF(ISNUMBER(R2567), R2567, 0)</f>
        <v/>
      </c>
    </row>
    <row r="2568">
      <c r="A2568" s="13" t="n"/>
      <c r="B2568" s="13" t="n"/>
      <c r="C2568" s="13" t="n"/>
      <c r="D2568" s="13" t="n"/>
      <c r="E2568" s="13" t="n"/>
      <c r="F2568" s="13" t="n"/>
      <c r="G2568" s="13" t="n"/>
      <c r="H2568" s="13" t="n"/>
      <c r="I2568" s="13" t="n"/>
      <c r="J2568" s="13" t="n"/>
      <c r="K2568" s="13" t="n"/>
      <c r="L2568" s="13" t="n"/>
      <c r="M2568" s="13" t="n"/>
      <c r="N2568" s="13" t="n"/>
      <c r="O2568" s="14" t="n"/>
      <c r="P2568" s="15" t="n"/>
      <c r="Q2568" s="16">
        <f>IF(N2568="", "", IF(ISNUMBER(N2568), N2568, IFERROR(DATEVALUE(LEFT(N2568,10))+TIMEVALUE(MID(N2568,12,8)), "texto")))</f>
        <v/>
      </c>
      <c r="R2568" s="17">
        <f>IF(ISNUMBER(Q2568), DATE(YEAR(Q2568),MONTH(Q2568),1), "")</f>
        <v/>
      </c>
      <c r="S2568" s="18">
        <f>IF(A2568="", 0, IF(AND(M2568=Ajustes!$B$8, E2568=Ajustes!$B$5, I2568=Ajustes!$B$4, OR(C2568=Ajustes!$B$6, C2568=Ajustes!$B$7), ISNUMBER(D2568), ISNUMBER(H2568)), 1, 0))</f>
        <v/>
      </c>
      <c r="T2568" s="19">
        <f>IF(S2568&lt;&gt;1, 0, IF(N(J2568)=0, 0, IF(K2568=Ajustes!$B$5, J2568, J2568*F2568)))</f>
        <v/>
      </c>
      <c r="U2568" s="20">
        <f>IF(S2568&lt;&gt;1, U2567, IF(C2568=Ajustes!$B$6, U2567+H2568, U2567-H2568))</f>
        <v/>
      </c>
      <c r="V2568" s="19">
        <f>IF(S2568&lt;&gt;1, V2567, IF(C2568=Ajustes!$B$6, V2567+D2568+N(O2568)+T2568, IF(U2568&lt;=0, 0, V2567-H2568*W2567)))</f>
        <v/>
      </c>
      <c r="W2568" s="21">
        <f>IF(U2568&gt;0, V2568/U2568, 0)</f>
        <v/>
      </c>
      <c r="X2568" s="19">
        <f>IF(AND(S2568=1, C2568=Ajustes!$B$7), D2568-N(O2568)-T2568-H2568*W2567, "")</f>
        <v/>
      </c>
      <c r="Y2568" s="18">
        <f>IF(A2568="", "", TRIM(IF(COUNTIFS($N$2:$N$3000,N2568,$C$2:$C$3000,C2568,$D$2:$D$3000,D2568,$H$2:$H$3000,H2568)&gt;1, "Orden repetida. ", "")&amp;IF(AND(S2568=1, C2568=Ajustes!$B$7, U2567+0.000001&lt;H2568), "Vendes más de lo registrado. ", "")&amp;IF(Q2568="texto", "Fecha en texto. ", "")&amp;IF(OR(NOT(ISNUMBER(D2568)), NOT(ISNUMBER(H2568))), "Número en texto. ", "")&amp;IF(AND(ISNUMBER(Q2568), ISNUMBER(Q2567), Q2568&lt;Q2567), "Fuera de orden de fecha. ", "")))</f>
        <v/>
      </c>
      <c r="Z2568" s="18">
        <f>IF(AND(S2568=1, ISNUMBER(R2568)), ROW(), 0)</f>
        <v/>
      </c>
      <c r="AA2568" s="18">
        <f>IF(ISNUMBER(R2568), R2568, 0)</f>
        <v/>
      </c>
    </row>
    <row r="2569">
      <c r="A2569" s="13" t="n"/>
      <c r="B2569" s="13" t="n"/>
      <c r="C2569" s="13" t="n"/>
      <c r="D2569" s="13" t="n"/>
      <c r="E2569" s="13" t="n"/>
      <c r="F2569" s="13" t="n"/>
      <c r="G2569" s="13" t="n"/>
      <c r="H2569" s="13" t="n"/>
      <c r="I2569" s="13" t="n"/>
      <c r="J2569" s="13" t="n"/>
      <c r="K2569" s="13" t="n"/>
      <c r="L2569" s="13" t="n"/>
      <c r="M2569" s="13" t="n"/>
      <c r="N2569" s="13" t="n"/>
      <c r="O2569" s="14" t="n"/>
      <c r="P2569" s="15" t="n"/>
      <c r="Q2569" s="16">
        <f>IF(N2569="", "", IF(ISNUMBER(N2569), N2569, IFERROR(DATEVALUE(LEFT(N2569,10))+TIMEVALUE(MID(N2569,12,8)), "texto")))</f>
        <v/>
      </c>
      <c r="R2569" s="17">
        <f>IF(ISNUMBER(Q2569), DATE(YEAR(Q2569),MONTH(Q2569),1), "")</f>
        <v/>
      </c>
      <c r="S2569" s="18">
        <f>IF(A2569="", 0, IF(AND(M2569=Ajustes!$B$8, E2569=Ajustes!$B$5, I2569=Ajustes!$B$4, OR(C2569=Ajustes!$B$6, C2569=Ajustes!$B$7), ISNUMBER(D2569), ISNUMBER(H2569)), 1, 0))</f>
        <v/>
      </c>
      <c r="T2569" s="19">
        <f>IF(S2569&lt;&gt;1, 0, IF(N(J2569)=0, 0, IF(K2569=Ajustes!$B$5, J2569, J2569*F2569)))</f>
        <v/>
      </c>
      <c r="U2569" s="20">
        <f>IF(S2569&lt;&gt;1, U2568, IF(C2569=Ajustes!$B$6, U2568+H2569, U2568-H2569))</f>
        <v/>
      </c>
      <c r="V2569" s="19">
        <f>IF(S2569&lt;&gt;1, V2568, IF(C2569=Ajustes!$B$6, V2568+D2569+N(O2569)+T2569, IF(U2569&lt;=0, 0, V2568-H2569*W2568)))</f>
        <v/>
      </c>
      <c r="W2569" s="21">
        <f>IF(U2569&gt;0, V2569/U2569, 0)</f>
        <v/>
      </c>
      <c r="X2569" s="19">
        <f>IF(AND(S2569=1, C2569=Ajustes!$B$7), D2569-N(O2569)-T2569-H2569*W2568, "")</f>
        <v/>
      </c>
      <c r="Y2569" s="18">
        <f>IF(A2569="", "", TRIM(IF(COUNTIFS($N$2:$N$3000,N2569,$C$2:$C$3000,C2569,$D$2:$D$3000,D2569,$H$2:$H$3000,H2569)&gt;1, "Orden repetida. ", "")&amp;IF(AND(S2569=1, C2569=Ajustes!$B$7, U2568+0.000001&lt;H2569), "Vendes más de lo registrado. ", "")&amp;IF(Q2569="texto", "Fecha en texto. ", "")&amp;IF(OR(NOT(ISNUMBER(D2569)), NOT(ISNUMBER(H2569))), "Número en texto. ", "")&amp;IF(AND(ISNUMBER(Q2569), ISNUMBER(Q2568), Q2569&lt;Q2568), "Fuera de orden de fecha. ", "")))</f>
        <v/>
      </c>
      <c r="Z2569" s="18">
        <f>IF(AND(S2569=1, ISNUMBER(R2569)), ROW(), 0)</f>
        <v/>
      </c>
      <c r="AA2569" s="18">
        <f>IF(ISNUMBER(R2569), R2569, 0)</f>
        <v/>
      </c>
    </row>
    <row r="2570">
      <c r="A2570" s="13" t="n"/>
      <c r="B2570" s="13" t="n"/>
      <c r="C2570" s="13" t="n"/>
      <c r="D2570" s="13" t="n"/>
      <c r="E2570" s="13" t="n"/>
      <c r="F2570" s="13" t="n"/>
      <c r="G2570" s="13" t="n"/>
      <c r="H2570" s="13" t="n"/>
      <c r="I2570" s="13" t="n"/>
      <c r="J2570" s="13" t="n"/>
      <c r="K2570" s="13" t="n"/>
      <c r="L2570" s="13" t="n"/>
      <c r="M2570" s="13" t="n"/>
      <c r="N2570" s="13" t="n"/>
      <c r="O2570" s="14" t="n"/>
      <c r="P2570" s="15" t="n"/>
      <c r="Q2570" s="16">
        <f>IF(N2570="", "", IF(ISNUMBER(N2570), N2570, IFERROR(DATEVALUE(LEFT(N2570,10))+TIMEVALUE(MID(N2570,12,8)), "texto")))</f>
        <v/>
      </c>
      <c r="R2570" s="17">
        <f>IF(ISNUMBER(Q2570), DATE(YEAR(Q2570),MONTH(Q2570),1), "")</f>
        <v/>
      </c>
      <c r="S2570" s="18">
        <f>IF(A2570="", 0, IF(AND(M2570=Ajustes!$B$8, E2570=Ajustes!$B$5, I2570=Ajustes!$B$4, OR(C2570=Ajustes!$B$6, C2570=Ajustes!$B$7), ISNUMBER(D2570), ISNUMBER(H2570)), 1, 0))</f>
        <v/>
      </c>
      <c r="T2570" s="19">
        <f>IF(S2570&lt;&gt;1, 0, IF(N(J2570)=0, 0, IF(K2570=Ajustes!$B$5, J2570, J2570*F2570)))</f>
        <v/>
      </c>
      <c r="U2570" s="20">
        <f>IF(S2570&lt;&gt;1, U2569, IF(C2570=Ajustes!$B$6, U2569+H2570, U2569-H2570))</f>
        <v/>
      </c>
      <c r="V2570" s="19">
        <f>IF(S2570&lt;&gt;1, V2569, IF(C2570=Ajustes!$B$6, V2569+D2570+N(O2570)+T2570, IF(U2570&lt;=0, 0, V2569-H2570*W2569)))</f>
        <v/>
      </c>
      <c r="W2570" s="21">
        <f>IF(U2570&gt;0, V2570/U2570, 0)</f>
        <v/>
      </c>
      <c r="X2570" s="19">
        <f>IF(AND(S2570=1, C2570=Ajustes!$B$7), D2570-N(O2570)-T2570-H2570*W2569, "")</f>
        <v/>
      </c>
      <c r="Y2570" s="18">
        <f>IF(A2570="", "", TRIM(IF(COUNTIFS($N$2:$N$3000,N2570,$C$2:$C$3000,C2570,$D$2:$D$3000,D2570,$H$2:$H$3000,H2570)&gt;1, "Orden repetida. ", "")&amp;IF(AND(S2570=1, C2570=Ajustes!$B$7, U2569+0.000001&lt;H2570), "Vendes más de lo registrado. ", "")&amp;IF(Q2570="texto", "Fecha en texto. ", "")&amp;IF(OR(NOT(ISNUMBER(D2570)), NOT(ISNUMBER(H2570))), "Número en texto. ", "")&amp;IF(AND(ISNUMBER(Q2570), ISNUMBER(Q2569), Q2570&lt;Q2569), "Fuera de orden de fecha. ", "")))</f>
        <v/>
      </c>
      <c r="Z2570" s="18">
        <f>IF(AND(S2570=1, ISNUMBER(R2570)), ROW(), 0)</f>
        <v/>
      </c>
      <c r="AA2570" s="18">
        <f>IF(ISNUMBER(R2570), R2570, 0)</f>
        <v/>
      </c>
    </row>
    <row r="2571">
      <c r="A2571" s="13" t="n"/>
      <c r="B2571" s="13" t="n"/>
      <c r="C2571" s="13" t="n"/>
      <c r="D2571" s="13" t="n"/>
      <c r="E2571" s="13" t="n"/>
      <c r="F2571" s="13" t="n"/>
      <c r="G2571" s="13" t="n"/>
      <c r="H2571" s="13" t="n"/>
      <c r="I2571" s="13" t="n"/>
      <c r="J2571" s="13" t="n"/>
      <c r="K2571" s="13" t="n"/>
      <c r="L2571" s="13" t="n"/>
      <c r="M2571" s="13" t="n"/>
      <c r="N2571" s="13" t="n"/>
      <c r="O2571" s="14" t="n"/>
      <c r="P2571" s="15" t="n"/>
      <c r="Q2571" s="16">
        <f>IF(N2571="", "", IF(ISNUMBER(N2571), N2571, IFERROR(DATEVALUE(LEFT(N2571,10))+TIMEVALUE(MID(N2571,12,8)), "texto")))</f>
        <v/>
      </c>
      <c r="R2571" s="17">
        <f>IF(ISNUMBER(Q2571), DATE(YEAR(Q2571),MONTH(Q2571),1), "")</f>
        <v/>
      </c>
      <c r="S2571" s="18">
        <f>IF(A2571="", 0, IF(AND(M2571=Ajustes!$B$8, E2571=Ajustes!$B$5, I2571=Ajustes!$B$4, OR(C2571=Ajustes!$B$6, C2571=Ajustes!$B$7), ISNUMBER(D2571), ISNUMBER(H2571)), 1, 0))</f>
        <v/>
      </c>
      <c r="T2571" s="19">
        <f>IF(S2571&lt;&gt;1, 0, IF(N(J2571)=0, 0, IF(K2571=Ajustes!$B$5, J2571, J2571*F2571)))</f>
        <v/>
      </c>
      <c r="U2571" s="20">
        <f>IF(S2571&lt;&gt;1, U2570, IF(C2571=Ajustes!$B$6, U2570+H2571, U2570-H2571))</f>
        <v/>
      </c>
      <c r="V2571" s="19">
        <f>IF(S2571&lt;&gt;1, V2570, IF(C2571=Ajustes!$B$6, V2570+D2571+N(O2571)+T2571, IF(U2571&lt;=0, 0, V2570-H2571*W2570)))</f>
        <v/>
      </c>
      <c r="W2571" s="21">
        <f>IF(U2571&gt;0, V2571/U2571, 0)</f>
        <v/>
      </c>
      <c r="X2571" s="19">
        <f>IF(AND(S2571=1, C2571=Ajustes!$B$7), D2571-N(O2571)-T2571-H2571*W2570, "")</f>
        <v/>
      </c>
      <c r="Y2571" s="18">
        <f>IF(A2571="", "", TRIM(IF(COUNTIFS($N$2:$N$3000,N2571,$C$2:$C$3000,C2571,$D$2:$D$3000,D2571,$H$2:$H$3000,H2571)&gt;1, "Orden repetida. ", "")&amp;IF(AND(S2571=1, C2571=Ajustes!$B$7, U2570+0.000001&lt;H2571), "Vendes más de lo registrado. ", "")&amp;IF(Q2571="texto", "Fecha en texto. ", "")&amp;IF(OR(NOT(ISNUMBER(D2571)), NOT(ISNUMBER(H2571))), "Número en texto. ", "")&amp;IF(AND(ISNUMBER(Q2571), ISNUMBER(Q2570), Q2571&lt;Q2570), "Fuera de orden de fecha. ", "")))</f>
        <v/>
      </c>
      <c r="Z2571" s="18">
        <f>IF(AND(S2571=1, ISNUMBER(R2571)), ROW(), 0)</f>
        <v/>
      </c>
      <c r="AA2571" s="18">
        <f>IF(ISNUMBER(R2571), R2571, 0)</f>
        <v/>
      </c>
    </row>
    <row r="2572">
      <c r="A2572" s="13" t="n"/>
      <c r="B2572" s="13" t="n"/>
      <c r="C2572" s="13" t="n"/>
      <c r="D2572" s="13" t="n"/>
      <c r="E2572" s="13" t="n"/>
      <c r="F2572" s="13" t="n"/>
      <c r="G2572" s="13" t="n"/>
      <c r="H2572" s="13" t="n"/>
      <c r="I2572" s="13" t="n"/>
      <c r="J2572" s="13" t="n"/>
      <c r="K2572" s="13" t="n"/>
      <c r="L2572" s="13" t="n"/>
      <c r="M2572" s="13" t="n"/>
      <c r="N2572" s="13" t="n"/>
      <c r="O2572" s="14" t="n"/>
      <c r="P2572" s="15" t="n"/>
      <c r="Q2572" s="16">
        <f>IF(N2572="", "", IF(ISNUMBER(N2572), N2572, IFERROR(DATEVALUE(LEFT(N2572,10))+TIMEVALUE(MID(N2572,12,8)), "texto")))</f>
        <v/>
      </c>
      <c r="R2572" s="17">
        <f>IF(ISNUMBER(Q2572), DATE(YEAR(Q2572),MONTH(Q2572),1), "")</f>
        <v/>
      </c>
      <c r="S2572" s="18">
        <f>IF(A2572="", 0, IF(AND(M2572=Ajustes!$B$8, E2572=Ajustes!$B$5, I2572=Ajustes!$B$4, OR(C2572=Ajustes!$B$6, C2572=Ajustes!$B$7), ISNUMBER(D2572), ISNUMBER(H2572)), 1, 0))</f>
        <v/>
      </c>
      <c r="T2572" s="19">
        <f>IF(S2572&lt;&gt;1, 0, IF(N(J2572)=0, 0, IF(K2572=Ajustes!$B$5, J2572, J2572*F2572)))</f>
        <v/>
      </c>
      <c r="U2572" s="20">
        <f>IF(S2572&lt;&gt;1, U2571, IF(C2572=Ajustes!$B$6, U2571+H2572, U2571-H2572))</f>
        <v/>
      </c>
      <c r="V2572" s="19">
        <f>IF(S2572&lt;&gt;1, V2571, IF(C2572=Ajustes!$B$6, V2571+D2572+N(O2572)+T2572, IF(U2572&lt;=0, 0, V2571-H2572*W2571)))</f>
        <v/>
      </c>
      <c r="W2572" s="21">
        <f>IF(U2572&gt;0, V2572/U2572, 0)</f>
        <v/>
      </c>
      <c r="X2572" s="19">
        <f>IF(AND(S2572=1, C2572=Ajustes!$B$7), D2572-N(O2572)-T2572-H2572*W2571, "")</f>
        <v/>
      </c>
      <c r="Y2572" s="18">
        <f>IF(A2572="", "", TRIM(IF(COUNTIFS($N$2:$N$3000,N2572,$C$2:$C$3000,C2572,$D$2:$D$3000,D2572,$H$2:$H$3000,H2572)&gt;1, "Orden repetida. ", "")&amp;IF(AND(S2572=1, C2572=Ajustes!$B$7, U2571+0.000001&lt;H2572), "Vendes más de lo registrado. ", "")&amp;IF(Q2572="texto", "Fecha en texto. ", "")&amp;IF(OR(NOT(ISNUMBER(D2572)), NOT(ISNUMBER(H2572))), "Número en texto. ", "")&amp;IF(AND(ISNUMBER(Q2572), ISNUMBER(Q2571), Q2572&lt;Q2571), "Fuera de orden de fecha. ", "")))</f>
        <v/>
      </c>
      <c r="Z2572" s="18">
        <f>IF(AND(S2572=1, ISNUMBER(R2572)), ROW(), 0)</f>
        <v/>
      </c>
      <c r="AA2572" s="18">
        <f>IF(ISNUMBER(R2572), R2572, 0)</f>
        <v/>
      </c>
    </row>
    <row r="2573">
      <c r="A2573" s="13" t="n"/>
      <c r="B2573" s="13" t="n"/>
      <c r="C2573" s="13" t="n"/>
      <c r="D2573" s="13" t="n"/>
      <c r="E2573" s="13" t="n"/>
      <c r="F2573" s="13" t="n"/>
      <c r="G2573" s="13" t="n"/>
      <c r="H2573" s="13" t="n"/>
      <c r="I2573" s="13" t="n"/>
      <c r="J2573" s="13" t="n"/>
      <c r="K2573" s="13" t="n"/>
      <c r="L2573" s="13" t="n"/>
      <c r="M2573" s="13" t="n"/>
      <c r="N2573" s="13" t="n"/>
      <c r="O2573" s="14" t="n"/>
      <c r="P2573" s="15" t="n"/>
      <c r="Q2573" s="16">
        <f>IF(N2573="", "", IF(ISNUMBER(N2573), N2573, IFERROR(DATEVALUE(LEFT(N2573,10))+TIMEVALUE(MID(N2573,12,8)), "texto")))</f>
        <v/>
      </c>
      <c r="R2573" s="17">
        <f>IF(ISNUMBER(Q2573), DATE(YEAR(Q2573),MONTH(Q2573),1), "")</f>
        <v/>
      </c>
      <c r="S2573" s="18">
        <f>IF(A2573="", 0, IF(AND(M2573=Ajustes!$B$8, E2573=Ajustes!$B$5, I2573=Ajustes!$B$4, OR(C2573=Ajustes!$B$6, C2573=Ajustes!$B$7), ISNUMBER(D2573), ISNUMBER(H2573)), 1, 0))</f>
        <v/>
      </c>
      <c r="T2573" s="19">
        <f>IF(S2573&lt;&gt;1, 0, IF(N(J2573)=0, 0, IF(K2573=Ajustes!$B$5, J2573, J2573*F2573)))</f>
        <v/>
      </c>
      <c r="U2573" s="20">
        <f>IF(S2573&lt;&gt;1, U2572, IF(C2573=Ajustes!$B$6, U2572+H2573, U2572-H2573))</f>
        <v/>
      </c>
      <c r="V2573" s="19">
        <f>IF(S2573&lt;&gt;1, V2572, IF(C2573=Ajustes!$B$6, V2572+D2573+N(O2573)+T2573, IF(U2573&lt;=0, 0, V2572-H2573*W2572)))</f>
        <v/>
      </c>
      <c r="W2573" s="21">
        <f>IF(U2573&gt;0, V2573/U2573, 0)</f>
        <v/>
      </c>
      <c r="X2573" s="19">
        <f>IF(AND(S2573=1, C2573=Ajustes!$B$7), D2573-N(O2573)-T2573-H2573*W2572, "")</f>
        <v/>
      </c>
      <c r="Y2573" s="18">
        <f>IF(A2573="", "", TRIM(IF(COUNTIFS($N$2:$N$3000,N2573,$C$2:$C$3000,C2573,$D$2:$D$3000,D2573,$H$2:$H$3000,H2573)&gt;1, "Orden repetida. ", "")&amp;IF(AND(S2573=1, C2573=Ajustes!$B$7, U2572+0.000001&lt;H2573), "Vendes más de lo registrado. ", "")&amp;IF(Q2573="texto", "Fecha en texto. ", "")&amp;IF(OR(NOT(ISNUMBER(D2573)), NOT(ISNUMBER(H2573))), "Número en texto. ", "")&amp;IF(AND(ISNUMBER(Q2573), ISNUMBER(Q2572), Q2573&lt;Q2572), "Fuera de orden de fecha. ", "")))</f>
        <v/>
      </c>
      <c r="Z2573" s="18">
        <f>IF(AND(S2573=1, ISNUMBER(R2573)), ROW(), 0)</f>
        <v/>
      </c>
      <c r="AA2573" s="18">
        <f>IF(ISNUMBER(R2573), R2573, 0)</f>
        <v/>
      </c>
    </row>
    <row r="2574">
      <c r="A2574" s="13" t="n"/>
      <c r="B2574" s="13" t="n"/>
      <c r="C2574" s="13" t="n"/>
      <c r="D2574" s="13" t="n"/>
      <c r="E2574" s="13" t="n"/>
      <c r="F2574" s="13" t="n"/>
      <c r="G2574" s="13" t="n"/>
      <c r="H2574" s="13" t="n"/>
      <c r="I2574" s="13" t="n"/>
      <c r="J2574" s="13" t="n"/>
      <c r="K2574" s="13" t="n"/>
      <c r="L2574" s="13" t="n"/>
      <c r="M2574" s="13" t="n"/>
      <c r="N2574" s="13" t="n"/>
      <c r="O2574" s="14" t="n"/>
      <c r="P2574" s="15" t="n"/>
      <c r="Q2574" s="16">
        <f>IF(N2574="", "", IF(ISNUMBER(N2574), N2574, IFERROR(DATEVALUE(LEFT(N2574,10))+TIMEVALUE(MID(N2574,12,8)), "texto")))</f>
        <v/>
      </c>
      <c r="R2574" s="17">
        <f>IF(ISNUMBER(Q2574), DATE(YEAR(Q2574),MONTH(Q2574),1), "")</f>
        <v/>
      </c>
      <c r="S2574" s="18">
        <f>IF(A2574="", 0, IF(AND(M2574=Ajustes!$B$8, E2574=Ajustes!$B$5, I2574=Ajustes!$B$4, OR(C2574=Ajustes!$B$6, C2574=Ajustes!$B$7), ISNUMBER(D2574), ISNUMBER(H2574)), 1, 0))</f>
        <v/>
      </c>
      <c r="T2574" s="19">
        <f>IF(S2574&lt;&gt;1, 0, IF(N(J2574)=0, 0, IF(K2574=Ajustes!$B$5, J2574, J2574*F2574)))</f>
        <v/>
      </c>
      <c r="U2574" s="20">
        <f>IF(S2574&lt;&gt;1, U2573, IF(C2574=Ajustes!$B$6, U2573+H2574, U2573-H2574))</f>
        <v/>
      </c>
      <c r="V2574" s="19">
        <f>IF(S2574&lt;&gt;1, V2573, IF(C2574=Ajustes!$B$6, V2573+D2574+N(O2574)+T2574, IF(U2574&lt;=0, 0, V2573-H2574*W2573)))</f>
        <v/>
      </c>
      <c r="W2574" s="21">
        <f>IF(U2574&gt;0, V2574/U2574, 0)</f>
        <v/>
      </c>
      <c r="X2574" s="19">
        <f>IF(AND(S2574=1, C2574=Ajustes!$B$7), D2574-N(O2574)-T2574-H2574*W2573, "")</f>
        <v/>
      </c>
      <c r="Y2574" s="18">
        <f>IF(A2574="", "", TRIM(IF(COUNTIFS($N$2:$N$3000,N2574,$C$2:$C$3000,C2574,$D$2:$D$3000,D2574,$H$2:$H$3000,H2574)&gt;1, "Orden repetida. ", "")&amp;IF(AND(S2574=1, C2574=Ajustes!$B$7, U2573+0.000001&lt;H2574), "Vendes más de lo registrado. ", "")&amp;IF(Q2574="texto", "Fecha en texto. ", "")&amp;IF(OR(NOT(ISNUMBER(D2574)), NOT(ISNUMBER(H2574))), "Número en texto. ", "")&amp;IF(AND(ISNUMBER(Q2574), ISNUMBER(Q2573), Q2574&lt;Q2573), "Fuera de orden de fecha. ", "")))</f>
        <v/>
      </c>
      <c r="Z2574" s="18">
        <f>IF(AND(S2574=1, ISNUMBER(R2574)), ROW(), 0)</f>
        <v/>
      </c>
      <c r="AA2574" s="18">
        <f>IF(ISNUMBER(R2574), R2574, 0)</f>
        <v/>
      </c>
    </row>
    <row r="2575">
      <c r="A2575" s="13" t="n"/>
      <c r="B2575" s="13" t="n"/>
      <c r="C2575" s="13" t="n"/>
      <c r="D2575" s="13" t="n"/>
      <c r="E2575" s="13" t="n"/>
      <c r="F2575" s="13" t="n"/>
      <c r="G2575" s="13" t="n"/>
      <c r="H2575" s="13" t="n"/>
      <c r="I2575" s="13" t="n"/>
      <c r="J2575" s="13" t="n"/>
      <c r="K2575" s="13" t="n"/>
      <c r="L2575" s="13" t="n"/>
      <c r="M2575" s="13" t="n"/>
      <c r="N2575" s="13" t="n"/>
      <c r="O2575" s="14" t="n"/>
      <c r="P2575" s="15" t="n"/>
      <c r="Q2575" s="16">
        <f>IF(N2575="", "", IF(ISNUMBER(N2575), N2575, IFERROR(DATEVALUE(LEFT(N2575,10))+TIMEVALUE(MID(N2575,12,8)), "texto")))</f>
        <v/>
      </c>
      <c r="R2575" s="17">
        <f>IF(ISNUMBER(Q2575), DATE(YEAR(Q2575),MONTH(Q2575),1), "")</f>
        <v/>
      </c>
      <c r="S2575" s="18">
        <f>IF(A2575="", 0, IF(AND(M2575=Ajustes!$B$8, E2575=Ajustes!$B$5, I2575=Ajustes!$B$4, OR(C2575=Ajustes!$B$6, C2575=Ajustes!$B$7), ISNUMBER(D2575), ISNUMBER(H2575)), 1, 0))</f>
        <v/>
      </c>
      <c r="T2575" s="19">
        <f>IF(S2575&lt;&gt;1, 0, IF(N(J2575)=0, 0, IF(K2575=Ajustes!$B$5, J2575, J2575*F2575)))</f>
        <v/>
      </c>
      <c r="U2575" s="20">
        <f>IF(S2575&lt;&gt;1, U2574, IF(C2575=Ajustes!$B$6, U2574+H2575, U2574-H2575))</f>
        <v/>
      </c>
      <c r="V2575" s="19">
        <f>IF(S2575&lt;&gt;1, V2574, IF(C2575=Ajustes!$B$6, V2574+D2575+N(O2575)+T2575, IF(U2575&lt;=0, 0, V2574-H2575*W2574)))</f>
        <v/>
      </c>
      <c r="W2575" s="21">
        <f>IF(U2575&gt;0, V2575/U2575, 0)</f>
        <v/>
      </c>
      <c r="X2575" s="19">
        <f>IF(AND(S2575=1, C2575=Ajustes!$B$7), D2575-N(O2575)-T2575-H2575*W2574, "")</f>
        <v/>
      </c>
      <c r="Y2575" s="18">
        <f>IF(A2575="", "", TRIM(IF(COUNTIFS($N$2:$N$3000,N2575,$C$2:$C$3000,C2575,$D$2:$D$3000,D2575,$H$2:$H$3000,H2575)&gt;1, "Orden repetida. ", "")&amp;IF(AND(S2575=1, C2575=Ajustes!$B$7, U2574+0.000001&lt;H2575), "Vendes más de lo registrado. ", "")&amp;IF(Q2575="texto", "Fecha en texto. ", "")&amp;IF(OR(NOT(ISNUMBER(D2575)), NOT(ISNUMBER(H2575))), "Número en texto. ", "")&amp;IF(AND(ISNUMBER(Q2575), ISNUMBER(Q2574), Q2575&lt;Q2574), "Fuera de orden de fecha. ", "")))</f>
        <v/>
      </c>
      <c r="Z2575" s="18">
        <f>IF(AND(S2575=1, ISNUMBER(R2575)), ROW(), 0)</f>
        <v/>
      </c>
      <c r="AA2575" s="18">
        <f>IF(ISNUMBER(R2575), R2575, 0)</f>
        <v/>
      </c>
    </row>
    <row r="2576">
      <c r="A2576" s="13" t="n"/>
      <c r="B2576" s="13" t="n"/>
      <c r="C2576" s="13" t="n"/>
      <c r="D2576" s="13" t="n"/>
      <c r="E2576" s="13" t="n"/>
      <c r="F2576" s="13" t="n"/>
      <c r="G2576" s="13" t="n"/>
      <c r="H2576" s="13" t="n"/>
      <c r="I2576" s="13" t="n"/>
      <c r="J2576" s="13" t="n"/>
      <c r="K2576" s="13" t="n"/>
      <c r="L2576" s="13" t="n"/>
      <c r="M2576" s="13" t="n"/>
      <c r="N2576" s="13" t="n"/>
      <c r="O2576" s="14" t="n"/>
      <c r="P2576" s="15" t="n"/>
      <c r="Q2576" s="16">
        <f>IF(N2576="", "", IF(ISNUMBER(N2576), N2576, IFERROR(DATEVALUE(LEFT(N2576,10))+TIMEVALUE(MID(N2576,12,8)), "texto")))</f>
        <v/>
      </c>
      <c r="R2576" s="17">
        <f>IF(ISNUMBER(Q2576), DATE(YEAR(Q2576),MONTH(Q2576),1), "")</f>
        <v/>
      </c>
      <c r="S2576" s="18">
        <f>IF(A2576="", 0, IF(AND(M2576=Ajustes!$B$8, E2576=Ajustes!$B$5, I2576=Ajustes!$B$4, OR(C2576=Ajustes!$B$6, C2576=Ajustes!$B$7), ISNUMBER(D2576), ISNUMBER(H2576)), 1, 0))</f>
        <v/>
      </c>
      <c r="T2576" s="19">
        <f>IF(S2576&lt;&gt;1, 0, IF(N(J2576)=0, 0, IF(K2576=Ajustes!$B$5, J2576, J2576*F2576)))</f>
        <v/>
      </c>
      <c r="U2576" s="20">
        <f>IF(S2576&lt;&gt;1, U2575, IF(C2576=Ajustes!$B$6, U2575+H2576, U2575-H2576))</f>
        <v/>
      </c>
      <c r="V2576" s="19">
        <f>IF(S2576&lt;&gt;1, V2575, IF(C2576=Ajustes!$B$6, V2575+D2576+N(O2576)+T2576, IF(U2576&lt;=0, 0, V2575-H2576*W2575)))</f>
        <v/>
      </c>
      <c r="W2576" s="21">
        <f>IF(U2576&gt;0, V2576/U2576, 0)</f>
        <v/>
      </c>
      <c r="X2576" s="19">
        <f>IF(AND(S2576=1, C2576=Ajustes!$B$7), D2576-N(O2576)-T2576-H2576*W2575, "")</f>
        <v/>
      </c>
      <c r="Y2576" s="18">
        <f>IF(A2576="", "", TRIM(IF(COUNTIFS($N$2:$N$3000,N2576,$C$2:$C$3000,C2576,$D$2:$D$3000,D2576,$H$2:$H$3000,H2576)&gt;1, "Orden repetida. ", "")&amp;IF(AND(S2576=1, C2576=Ajustes!$B$7, U2575+0.000001&lt;H2576), "Vendes más de lo registrado. ", "")&amp;IF(Q2576="texto", "Fecha en texto. ", "")&amp;IF(OR(NOT(ISNUMBER(D2576)), NOT(ISNUMBER(H2576))), "Número en texto. ", "")&amp;IF(AND(ISNUMBER(Q2576), ISNUMBER(Q2575), Q2576&lt;Q2575), "Fuera de orden de fecha. ", "")))</f>
        <v/>
      </c>
      <c r="Z2576" s="18">
        <f>IF(AND(S2576=1, ISNUMBER(R2576)), ROW(), 0)</f>
        <v/>
      </c>
      <c r="AA2576" s="18">
        <f>IF(ISNUMBER(R2576), R2576, 0)</f>
        <v/>
      </c>
    </row>
    <row r="2577">
      <c r="A2577" s="13" t="n"/>
      <c r="B2577" s="13" t="n"/>
      <c r="C2577" s="13" t="n"/>
      <c r="D2577" s="13" t="n"/>
      <c r="E2577" s="13" t="n"/>
      <c r="F2577" s="13" t="n"/>
      <c r="G2577" s="13" t="n"/>
      <c r="H2577" s="13" t="n"/>
      <c r="I2577" s="13" t="n"/>
      <c r="J2577" s="13" t="n"/>
      <c r="K2577" s="13" t="n"/>
      <c r="L2577" s="13" t="n"/>
      <c r="M2577" s="13" t="n"/>
      <c r="N2577" s="13" t="n"/>
      <c r="O2577" s="14" t="n"/>
      <c r="P2577" s="15" t="n"/>
      <c r="Q2577" s="16">
        <f>IF(N2577="", "", IF(ISNUMBER(N2577), N2577, IFERROR(DATEVALUE(LEFT(N2577,10))+TIMEVALUE(MID(N2577,12,8)), "texto")))</f>
        <v/>
      </c>
      <c r="R2577" s="17">
        <f>IF(ISNUMBER(Q2577), DATE(YEAR(Q2577),MONTH(Q2577),1), "")</f>
        <v/>
      </c>
      <c r="S2577" s="18">
        <f>IF(A2577="", 0, IF(AND(M2577=Ajustes!$B$8, E2577=Ajustes!$B$5, I2577=Ajustes!$B$4, OR(C2577=Ajustes!$B$6, C2577=Ajustes!$B$7), ISNUMBER(D2577), ISNUMBER(H2577)), 1, 0))</f>
        <v/>
      </c>
      <c r="T2577" s="19">
        <f>IF(S2577&lt;&gt;1, 0, IF(N(J2577)=0, 0, IF(K2577=Ajustes!$B$5, J2577, J2577*F2577)))</f>
        <v/>
      </c>
      <c r="U2577" s="20">
        <f>IF(S2577&lt;&gt;1, U2576, IF(C2577=Ajustes!$B$6, U2576+H2577, U2576-H2577))</f>
        <v/>
      </c>
      <c r="V2577" s="19">
        <f>IF(S2577&lt;&gt;1, V2576, IF(C2577=Ajustes!$B$6, V2576+D2577+N(O2577)+T2577, IF(U2577&lt;=0, 0, V2576-H2577*W2576)))</f>
        <v/>
      </c>
      <c r="W2577" s="21">
        <f>IF(U2577&gt;0, V2577/U2577, 0)</f>
        <v/>
      </c>
      <c r="X2577" s="19">
        <f>IF(AND(S2577=1, C2577=Ajustes!$B$7), D2577-N(O2577)-T2577-H2577*W2576, "")</f>
        <v/>
      </c>
      <c r="Y2577" s="18">
        <f>IF(A2577="", "", TRIM(IF(COUNTIFS($N$2:$N$3000,N2577,$C$2:$C$3000,C2577,$D$2:$D$3000,D2577,$H$2:$H$3000,H2577)&gt;1, "Orden repetida. ", "")&amp;IF(AND(S2577=1, C2577=Ajustes!$B$7, U2576+0.000001&lt;H2577), "Vendes más de lo registrado. ", "")&amp;IF(Q2577="texto", "Fecha en texto. ", "")&amp;IF(OR(NOT(ISNUMBER(D2577)), NOT(ISNUMBER(H2577))), "Número en texto. ", "")&amp;IF(AND(ISNUMBER(Q2577), ISNUMBER(Q2576), Q2577&lt;Q2576), "Fuera de orden de fecha. ", "")))</f>
        <v/>
      </c>
      <c r="Z2577" s="18">
        <f>IF(AND(S2577=1, ISNUMBER(R2577)), ROW(), 0)</f>
        <v/>
      </c>
      <c r="AA2577" s="18">
        <f>IF(ISNUMBER(R2577), R2577, 0)</f>
        <v/>
      </c>
    </row>
    <row r="2578">
      <c r="A2578" s="13" t="n"/>
      <c r="B2578" s="13" t="n"/>
      <c r="C2578" s="13" t="n"/>
      <c r="D2578" s="13" t="n"/>
      <c r="E2578" s="13" t="n"/>
      <c r="F2578" s="13" t="n"/>
      <c r="G2578" s="13" t="n"/>
      <c r="H2578" s="13" t="n"/>
      <c r="I2578" s="13" t="n"/>
      <c r="J2578" s="13" t="n"/>
      <c r="K2578" s="13" t="n"/>
      <c r="L2578" s="13" t="n"/>
      <c r="M2578" s="13" t="n"/>
      <c r="N2578" s="13" t="n"/>
      <c r="O2578" s="14" t="n"/>
      <c r="P2578" s="15" t="n"/>
      <c r="Q2578" s="16">
        <f>IF(N2578="", "", IF(ISNUMBER(N2578), N2578, IFERROR(DATEVALUE(LEFT(N2578,10))+TIMEVALUE(MID(N2578,12,8)), "texto")))</f>
        <v/>
      </c>
      <c r="R2578" s="17">
        <f>IF(ISNUMBER(Q2578), DATE(YEAR(Q2578),MONTH(Q2578),1), "")</f>
        <v/>
      </c>
      <c r="S2578" s="18">
        <f>IF(A2578="", 0, IF(AND(M2578=Ajustes!$B$8, E2578=Ajustes!$B$5, I2578=Ajustes!$B$4, OR(C2578=Ajustes!$B$6, C2578=Ajustes!$B$7), ISNUMBER(D2578), ISNUMBER(H2578)), 1, 0))</f>
        <v/>
      </c>
      <c r="T2578" s="19">
        <f>IF(S2578&lt;&gt;1, 0, IF(N(J2578)=0, 0, IF(K2578=Ajustes!$B$5, J2578, J2578*F2578)))</f>
        <v/>
      </c>
      <c r="U2578" s="20">
        <f>IF(S2578&lt;&gt;1, U2577, IF(C2578=Ajustes!$B$6, U2577+H2578, U2577-H2578))</f>
        <v/>
      </c>
      <c r="V2578" s="19">
        <f>IF(S2578&lt;&gt;1, V2577, IF(C2578=Ajustes!$B$6, V2577+D2578+N(O2578)+T2578, IF(U2578&lt;=0, 0, V2577-H2578*W2577)))</f>
        <v/>
      </c>
      <c r="W2578" s="21">
        <f>IF(U2578&gt;0, V2578/U2578, 0)</f>
        <v/>
      </c>
      <c r="X2578" s="19">
        <f>IF(AND(S2578=1, C2578=Ajustes!$B$7), D2578-N(O2578)-T2578-H2578*W2577, "")</f>
        <v/>
      </c>
      <c r="Y2578" s="18">
        <f>IF(A2578="", "", TRIM(IF(COUNTIFS($N$2:$N$3000,N2578,$C$2:$C$3000,C2578,$D$2:$D$3000,D2578,$H$2:$H$3000,H2578)&gt;1, "Orden repetida. ", "")&amp;IF(AND(S2578=1, C2578=Ajustes!$B$7, U2577+0.000001&lt;H2578), "Vendes más de lo registrado. ", "")&amp;IF(Q2578="texto", "Fecha en texto. ", "")&amp;IF(OR(NOT(ISNUMBER(D2578)), NOT(ISNUMBER(H2578))), "Número en texto. ", "")&amp;IF(AND(ISNUMBER(Q2578), ISNUMBER(Q2577), Q2578&lt;Q2577), "Fuera de orden de fecha. ", "")))</f>
        <v/>
      </c>
      <c r="Z2578" s="18">
        <f>IF(AND(S2578=1, ISNUMBER(R2578)), ROW(), 0)</f>
        <v/>
      </c>
      <c r="AA2578" s="18">
        <f>IF(ISNUMBER(R2578), R2578, 0)</f>
        <v/>
      </c>
    </row>
    <row r="2579">
      <c r="A2579" s="13" t="n"/>
      <c r="B2579" s="13" t="n"/>
      <c r="C2579" s="13" t="n"/>
      <c r="D2579" s="13" t="n"/>
      <c r="E2579" s="13" t="n"/>
      <c r="F2579" s="13" t="n"/>
      <c r="G2579" s="13" t="n"/>
      <c r="H2579" s="13" t="n"/>
      <c r="I2579" s="13" t="n"/>
      <c r="J2579" s="13" t="n"/>
      <c r="K2579" s="13" t="n"/>
      <c r="L2579" s="13" t="n"/>
      <c r="M2579" s="13" t="n"/>
      <c r="N2579" s="13" t="n"/>
      <c r="O2579" s="14" t="n"/>
      <c r="P2579" s="15" t="n"/>
      <c r="Q2579" s="16">
        <f>IF(N2579="", "", IF(ISNUMBER(N2579), N2579, IFERROR(DATEVALUE(LEFT(N2579,10))+TIMEVALUE(MID(N2579,12,8)), "texto")))</f>
        <v/>
      </c>
      <c r="R2579" s="17">
        <f>IF(ISNUMBER(Q2579), DATE(YEAR(Q2579),MONTH(Q2579),1), "")</f>
        <v/>
      </c>
      <c r="S2579" s="18">
        <f>IF(A2579="", 0, IF(AND(M2579=Ajustes!$B$8, E2579=Ajustes!$B$5, I2579=Ajustes!$B$4, OR(C2579=Ajustes!$B$6, C2579=Ajustes!$B$7), ISNUMBER(D2579), ISNUMBER(H2579)), 1, 0))</f>
        <v/>
      </c>
      <c r="T2579" s="19">
        <f>IF(S2579&lt;&gt;1, 0, IF(N(J2579)=0, 0, IF(K2579=Ajustes!$B$5, J2579, J2579*F2579)))</f>
        <v/>
      </c>
      <c r="U2579" s="20">
        <f>IF(S2579&lt;&gt;1, U2578, IF(C2579=Ajustes!$B$6, U2578+H2579, U2578-H2579))</f>
        <v/>
      </c>
      <c r="V2579" s="19">
        <f>IF(S2579&lt;&gt;1, V2578, IF(C2579=Ajustes!$B$6, V2578+D2579+N(O2579)+T2579, IF(U2579&lt;=0, 0, V2578-H2579*W2578)))</f>
        <v/>
      </c>
      <c r="W2579" s="21">
        <f>IF(U2579&gt;0, V2579/U2579, 0)</f>
        <v/>
      </c>
      <c r="X2579" s="19">
        <f>IF(AND(S2579=1, C2579=Ajustes!$B$7), D2579-N(O2579)-T2579-H2579*W2578, "")</f>
        <v/>
      </c>
      <c r="Y2579" s="18">
        <f>IF(A2579="", "", TRIM(IF(COUNTIFS($N$2:$N$3000,N2579,$C$2:$C$3000,C2579,$D$2:$D$3000,D2579,$H$2:$H$3000,H2579)&gt;1, "Orden repetida. ", "")&amp;IF(AND(S2579=1, C2579=Ajustes!$B$7, U2578+0.000001&lt;H2579), "Vendes más de lo registrado. ", "")&amp;IF(Q2579="texto", "Fecha en texto. ", "")&amp;IF(OR(NOT(ISNUMBER(D2579)), NOT(ISNUMBER(H2579))), "Número en texto. ", "")&amp;IF(AND(ISNUMBER(Q2579), ISNUMBER(Q2578), Q2579&lt;Q2578), "Fuera de orden de fecha. ", "")))</f>
        <v/>
      </c>
      <c r="Z2579" s="18">
        <f>IF(AND(S2579=1, ISNUMBER(R2579)), ROW(), 0)</f>
        <v/>
      </c>
      <c r="AA2579" s="18">
        <f>IF(ISNUMBER(R2579), R2579, 0)</f>
        <v/>
      </c>
    </row>
    <row r="2580">
      <c r="A2580" s="13" t="n"/>
      <c r="B2580" s="13" t="n"/>
      <c r="C2580" s="13" t="n"/>
      <c r="D2580" s="13" t="n"/>
      <c r="E2580" s="13" t="n"/>
      <c r="F2580" s="13" t="n"/>
      <c r="G2580" s="13" t="n"/>
      <c r="H2580" s="13" t="n"/>
      <c r="I2580" s="13" t="n"/>
      <c r="J2580" s="13" t="n"/>
      <c r="K2580" s="13" t="n"/>
      <c r="L2580" s="13" t="n"/>
      <c r="M2580" s="13" t="n"/>
      <c r="N2580" s="13" t="n"/>
      <c r="O2580" s="14" t="n"/>
      <c r="P2580" s="15" t="n"/>
      <c r="Q2580" s="16">
        <f>IF(N2580="", "", IF(ISNUMBER(N2580), N2580, IFERROR(DATEVALUE(LEFT(N2580,10))+TIMEVALUE(MID(N2580,12,8)), "texto")))</f>
        <v/>
      </c>
      <c r="R2580" s="17">
        <f>IF(ISNUMBER(Q2580), DATE(YEAR(Q2580),MONTH(Q2580),1), "")</f>
        <v/>
      </c>
      <c r="S2580" s="18">
        <f>IF(A2580="", 0, IF(AND(M2580=Ajustes!$B$8, E2580=Ajustes!$B$5, I2580=Ajustes!$B$4, OR(C2580=Ajustes!$B$6, C2580=Ajustes!$B$7), ISNUMBER(D2580), ISNUMBER(H2580)), 1, 0))</f>
        <v/>
      </c>
      <c r="T2580" s="19">
        <f>IF(S2580&lt;&gt;1, 0, IF(N(J2580)=0, 0, IF(K2580=Ajustes!$B$5, J2580, J2580*F2580)))</f>
        <v/>
      </c>
      <c r="U2580" s="20">
        <f>IF(S2580&lt;&gt;1, U2579, IF(C2580=Ajustes!$B$6, U2579+H2580, U2579-H2580))</f>
        <v/>
      </c>
      <c r="V2580" s="19">
        <f>IF(S2580&lt;&gt;1, V2579, IF(C2580=Ajustes!$B$6, V2579+D2580+N(O2580)+T2580, IF(U2580&lt;=0, 0, V2579-H2580*W2579)))</f>
        <v/>
      </c>
      <c r="W2580" s="21">
        <f>IF(U2580&gt;0, V2580/U2580, 0)</f>
        <v/>
      </c>
      <c r="X2580" s="19">
        <f>IF(AND(S2580=1, C2580=Ajustes!$B$7), D2580-N(O2580)-T2580-H2580*W2579, "")</f>
        <v/>
      </c>
      <c r="Y2580" s="18">
        <f>IF(A2580="", "", TRIM(IF(COUNTIFS($N$2:$N$3000,N2580,$C$2:$C$3000,C2580,$D$2:$D$3000,D2580,$H$2:$H$3000,H2580)&gt;1, "Orden repetida. ", "")&amp;IF(AND(S2580=1, C2580=Ajustes!$B$7, U2579+0.000001&lt;H2580), "Vendes más de lo registrado. ", "")&amp;IF(Q2580="texto", "Fecha en texto. ", "")&amp;IF(OR(NOT(ISNUMBER(D2580)), NOT(ISNUMBER(H2580))), "Número en texto. ", "")&amp;IF(AND(ISNUMBER(Q2580), ISNUMBER(Q2579), Q2580&lt;Q2579), "Fuera de orden de fecha. ", "")))</f>
        <v/>
      </c>
      <c r="Z2580" s="18">
        <f>IF(AND(S2580=1, ISNUMBER(R2580)), ROW(), 0)</f>
        <v/>
      </c>
      <c r="AA2580" s="18">
        <f>IF(ISNUMBER(R2580), R2580, 0)</f>
        <v/>
      </c>
    </row>
    <row r="2581">
      <c r="A2581" s="13" t="n"/>
      <c r="B2581" s="13" t="n"/>
      <c r="C2581" s="13" t="n"/>
      <c r="D2581" s="13" t="n"/>
      <c r="E2581" s="13" t="n"/>
      <c r="F2581" s="13" t="n"/>
      <c r="G2581" s="13" t="n"/>
      <c r="H2581" s="13" t="n"/>
      <c r="I2581" s="13" t="n"/>
      <c r="J2581" s="13" t="n"/>
      <c r="K2581" s="13" t="n"/>
      <c r="L2581" s="13" t="n"/>
      <c r="M2581" s="13" t="n"/>
      <c r="N2581" s="13" t="n"/>
      <c r="O2581" s="14" t="n"/>
      <c r="P2581" s="15" t="n"/>
      <c r="Q2581" s="16">
        <f>IF(N2581="", "", IF(ISNUMBER(N2581), N2581, IFERROR(DATEVALUE(LEFT(N2581,10))+TIMEVALUE(MID(N2581,12,8)), "texto")))</f>
        <v/>
      </c>
      <c r="R2581" s="17">
        <f>IF(ISNUMBER(Q2581), DATE(YEAR(Q2581),MONTH(Q2581),1), "")</f>
        <v/>
      </c>
      <c r="S2581" s="18">
        <f>IF(A2581="", 0, IF(AND(M2581=Ajustes!$B$8, E2581=Ajustes!$B$5, I2581=Ajustes!$B$4, OR(C2581=Ajustes!$B$6, C2581=Ajustes!$B$7), ISNUMBER(D2581), ISNUMBER(H2581)), 1, 0))</f>
        <v/>
      </c>
      <c r="T2581" s="19">
        <f>IF(S2581&lt;&gt;1, 0, IF(N(J2581)=0, 0, IF(K2581=Ajustes!$B$5, J2581, J2581*F2581)))</f>
        <v/>
      </c>
      <c r="U2581" s="20">
        <f>IF(S2581&lt;&gt;1, U2580, IF(C2581=Ajustes!$B$6, U2580+H2581, U2580-H2581))</f>
        <v/>
      </c>
      <c r="V2581" s="19">
        <f>IF(S2581&lt;&gt;1, V2580, IF(C2581=Ajustes!$B$6, V2580+D2581+N(O2581)+T2581, IF(U2581&lt;=0, 0, V2580-H2581*W2580)))</f>
        <v/>
      </c>
      <c r="W2581" s="21">
        <f>IF(U2581&gt;0, V2581/U2581, 0)</f>
        <v/>
      </c>
      <c r="X2581" s="19">
        <f>IF(AND(S2581=1, C2581=Ajustes!$B$7), D2581-N(O2581)-T2581-H2581*W2580, "")</f>
        <v/>
      </c>
      <c r="Y2581" s="18">
        <f>IF(A2581="", "", TRIM(IF(COUNTIFS($N$2:$N$3000,N2581,$C$2:$C$3000,C2581,$D$2:$D$3000,D2581,$H$2:$H$3000,H2581)&gt;1, "Orden repetida. ", "")&amp;IF(AND(S2581=1, C2581=Ajustes!$B$7, U2580+0.000001&lt;H2581), "Vendes más de lo registrado. ", "")&amp;IF(Q2581="texto", "Fecha en texto. ", "")&amp;IF(OR(NOT(ISNUMBER(D2581)), NOT(ISNUMBER(H2581))), "Número en texto. ", "")&amp;IF(AND(ISNUMBER(Q2581), ISNUMBER(Q2580), Q2581&lt;Q2580), "Fuera de orden de fecha. ", "")))</f>
        <v/>
      </c>
      <c r="Z2581" s="18">
        <f>IF(AND(S2581=1, ISNUMBER(R2581)), ROW(), 0)</f>
        <v/>
      </c>
      <c r="AA2581" s="18">
        <f>IF(ISNUMBER(R2581), R2581, 0)</f>
        <v/>
      </c>
    </row>
    <row r="2582">
      <c r="A2582" s="13" t="n"/>
      <c r="B2582" s="13" t="n"/>
      <c r="C2582" s="13" t="n"/>
      <c r="D2582" s="13" t="n"/>
      <c r="E2582" s="13" t="n"/>
      <c r="F2582" s="13" t="n"/>
      <c r="G2582" s="13" t="n"/>
      <c r="H2582" s="13" t="n"/>
      <c r="I2582" s="13" t="n"/>
      <c r="J2582" s="13" t="n"/>
      <c r="K2582" s="13" t="n"/>
      <c r="L2582" s="13" t="n"/>
      <c r="M2582" s="13" t="n"/>
      <c r="N2582" s="13" t="n"/>
      <c r="O2582" s="14" t="n"/>
      <c r="P2582" s="15" t="n"/>
      <c r="Q2582" s="16">
        <f>IF(N2582="", "", IF(ISNUMBER(N2582), N2582, IFERROR(DATEVALUE(LEFT(N2582,10))+TIMEVALUE(MID(N2582,12,8)), "texto")))</f>
        <v/>
      </c>
      <c r="R2582" s="17">
        <f>IF(ISNUMBER(Q2582), DATE(YEAR(Q2582),MONTH(Q2582),1), "")</f>
        <v/>
      </c>
      <c r="S2582" s="18">
        <f>IF(A2582="", 0, IF(AND(M2582=Ajustes!$B$8, E2582=Ajustes!$B$5, I2582=Ajustes!$B$4, OR(C2582=Ajustes!$B$6, C2582=Ajustes!$B$7), ISNUMBER(D2582), ISNUMBER(H2582)), 1, 0))</f>
        <v/>
      </c>
      <c r="T2582" s="19">
        <f>IF(S2582&lt;&gt;1, 0, IF(N(J2582)=0, 0, IF(K2582=Ajustes!$B$5, J2582, J2582*F2582)))</f>
        <v/>
      </c>
      <c r="U2582" s="20">
        <f>IF(S2582&lt;&gt;1, U2581, IF(C2582=Ajustes!$B$6, U2581+H2582, U2581-H2582))</f>
        <v/>
      </c>
      <c r="V2582" s="19">
        <f>IF(S2582&lt;&gt;1, V2581, IF(C2582=Ajustes!$B$6, V2581+D2582+N(O2582)+T2582, IF(U2582&lt;=0, 0, V2581-H2582*W2581)))</f>
        <v/>
      </c>
      <c r="W2582" s="21">
        <f>IF(U2582&gt;0, V2582/U2582, 0)</f>
        <v/>
      </c>
      <c r="X2582" s="19">
        <f>IF(AND(S2582=1, C2582=Ajustes!$B$7), D2582-N(O2582)-T2582-H2582*W2581, "")</f>
        <v/>
      </c>
      <c r="Y2582" s="18">
        <f>IF(A2582="", "", TRIM(IF(COUNTIFS($N$2:$N$3000,N2582,$C$2:$C$3000,C2582,$D$2:$D$3000,D2582,$H$2:$H$3000,H2582)&gt;1, "Orden repetida. ", "")&amp;IF(AND(S2582=1, C2582=Ajustes!$B$7, U2581+0.000001&lt;H2582), "Vendes más de lo registrado. ", "")&amp;IF(Q2582="texto", "Fecha en texto. ", "")&amp;IF(OR(NOT(ISNUMBER(D2582)), NOT(ISNUMBER(H2582))), "Número en texto. ", "")&amp;IF(AND(ISNUMBER(Q2582), ISNUMBER(Q2581), Q2582&lt;Q2581), "Fuera de orden de fecha. ", "")))</f>
        <v/>
      </c>
      <c r="Z2582" s="18">
        <f>IF(AND(S2582=1, ISNUMBER(R2582)), ROW(), 0)</f>
        <v/>
      </c>
      <c r="AA2582" s="18">
        <f>IF(ISNUMBER(R2582), R2582, 0)</f>
        <v/>
      </c>
    </row>
    <row r="2583">
      <c r="A2583" s="13" t="n"/>
      <c r="B2583" s="13" t="n"/>
      <c r="C2583" s="13" t="n"/>
      <c r="D2583" s="13" t="n"/>
      <c r="E2583" s="13" t="n"/>
      <c r="F2583" s="13" t="n"/>
      <c r="G2583" s="13" t="n"/>
      <c r="H2583" s="13" t="n"/>
      <c r="I2583" s="13" t="n"/>
      <c r="J2583" s="13" t="n"/>
      <c r="K2583" s="13" t="n"/>
      <c r="L2583" s="13" t="n"/>
      <c r="M2583" s="13" t="n"/>
      <c r="N2583" s="13" t="n"/>
      <c r="O2583" s="14" t="n"/>
      <c r="P2583" s="15" t="n"/>
      <c r="Q2583" s="16">
        <f>IF(N2583="", "", IF(ISNUMBER(N2583), N2583, IFERROR(DATEVALUE(LEFT(N2583,10))+TIMEVALUE(MID(N2583,12,8)), "texto")))</f>
        <v/>
      </c>
      <c r="R2583" s="17">
        <f>IF(ISNUMBER(Q2583), DATE(YEAR(Q2583),MONTH(Q2583),1), "")</f>
        <v/>
      </c>
      <c r="S2583" s="18">
        <f>IF(A2583="", 0, IF(AND(M2583=Ajustes!$B$8, E2583=Ajustes!$B$5, I2583=Ajustes!$B$4, OR(C2583=Ajustes!$B$6, C2583=Ajustes!$B$7), ISNUMBER(D2583), ISNUMBER(H2583)), 1, 0))</f>
        <v/>
      </c>
      <c r="T2583" s="19">
        <f>IF(S2583&lt;&gt;1, 0, IF(N(J2583)=0, 0, IF(K2583=Ajustes!$B$5, J2583, J2583*F2583)))</f>
        <v/>
      </c>
      <c r="U2583" s="20">
        <f>IF(S2583&lt;&gt;1, U2582, IF(C2583=Ajustes!$B$6, U2582+H2583, U2582-H2583))</f>
        <v/>
      </c>
      <c r="V2583" s="19">
        <f>IF(S2583&lt;&gt;1, V2582, IF(C2583=Ajustes!$B$6, V2582+D2583+N(O2583)+T2583, IF(U2583&lt;=0, 0, V2582-H2583*W2582)))</f>
        <v/>
      </c>
      <c r="W2583" s="21">
        <f>IF(U2583&gt;0, V2583/U2583, 0)</f>
        <v/>
      </c>
      <c r="X2583" s="19">
        <f>IF(AND(S2583=1, C2583=Ajustes!$B$7), D2583-N(O2583)-T2583-H2583*W2582, "")</f>
        <v/>
      </c>
      <c r="Y2583" s="18">
        <f>IF(A2583="", "", TRIM(IF(COUNTIFS($N$2:$N$3000,N2583,$C$2:$C$3000,C2583,$D$2:$D$3000,D2583,$H$2:$H$3000,H2583)&gt;1, "Orden repetida. ", "")&amp;IF(AND(S2583=1, C2583=Ajustes!$B$7, U2582+0.000001&lt;H2583), "Vendes más de lo registrado. ", "")&amp;IF(Q2583="texto", "Fecha en texto. ", "")&amp;IF(OR(NOT(ISNUMBER(D2583)), NOT(ISNUMBER(H2583))), "Número en texto. ", "")&amp;IF(AND(ISNUMBER(Q2583), ISNUMBER(Q2582), Q2583&lt;Q2582), "Fuera de orden de fecha. ", "")))</f>
        <v/>
      </c>
      <c r="Z2583" s="18">
        <f>IF(AND(S2583=1, ISNUMBER(R2583)), ROW(), 0)</f>
        <v/>
      </c>
      <c r="AA2583" s="18">
        <f>IF(ISNUMBER(R2583), R2583, 0)</f>
        <v/>
      </c>
    </row>
    <row r="2584">
      <c r="A2584" s="13" t="n"/>
      <c r="B2584" s="13" t="n"/>
      <c r="C2584" s="13" t="n"/>
      <c r="D2584" s="13" t="n"/>
      <c r="E2584" s="13" t="n"/>
      <c r="F2584" s="13" t="n"/>
      <c r="G2584" s="13" t="n"/>
      <c r="H2584" s="13" t="n"/>
      <c r="I2584" s="13" t="n"/>
      <c r="J2584" s="13" t="n"/>
      <c r="K2584" s="13" t="n"/>
      <c r="L2584" s="13" t="n"/>
      <c r="M2584" s="13" t="n"/>
      <c r="N2584" s="13" t="n"/>
      <c r="O2584" s="14" t="n"/>
      <c r="P2584" s="15" t="n"/>
      <c r="Q2584" s="16">
        <f>IF(N2584="", "", IF(ISNUMBER(N2584), N2584, IFERROR(DATEVALUE(LEFT(N2584,10))+TIMEVALUE(MID(N2584,12,8)), "texto")))</f>
        <v/>
      </c>
      <c r="R2584" s="17">
        <f>IF(ISNUMBER(Q2584), DATE(YEAR(Q2584),MONTH(Q2584),1), "")</f>
        <v/>
      </c>
      <c r="S2584" s="18">
        <f>IF(A2584="", 0, IF(AND(M2584=Ajustes!$B$8, E2584=Ajustes!$B$5, I2584=Ajustes!$B$4, OR(C2584=Ajustes!$B$6, C2584=Ajustes!$B$7), ISNUMBER(D2584), ISNUMBER(H2584)), 1, 0))</f>
        <v/>
      </c>
      <c r="T2584" s="19">
        <f>IF(S2584&lt;&gt;1, 0, IF(N(J2584)=0, 0, IF(K2584=Ajustes!$B$5, J2584, J2584*F2584)))</f>
        <v/>
      </c>
      <c r="U2584" s="20">
        <f>IF(S2584&lt;&gt;1, U2583, IF(C2584=Ajustes!$B$6, U2583+H2584, U2583-H2584))</f>
        <v/>
      </c>
      <c r="V2584" s="19">
        <f>IF(S2584&lt;&gt;1, V2583, IF(C2584=Ajustes!$B$6, V2583+D2584+N(O2584)+T2584, IF(U2584&lt;=0, 0, V2583-H2584*W2583)))</f>
        <v/>
      </c>
      <c r="W2584" s="21">
        <f>IF(U2584&gt;0, V2584/U2584, 0)</f>
        <v/>
      </c>
      <c r="X2584" s="19">
        <f>IF(AND(S2584=1, C2584=Ajustes!$B$7), D2584-N(O2584)-T2584-H2584*W2583, "")</f>
        <v/>
      </c>
      <c r="Y2584" s="18">
        <f>IF(A2584="", "", TRIM(IF(COUNTIFS($N$2:$N$3000,N2584,$C$2:$C$3000,C2584,$D$2:$D$3000,D2584,$H$2:$H$3000,H2584)&gt;1, "Orden repetida. ", "")&amp;IF(AND(S2584=1, C2584=Ajustes!$B$7, U2583+0.000001&lt;H2584), "Vendes más de lo registrado. ", "")&amp;IF(Q2584="texto", "Fecha en texto. ", "")&amp;IF(OR(NOT(ISNUMBER(D2584)), NOT(ISNUMBER(H2584))), "Número en texto. ", "")&amp;IF(AND(ISNUMBER(Q2584), ISNUMBER(Q2583), Q2584&lt;Q2583), "Fuera de orden de fecha. ", "")))</f>
        <v/>
      </c>
      <c r="Z2584" s="18">
        <f>IF(AND(S2584=1, ISNUMBER(R2584)), ROW(), 0)</f>
        <v/>
      </c>
      <c r="AA2584" s="18">
        <f>IF(ISNUMBER(R2584), R2584, 0)</f>
        <v/>
      </c>
    </row>
    <row r="2585">
      <c r="A2585" s="13" t="n"/>
      <c r="B2585" s="13" t="n"/>
      <c r="C2585" s="13" t="n"/>
      <c r="D2585" s="13" t="n"/>
      <c r="E2585" s="13" t="n"/>
      <c r="F2585" s="13" t="n"/>
      <c r="G2585" s="13" t="n"/>
      <c r="H2585" s="13" t="n"/>
      <c r="I2585" s="13" t="n"/>
      <c r="J2585" s="13" t="n"/>
      <c r="K2585" s="13" t="n"/>
      <c r="L2585" s="13" t="n"/>
      <c r="M2585" s="13" t="n"/>
      <c r="N2585" s="13" t="n"/>
      <c r="O2585" s="14" t="n"/>
      <c r="P2585" s="15" t="n"/>
      <c r="Q2585" s="16">
        <f>IF(N2585="", "", IF(ISNUMBER(N2585), N2585, IFERROR(DATEVALUE(LEFT(N2585,10))+TIMEVALUE(MID(N2585,12,8)), "texto")))</f>
        <v/>
      </c>
      <c r="R2585" s="17">
        <f>IF(ISNUMBER(Q2585), DATE(YEAR(Q2585),MONTH(Q2585),1), "")</f>
        <v/>
      </c>
      <c r="S2585" s="18">
        <f>IF(A2585="", 0, IF(AND(M2585=Ajustes!$B$8, E2585=Ajustes!$B$5, I2585=Ajustes!$B$4, OR(C2585=Ajustes!$B$6, C2585=Ajustes!$B$7), ISNUMBER(D2585), ISNUMBER(H2585)), 1, 0))</f>
        <v/>
      </c>
      <c r="T2585" s="19">
        <f>IF(S2585&lt;&gt;1, 0, IF(N(J2585)=0, 0, IF(K2585=Ajustes!$B$5, J2585, J2585*F2585)))</f>
        <v/>
      </c>
      <c r="U2585" s="20">
        <f>IF(S2585&lt;&gt;1, U2584, IF(C2585=Ajustes!$B$6, U2584+H2585, U2584-H2585))</f>
        <v/>
      </c>
      <c r="V2585" s="19">
        <f>IF(S2585&lt;&gt;1, V2584, IF(C2585=Ajustes!$B$6, V2584+D2585+N(O2585)+T2585, IF(U2585&lt;=0, 0, V2584-H2585*W2584)))</f>
        <v/>
      </c>
      <c r="W2585" s="21">
        <f>IF(U2585&gt;0, V2585/U2585, 0)</f>
        <v/>
      </c>
      <c r="X2585" s="19">
        <f>IF(AND(S2585=1, C2585=Ajustes!$B$7), D2585-N(O2585)-T2585-H2585*W2584, "")</f>
        <v/>
      </c>
      <c r="Y2585" s="18">
        <f>IF(A2585="", "", TRIM(IF(COUNTIFS($N$2:$N$3000,N2585,$C$2:$C$3000,C2585,$D$2:$D$3000,D2585,$H$2:$H$3000,H2585)&gt;1, "Orden repetida. ", "")&amp;IF(AND(S2585=1, C2585=Ajustes!$B$7, U2584+0.000001&lt;H2585), "Vendes más de lo registrado. ", "")&amp;IF(Q2585="texto", "Fecha en texto. ", "")&amp;IF(OR(NOT(ISNUMBER(D2585)), NOT(ISNUMBER(H2585))), "Número en texto. ", "")&amp;IF(AND(ISNUMBER(Q2585), ISNUMBER(Q2584), Q2585&lt;Q2584), "Fuera de orden de fecha. ", "")))</f>
        <v/>
      </c>
      <c r="Z2585" s="18">
        <f>IF(AND(S2585=1, ISNUMBER(R2585)), ROW(), 0)</f>
        <v/>
      </c>
      <c r="AA2585" s="18">
        <f>IF(ISNUMBER(R2585), R2585, 0)</f>
        <v/>
      </c>
    </row>
    <row r="2586">
      <c r="A2586" s="13" t="n"/>
      <c r="B2586" s="13" t="n"/>
      <c r="C2586" s="13" t="n"/>
      <c r="D2586" s="13" t="n"/>
      <c r="E2586" s="13" t="n"/>
      <c r="F2586" s="13" t="n"/>
      <c r="G2586" s="13" t="n"/>
      <c r="H2586" s="13" t="n"/>
      <c r="I2586" s="13" t="n"/>
      <c r="J2586" s="13" t="n"/>
      <c r="K2586" s="13" t="n"/>
      <c r="L2586" s="13" t="n"/>
      <c r="M2586" s="13" t="n"/>
      <c r="N2586" s="13" t="n"/>
      <c r="O2586" s="14" t="n"/>
      <c r="P2586" s="15" t="n"/>
      <c r="Q2586" s="16">
        <f>IF(N2586="", "", IF(ISNUMBER(N2586), N2586, IFERROR(DATEVALUE(LEFT(N2586,10))+TIMEVALUE(MID(N2586,12,8)), "texto")))</f>
        <v/>
      </c>
      <c r="R2586" s="17">
        <f>IF(ISNUMBER(Q2586), DATE(YEAR(Q2586),MONTH(Q2586),1), "")</f>
        <v/>
      </c>
      <c r="S2586" s="18">
        <f>IF(A2586="", 0, IF(AND(M2586=Ajustes!$B$8, E2586=Ajustes!$B$5, I2586=Ajustes!$B$4, OR(C2586=Ajustes!$B$6, C2586=Ajustes!$B$7), ISNUMBER(D2586), ISNUMBER(H2586)), 1, 0))</f>
        <v/>
      </c>
      <c r="T2586" s="19">
        <f>IF(S2586&lt;&gt;1, 0, IF(N(J2586)=0, 0, IF(K2586=Ajustes!$B$5, J2586, J2586*F2586)))</f>
        <v/>
      </c>
      <c r="U2586" s="20">
        <f>IF(S2586&lt;&gt;1, U2585, IF(C2586=Ajustes!$B$6, U2585+H2586, U2585-H2586))</f>
        <v/>
      </c>
      <c r="V2586" s="19">
        <f>IF(S2586&lt;&gt;1, V2585, IF(C2586=Ajustes!$B$6, V2585+D2586+N(O2586)+T2586, IF(U2586&lt;=0, 0, V2585-H2586*W2585)))</f>
        <v/>
      </c>
      <c r="W2586" s="21">
        <f>IF(U2586&gt;0, V2586/U2586, 0)</f>
        <v/>
      </c>
      <c r="X2586" s="19">
        <f>IF(AND(S2586=1, C2586=Ajustes!$B$7), D2586-N(O2586)-T2586-H2586*W2585, "")</f>
        <v/>
      </c>
      <c r="Y2586" s="18">
        <f>IF(A2586="", "", TRIM(IF(COUNTIFS($N$2:$N$3000,N2586,$C$2:$C$3000,C2586,$D$2:$D$3000,D2586,$H$2:$H$3000,H2586)&gt;1, "Orden repetida. ", "")&amp;IF(AND(S2586=1, C2586=Ajustes!$B$7, U2585+0.000001&lt;H2586), "Vendes más de lo registrado. ", "")&amp;IF(Q2586="texto", "Fecha en texto. ", "")&amp;IF(OR(NOT(ISNUMBER(D2586)), NOT(ISNUMBER(H2586))), "Número en texto. ", "")&amp;IF(AND(ISNUMBER(Q2586), ISNUMBER(Q2585), Q2586&lt;Q2585), "Fuera de orden de fecha. ", "")))</f>
        <v/>
      </c>
      <c r="Z2586" s="18">
        <f>IF(AND(S2586=1, ISNUMBER(R2586)), ROW(), 0)</f>
        <v/>
      </c>
      <c r="AA2586" s="18">
        <f>IF(ISNUMBER(R2586), R2586, 0)</f>
        <v/>
      </c>
    </row>
    <row r="2587">
      <c r="A2587" s="13" t="n"/>
      <c r="B2587" s="13" t="n"/>
      <c r="C2587" s="13" t="n"/>
      <c r="D2587" s="13" t="n"/>
      <c r="E2587" s="13" t="n"/>
      <c r="F2587" s="13" t="n"/>
      <c r="G2587" s="13" t="n"/>
      <c r="H2587" s="13" t="n"/>
      <c r="I2587" s="13" t="n"/>
      <c r="J2587" s="13" t="n"/>
      <c r="K2587" s="13" t="n"/>
      <c r="L2587" s="13" t="n"/>
      <c r="M2587" s="13" t="n"/>
      <c r="N2587" s="13" t="n"/>
      <c r="O2587" s="14" t="n"/>
      <c r="P2587" s="15" t="n"/>
      <c r="Q2587" s="16">
        <f>IF(N2587="", "", IF(ISNUMBER(N2587), N2587, IFERROR(DATEVALUE(LEFT(N2587,10))+TIMEVALUE(MID(N2587,12,8)), "texto")))</f>
        <v/>
      </c>
      <c r="R2587" s="17">
        <f>IF(ISNUMBER(Q2587), DATE(YEAR(Q2587),MONTH(Q2587),1), "")</f>
        <v/>
      </c>
      <c r="S2587" s="18">
        <f>IF(A2587="", 0, IF(AND(M2587=Ajustes!$B$8, E2587=Ajustes!$B$5, I2587=Ajustes!$B$4, OR(C2587=Ajustes!$B$6, C2587=Ajustes!$B$7), ISNUMBER(D2587), ISNUMBER(H2587)), 1, 0))</f>
        <v/>
      </c>
      <c r="T2587" s="19">
        <f>IF(S2587&lt;&gt;1, 0, IF(N(J2587)=0, 0, IF(K2587=Ajustes!$B$5, J2587, J2587*F2587)))</f>
        <v/>
      </c>
      <c r="U2587" s="20">
        <f>IF(S2587&lt;&gt;1, U2586, IF(C2587=Ajustes!$B$6, U2586+H2587, U2586-H2587))</f>
        <v/>
      </c>
      <c r="V2587" s="19">
        <f>IF(S2587&lt;&gt;1, V2586, IF(C2587=Ajustes!$B$6, V2586+D2587+N(O2587)+T2587, IF(U2587&lt;=0, 0, V2586-H2587*W2586)))</f>
        <v/>
      </c>
      <c r="W2587" s="21">
        <f>IF(U2587&gt;0, V2587/U2587, 0)</f>
        <v/>
      </c>
      <c r="X2587" s="19">
        <f>IF(AND(S2587=1, C2587=Ajustes!$B$7), D2587-N(O2587)-T2587-H2587*W2586, "")</f>
        <v/>
      </c>
      <c r="Y2587" s="18">
        <f>IF(A2587="", "", TRIM(IF(COUNTIFS($N$2:$N$3000,N2587,$C$2:$C$3000,C2587,$D$2:$D$3000,D2587,$H$2:$H$3000,H2587)&gt;1, "Orden repetida. ", "")&amp;IF(AND(S2587=1, C2587=Ajustes!$B$7, U2586+0.000001&lt;H2587), "Vendes más de lo registrado. ", "")&amp;IF(Q2587="texto", "Fecha en texto. ", "")&amp;IF(OR(NOT(ISNUMBER(D2587)), NOT(ISNUMBER(H2587))), "Número en texto. ", "")&amp;IF(AND(ISNUMBER(Q2587), ISNUMBER(Q2586), Q2587&lt;Q2586), "Fuera de orden de fecha. ", "")))</f>
        <v/>
      </c>
      <c r="Z2587" s="18">
        <f>IF(AND(S2587=1, ISNUMBER(R2587)), ROW(), 0)</f>
        <v/>
      </c>
      <c r="AA2587" s="18">
        <f>IF(ISNUMBER(R2587), R2587, 0)</f>
        <v/>
      </c>
    </row>
    <row r="2588">
      <c r="A2588" s="13" t="n"/>
      <c r="B2588" s="13" t="n"/>
      <c r="C2588" s="13" t="n"/>
      <c r="D2588" s="13" t="n"/>
      <c r="E2588" s="13" t="n"/>
      <c r="F2588" s="13" t="n"/>
      <c r="G2588" s="13" t="n"/>
      <c r="H2588" s="13" t="n"/>
      <c r="I2588" s="13" t="n"/>
      <c r="J2588" s="13" t="n"/>
      <c r="K2588" s="13" t="n"/>
      <c r="L2588" s="13" t="n"/>
      <c r="M2588" s="13" t="n"/>
      <c r="N2588" s="13" t="n"/>
      <c r="O2588" s="14" t="n"/>
      <c r="P2588" s="15" t="n"/>
      <c r="Q2588" s="16">
        <f>IF(N2588="", "", IF(ISNUMBER(N2588), N2588, IFERROR(DATEVALUE(LEFT(N2588,10))+TIMEVALUE(MID(N2588,12,8)), "texto")))</f>
        <v/>
      </c>
      <c r="R2588" s="17">
        <f>IF(ISNUMBER(Q2588), DATE(YEAR(Q2588),MONTH(Q2588),1), "")</f>
        <v/>
      </c>
      <c r="S2588" s="18">
        <f>IF(A2588="", 0, IF(AND(M2588=Ajustes!$B$8, E2588=Ajustes!$B$5, I2588=Ajustes!$B$4, OR(C2588=Ajustes!$B$6, C2588=Ajustes!$B$7), ISNUMBER(D2588), ISNUMBER(H2588)), 1, 0))</f>
        <v/>
      </c>
      <c r="T2588" s="19">
        <f>IF(S2588&lt;&gt;1, 0, IF(N(J2588)=0, 0, IF(K2588=Ajustes!$B$5, J2588, J2588*F2588)))</f>
        <v/>
      </c>
      <c r="U2588" s="20">
        <f>IF(S2588&lt;&gt;1, U2587, IF(C2588=Ajustes!$B$6, U2587+H2588, U2587-H2588))</f>
        <v/>
      </c>
      <c r="V2588" s="19">
        <f>IF(S2588&lt;&gt;1, V2587, IF(C2588=Ajustes!$B$6, V2587+D2588+N(O2588)+T2588, IF(U2588&lt;=0, 0, V2587-H2588*W2587)))</f>
        <v/>
      </c>
      <c r="W2588" s="21">
        <f>IF(U2588&gt;0, V2588/U2588, 0)</f>
        <v/>
      </c>
      <c r="X2588" s="19">
        <f>IF(AND(S2588=1, C2588=Ajustes!$B$7), D2588-N(O2588)-T2588-H2588*W2587, "")</f>
        <v/>
      </c>
      <c r="Y2588" s="18">
        <f>IF(A2588="", "", TRIM(IF(COUNTIFS($N$2:$N$3000,N2588,$C$2:$C$3000,C2588,$D$2:$D$3000,D2588,$H$2:$H$3000,H2588)&gt;1, "Orden repetida. ", "")&amp;IF(AND(S2588=1, C2588=Ajustes!$B$7, U2587+0.000001&lt;H2588), "Vendes más de lo registrado. ", "")&amp;IF(Q2588="texto", "Fecha en texto. ", "")&amp;IF(OR(NOT(ISNUMBER(D2588)), NOT(ISNUMBER(H2588))), "Número en texto. ", "")&amp;IF(AND(ISNUMBER(Q2588), ISNUMBER(Q2587), Q2588&lt;Q2587), "Fuera de orden de fecha. ", "")))</f>
        <v/>
      </c>
      <c r="Z2588" s="18">
        <f>IF(AND(S2588=1, ISNUMBER(R2588)), ROW(), 0)</f>
        <v/>
      </c>
      <c r="AA2588" s="18">
        <f>IF(ISNUMBER(R2588), R2588, 0)</f>
        <v/>
      </c>
    </row>
    <row r="2589">
      <c r="A2589" s="13" t="n"/>
      <c r="B2589" s="13" t="n"/>
      <c r="C2589" s="13" t="n"/>
      <c r="D2589" s="13" t="n"/>
      <c r="E2589" s="13" t="n"/>
      <c r="F2589" s="13" t="n"/>
      <c r="G2589" s="13" t="n"/>
      <c r="H2589" s="13" t="n"/>
      <c r="I2589" s="13" t="n"/>
      <c r="J2589" s="13" t="n"/>
      <c r="K2589" s="13" t="n"/>
      <c r="L2589" s="13" t="n"/>
      <c r="M2589" s="13" t="n"/>
      <c r="N2589" s="13" t="n"/>
      <c r="O2589" s="14" t="n"/>
      <c r="P2589" s="15" t="n"/>
      <c r="Q2589" s="16">
        <f>IF(N2589="", "", IF(ISNUMBER(N2589), N2589, IFERROR(DATEVALUE(LEFT(N2589,10))+TIMEVALUE(MID(N2589,12,8)), "texto")))</f>
        <v/>
      </c>
      <c r="R2589" s="17">
        <f>IF(ISNUMBER(Q2589), DATE(YEAR(Q2589),MONTH(Q2589),1), "")</f>
        <v/>
      </c>
      <c r="S2589" s="18">
        <f>IF(A2589="", 0, IF(AND(M2589=Ajustes!$B$8, E2589=Ajustes!$B$5, I2589=Ajustes!$B$4, OR(C2589=Ajustes!$B$6, C2589=Ajustes!$B$7), ISNUMBER(D2589), ISNUMBER(H2589)), 1, 0))</f>
        <v/>
      </c>
      <c r="T2589" s="19">
        <f>IF(S2589&lt;&gt;1, 0, IF(N(J2589)=0, 0, IF(K2589=Ajustes!$B$5, J2589, J2589*F2589)))</f>
        <v/>
      </c>
      <c r="U2589" s="20">
        <f>IF(S2589&lt;&gt;1, U2588, IF(C2589=Ajustes!$B$6, U2588+H2589, U2588-H2589))</f>
        <v/>
      </c>
      <c r="V2589" s="19">
        <f>IF(S2589&lt;&gt;1, V2588, IF(C2589=Ajustes!$B$6, V2588+D2589+N(O2589)+T2589, IF(U2589&lt;=0, 0, V2588-H2589*W2588)))</f>
        <v/>
      </c>
      <c r="W2589" s="21">
        <f>IF(U2589&gt;0, V2589/U2589, 0)</f>
        <v/>
      </c>
      <c r="X2589" s="19">
        <f>IF(AND(S2589=1, C2589=Ajustes!$B$7), D2589-N(O2589)-T2589-H2589*W2588, "")</f>
        <v/>
      </c>
      <c r="Y2589" s="18">
        <f>IF(A2589="", "", TRIM(IF(COUNTIFS($N$2:$N$3000,N2589,$C$2:$C$3000,C2589,$D$2:$D$3000,D2589,$H$2:$H$3000,H2589)&gt;1, "Orden repetida. ", "")&amp;IF(AND(S2589=1, C2589=Ajustes!$B$7, U2588+0.000001&lt;H2589), "Vendes más de lo registrado. ", "")&amp;IF(Q2589="texto", "Fecha en texto. ", "")&amp;IF(OR(NOT(ISNUMBER(D2589)), NOT(ISNUMBER(H2589))), "Número en texto. ", "")&amp;IF(AND(ISNUMBER(Q2589), ISNUMBER(Q2588), Q2589&lt;Q2588), "Fuera de orden de fecha. ", "")))</f>
        <v/>
      </c>
      <c r="Z2589" s="18">
        <f>IF(AND(S2589=1, ISNUMBER(R2589)), ROW(), 0)</f>
        <v/>
      </c>
      <c r="AA2589" s="18">
        <f>IF(ISNUMBER(R2589), R2589, 0)</f>
        <v/>
      </c>
    </row>
    <row r="2590">
      <c r="A2590" s="13" t="n"/>
      <c r="B2590" s="13" t="n"/>
      <c r="C2590" s="13" t="n"/>
      <c r="D2590" s="13" t="n"/>
      <c r="E2590" s="13" t="n"/>
      <c r="F2590" s="13" t="n"/>
      <c r="G2590" s="13" t="n"/>
      <c r="H2590" s="13" t="n"/>
      <c r="I2590" s="13" t="n"/>
      <c r="J2590" s="13" t="n"/>
      <c r="K2590" s="13" t="n"/>
      <c r="L2590" s="13" t="n"/>
      <c r="M2590" s="13" t="n"/>
      <c r="N2590" s="13" t="n"/>
      <c r="O2590" s="14" t="n"/>
      <c r="P2590" s="15" t="n"/>
      <c r="Q2590" s="16">
        <f>IF(N2590="", "", IF(ISNUMBER(N2590), N2590, IFERROR(DATEVALUE(LEFT(N2590,10))+TIMEVALUE(MID(N2590,12,8)), "texto")))</f>
        <v/>
      </c>
      <c r="R2590" s="17">
        <f>IF(ISNUMBER(Q2590), DATE(YEAR(Q2590),MONTH(Q2590),1), "")</f>
        <v/>
      </c>
      <c r="S2590" s="18">
        <f>IF(A2590="", 0, IF(AND(M2590=Ajustes!$B$8, E2590=Ajustes!$B$5, I2590=Ajustes!$B$4, OR(C2590=Ajustes!$B$6, C2590=Ajustes!$B$7), ISNUMBER(D2590), ISNUMBER(H2590)), 1, 0))</f>
        <v/>
      </c>
      <c r="T2590" s="19">
        <f>IF(S2590&lt;&gt;1, 0, IF(N(J2590)=0, 0, IF(K2590=Ajustes!$B$5, J2590, J2590*F2590)))</f>
        <v/>
      </c>
      <c r="U2590" s="20">
        <f>IF(S2590&lt;&gt;1, U2589, IF(C2590=Ajustes!$B$6, U2589+H2590, U2589-H2590))</f>
        <v/>
      </c>
      <c r="V2590" s="19">
        <f>IF(S2590&lt;&gt;1, V2589, IF(C2590=Ajustes!$B$6, V2589+D2590+N(O2590)+T2590, IF(U2590&lt;=0, 0, V2589-H2590*W2589)))</f>
        <v/>
      </c>
      <c r="W2590" s="21">
        <f>IF(U2590&gt;0, V2590/U2590, 0)</f>
        <v/>
      </c>
      <c r="X2590" s="19">
        <f>IF(AND(S2590=1, C2590=Ajustes!$B$7), D2590-N(O2590)-T2590-H2590*W2589, "")</f>
        <v/>
      </c>
      <c r="Y2590" s="18">
        <f>IF(A2590="", "", TRIM(IF(COUNTIFS($N$2:$N$3000,N2590,$C$2:$C$3000,C2590,$D$2:$D$3000,D2590,$H$2:$H$3000,H2590)&gt;1, "Orden repetida. ", "")&amp;IF(AND(S2590=1, C2590=Ajustes!$B$7, U2589+0.000001&lt;H2590), "Vendes más de lo registrado. ", "")&amp;IF(Q2590="texto", "Fecha en texto. ", "")&amp;IF(OR(NOT(ISNUMBER(D2590)), NOT(ISNUMBER(H2590))), "Número en texto. ", "")&amp;IF(AND(ISNUMBER(Q2590), ISNUMBER(Q2589), Q2590&lt;Q2589), "Fuera de orden de fecha. ", "")))</f>
        <v/>
      </c>
      <c r="Z2590" s="18">
        <f>IF(AND(S2590=1, ISNUMBER(R2590)), ROW(), 0)</f>
        <v/>
      </c>
      <c r="AA2590" s="18">
        <f>IF(ISNUMBER(R2590), R2590, 0)</f>
        <v/>
      </c>
    </row>
    <row r="2591">
      <c r="A2591" s="13" t="n"/>
      <c r="B2591" s="13" t="n"/>
      <c r="C2591" s="13" t="n"/>
      <c r="D2591" s="13" t="n"/>
      <c r="E2591" s="13" t="n"/>
      <c r="F2591" s="13" t="n"/>
      <c r="G2591" s="13" t="n"/>
      <c r="H2591" s="13" t="n"/>
      <c r="I2591" s="13" t="n"/>
      <c r="J2591" s="13" t="n"/>
      <c r="K2591" s="13" t="n"/>
      <c r="L2591" s="13" t="n"/>
      <c r="M2591" s="13" t="n"/>
      <c r="N2591" s="13" t="n"/>
      <c r="O2591" s="14" t="n"/>
      <c r="P2591" s="15" t="n"/>
      <c r="Q2591" s="16">
        <f>IF(N2591="", "", IF(ISNUMBER(N2591), N2591, IFERROR(DATEVALUE(LEFT(N2591,10))+TIMEVALUE(MID(N2591,12,8)), "texto")))</f>
        <v/>
      </c>
      <c r="R2591" s="17">
        <f>IF(ISNUMBER(Q2591), DATE(YEAR(Q2591),MONTH(Q2591),1), "")</f>
        <v/>
      </c>
      <c r="S2591" s="18">
        <f>IF(A2591="", 0, IF(AND(M2591=Ajustes!$B$8, E2591=Ajustes!$B$5, I2591=Ajustes!$B$4, OR(C2591=Ajustes!$B$6, C2591=Ajustes!$B$7), ISNUMBER(D2591), ISNUMBER(H2591)), 1, 0))</f>
        <v/>
      </c>
      <c r="T2591" s="19">
        <f>IF(S2591&lt;&gt;1, 0, IF(N(J2591)=0, 0, IF(K2591=Ajustes!$B$5, J2591, J2591*F2591)))</f>
        <v/>
      </c>
      <c r="U2591" s="20">
        <f>IF(S2591&lt;&gt;1, U2590, IF(C2591=Ajustes!$B$6, U2590+H2591, U2590-H2591))</f>
        <v/>
      </c>
      <c r="V2591" s="19">
        <f>IF(S2591&lt;&gt;1, V2590, IF(C2591=Ajustes!$B$6, V2590+D2591+N(O2591)+T2591, IF(U2591&lt;=0, 0, V2590-H2591*W2590)))</f>
        <v/>
      </c>
      <c r="W2591" s="21">
        <f>IF(U2591&gt;0, V2591/U2591, 0)</f>
        <v/>
      </c>
      <c r="X2591" s="19">
        <f>IF(AND(S2591=1, C2591=Ajustes!$B$7), D2591-N(O2591)-T2591-H2591*W2590, "")</f>
        <v/>
      </c>
      <c r="Y2591" s="18">
        <f>IF(A2591="", "", TRIM(IF(COUNTIFS($N$2:$N$3000,N2591,$C$2:$C$3000,C2591,$D$2:$D$3000,D2591,$H$2:$H$3000,H2591)&gt;1, "Orden repetida. ", "")&amp;IF(AND(S2591=1, C2591=Ajustes!$B$7, U2590+0.000001&lt;H2591), "Vendes más de lo registrado. ", "")&amp;IF(Q2591="texto", "Fecha en texto. ", "")&amp;IF(OR(NOT(ISNUMBER(D2591)), NOT(ISNUMBER(H2591))), "Número en texto. ", "")&amp;IF(AND(ISNUMBER(Q2591), ISNUMBER(Q2590), Q2591&lt;Q2590), "Fuera de orden de fecha. ", "")))</f>
        <v/>
      </c>
      <c r="Z2591" s="18">
        <f>IF(AND(S2591=1, ISNUMBER(R2591)), ROW(), 0)</f>
        <v/>
      </c>
      <c r="AA2591" s="18">
        <f>IF(ISNUMBER(R2591), R2591, 0)</f>
        <v/>
      </c>
    </row>
    <row r="2592">
      <c r="A2592" s="13" t="n"/>
      <c r="B2592" s="13" t="n"/>
      <c r="C2592" s="13" t="n"/>
      <c r="D2592" s="13" t="n"/>
      <c r="E2592" s="13" t="n"/>
      <c r="F2592" s="13" t="n"/>
      <c r="G2592" s="13" t="n"/>
      <c r="H2592" s="13" t="n"/>
      <c r="I2592" s="13" t="n"/>
      <c r="J2592" s="13" t="n"/>
      <c r="K2592" s="13" t="n"/>
      <c r="L2592" s="13" t="n"/>
      <c r="M2592" s="13" t="n"/>
      <c r="N2592" s="13" t="n"/>
      <c r="O2592" s="14" t="n"/>
      <c r="P2592" s="15" t="n"/>
      <c r="Q2592" s="16">
        <f>IF(N2592="", "", IF(ISNUMBER(N2592), N2592, IFERROR(DATEVALUE(LEFT(N2592,10))+TIMEVALUE(MID(N2592,12,8)), "texto")))</f>
        <v/>
      </c>
      <c r="R2592" s="17">
        <f>IF(ISNUMBER(Q2592), DATE(YEAR(Q2592),MONTH(Q2592),1), "")</f>
        <v/>
      </c>
      <c r="S2592" s="18">
        <f>IF(A2592="", 0, IF(AND(M2592=Ajustes!$B$8, E2592=Ajustes!$B$5, I2592=Ajustes!$B$4, OR(C2592=Ajustes!$B$6, C2592=Ajustes!$B$7), ISNUMBER(D2592), ISNUMBER(H2592)), 1, 0))</f>
        <v/>
      </c>
      <c r="T2592" s="19">
        <f>IF(S2592&lt;&gt;1, 0, IF(N(J2592)=0, 0, IF(K2592=Ajustes!$B$5, J2592, J2592*F2592)))</f>
        <v/>
      </c>
      <c r="U2592" s="20">
        <f>IF(S2592&lt;&gt;1, U2591, IF(C2592=Ajustes!$B$6, U2591+H2592, U2591-H2592))</f>
        <v/>
      </c>
      <c r="V2592" s="19">
        <f>IF(S2592&lt;&gt;1, V2591, IF(C2592=Ajustes!$B$6, V2591+D2592+N(O2592)+T2592, IF(U2592&lt;=0, 0, V2591-H2592*W2591)))</f>
        <v/>
      </c>
      <c r="W2592" s="21">
        <f>IF(U2592&gt;0, V2592/U2592, 0)</f>
        <v/>
      </c>
      <c r="X2592" s="19">
        <f>IF(AND(S2592=1, C2592=Ajustes!$B$7), D2592-N(O2592)-T2592-H2592*W2591, "")</f>
        <v/>
      </c>
      <c r="Y2592" s="18">
        <f>IF(A2592="", "", TRIM(IF(COUNTIFS($N$2:$N$3000,N2592,$C$2:$C$3000,C2592,$D$2:$D$3000,D2592,$H$2:$H$3000,H2592)&gt;1, "Orden repetida. ", "")&amp;IF(AND(S2592=1, C2592=Ajustes!$B$7, U2591+0.000001&lt;H2592), "Vendes más de lo registrado. ", "")&amp;IF(Q2592="texto", "Fecha en texto. ", "")&amp;IF(OR(NOT(ISNUMBER(D2592)), NOT(ISNUMBER(H2592))), "Número en texto. ", "")&amp;IF(AND(ISNUMBER(Q2592), ISNUMBER(Q2591), Q2592&lt;Q2591), "Fuera de orden de fecha. ", "")))</f>
        <v/>
      </c>
      <c r="Z2592" s="18">
        <f>IF(AND(S2592=1, ISNUMBER(R2592)), ROW(), 0)</f>
        <v/>
      </c>
      <c r="AA2592" s="18">
        <f>IF(ISNUMBER(R2592), R2592, 0)</f>
        <v/>
      </c>
    </row>
    <row r="2593">
      <c r="A2593" s="13" t="n"/>
      <c r="B2593" s="13" t="n"/>
      <c r="C2593" s="13" t="n"/>
      <c r="D2593" s="13" t="n"/>
      <c r="E2593" s="13" t="n"/>
      <c r="F2593" s="13" t="n"/>
      <c r="G2593" s="13" t="n"/>
      <c r="H2593" s="13" t="n"/>
      <c r="I2593" s="13" t="n"/>
      <c r="J2593" s="13" t="n"/>
      <c r="K2593" s="13" t="n"/>
      <c r="L2593" s="13" t="n"/>
      <c r="M2593" s="13" t="n"/>
      <c r="N2593" s="13" t="n"/>
      <c r="O2593" s="14" t="n"/>
      <c r="P2593" s="15" t="n"/>
      <c r="Q2593" s="16">
        <f>IF(N2593="", "", IF(ISNUMBER(N2593), N2593, IFERROR(DATEVALUE(LEFT(N2593,10))+TIMEVALUE(MID(N2593,12,8)), "texto")))</f>
        <v/>
      </c>
      <c r="R2593" s="17">
        <f>IF(ISNUMBER(Q2593), DATE(YEAR(Q2593),MONTH(Q2593),1), "")</f>
        <v/>
      </c>
      <c r="S2593" s="18">
        <f>IF(A2593="", 0, IF(AND(M2593=Ajustes!$B$8, E2593=Ajustes!$B$5, I2593=Ajustes!$B$4, OR(C2593=Ajustes!$B$6, C2593=Ajustes!$B$7), ISNUMBER(D2593), ISNUMBER(H2593)), 1, 0))</f>
        <v/>
      </c>
      <c r="T2593" s="19">
        <f>IF(S2593&lt;&gt;1, 0, IF(N(J2593)=0, 0, IF(K2593=Ajustes!$B$5, J2593, J2593*F2593)))</f>
        <v/>
      </c>
      <c r="U2593" s="20">
        <f>IF(S2593&lt;&gt;1, U2592, IF(C2593=Ajustes!$B$6, U2592+H2593, U2592-H2593))</f>
        <v/>
      </c>
      <c r="V2593" s="19">
        <f>IF(S2593&lt;&gt;1, V2592, IF(C2593=Ajustes!$B$6, V2592+D2593+N(O2593)+T2593, IF(U2593&lt;=0, 0, V2592-H2593*W2592)))</f>
        <v/>
      </c>
      <c r="W2593" s="21">
        <f>IF(U2593&gt;0, V2593/U2593, 0)</f>
        <v/>
      </c>
      <c r="X2593" s="19">
        <f>IF(AND(S2593=1, C2593=Ajustes!$B$7), D2593-N(O2593)-T2593-H2593*W2592, "")</f>
        <v/>
      </c>
      <c r="Y2593" s="18">
        <f>IF(A2593="", "", TRIM(IF(COUNTIFS($N$2:$N$3000,N2593,$C$2:$C$3000,C2593,$D$2:$D$3000,D2593,$H$2:$H$3000,H2593)&gt;1, "Orden repetida. ", "")&amp;IF(AND(S2593=1, C2593=Ajustes!$B$7, U2592+0.000001&lt;H2593), "Vendes más de lo registrado. ", "")&amp;IF(Q2593="texto", "Fecha en texto. ", "")&amp;IF(OR(NOT(ISNUMBER(D2593)), NOT(ISNUMBER(H2593))), "Número en texto. ", "")&amp;IF(AND(ISNUMBER(Q2593), ISNUMBER(Q2592), Q2593&lt;Q2592), "Fuera de orden de fecha. ", "")))</f>
        <v/>
      </c>
      <c r="Z2593" s="18">
        <f>IF(AND(S2593=1, ISNUMBER(R2593)), ROW(), 0)</f>
        <v/>
      </c>
      <c r="AA2593" s="18">
        <f>IF(ISNUMBER(R2593), R2593, 0)</f>
        <v/>
      </c>
    </row>
    <row r="2594">
      <c r="A2594" s="13" t="n"/>
      <c r="B2594" s="13" t="n"/>
      <c r="C2594" s="13" t="n"/>
      <c r="D2594" s="13" t="n"/>
      <c r="E2594" s="13" t="n"/>
      <c r="F2594" s="13" t="n"/>
      <c r="G2594" s="13" t="n"/>
      <c r="H2594" s="13" t="n"/>
      <c r="I2594" s="13" t="n"/>
      <c r="J2594" s="13" t="n"/>
      <c r="K2594" s="13" t="n"/>
      <c r="L2594" s="13" t="n"/>
      <c r="M2594" s="13" t="n"/>
      <c r="N2594" s="13" t="n"/>
      <c r="O2594" s="14" t="n"/>
      <c r="P2594" s="15" t="n"/>
      <c r="Q2594" s="16">
        <f>IF(N2594="", "", IF(ISNUMBER(N2594), N2594, IFERROR(DATEVALUE(LEFT(N2594,10))+TIMEVALUE(MID(N2594,12,8)), "texto")))</f>
        <v/>
      </c>
      <c r="R2594" s="17">
        <f>IF(ISNUMBER(Q2594), DATE(YEAR(Q2594),MONTH(Q2594),1), "")</f>
        <v/>
      </c>
      <c r="S2594" s="18">
        <f>IF(A2594="", 0, IF(AND(M2594=Ajustes!$B$8, E2594=Ajustes!$B$5, I2594=Ajustes!$B$4, OR(C2594=Ajustes!$B$6, C2594=Ajustes!$B$7), ISNUMBER(D2594), ISNUMBER(H2594)), 1, 0))</f>
        <v/>
      </c>
      <c r="T2594" s="19">
        <f>IF(S2594&lt;&gt;1, 0, IF(N(J2594)=0, 0, IF(K2594=Ajustes!$B$5, J2594, J2594*F2594)))</f>
        <v/>
      </c>
      <c r="U2594" s="20">
        <f>IF(S2594&lt;&gt;1, U2593, IF(C2594=Ajustes!$B$6, U2593+H2594, U2593-H2594))</f>
        <v/>
      </c>
      <c r="V2594" s="19">
        <f>IF(S2594&lt;&gt;1, V2593, IF(C2594=Ajustes!$B$6, V2593+D2594+N(O2594)+T2594, IF(U2594&lt;=0, 0, V2593-H2594*W2593)))</f>
        <v/>
      </c>
      <c r="W2594" s="21">
        <f>IF(U2594&gt;0, V2594/U2594, 0)</f>
        <v/>
      </c>
      <c r="X2594" s="19">
        <f>IF(AND(S2594=1, C2594=Ajustes!$B$7), D2594-N(O2594)-T2594-H2594*W2593, "")</f>
        <v/>
      </c>
      <c r="Y2594" s="18">
        <f>IF(A2594="", "", TRIM(IF(COUNTIFS($N$2:$N$3000,N2594,$C$2:$C$3000,C2594,$D$2:$D$3000,D2594,$H$2:$H$3000,H2594)&gt;1, "Orden repetida. ", "")&amp;IF(AND(S2594=1, C2594=Ajustes!$B$7, U2593+0.000001&lt;H2594), "Vendes más de lo registrado. ", "")&amp;IF(Q2594="texto", "Fecha en texto. ", "")&amp;IF(OR(NOT(ISNUMBER(D2594)), NOT(ISNUMBER(H2594))), "Número en texto. ", "")&amp;IF(AND(ISNUMBER(Q2594), ISNUMBER(Q2593), Q2594&lt;Q2593), "Fuera de orden de fecha. ", "")))</f>
        <v/>
      </c>
      <c r="Z2594" s="18">
        <f>IF(AND(S2594=1, ISNUMBER(R2594)), ROW(), 0)</f>
        <v/>
      </c>
      <c r="AA2594" s="18">
        <f>IF(ISNUMBER(R2594), R2594, 0)</f>
        <v/>
      </c>
    </row>
    <row r="2595">
      <c r="A2595" s="13" t="n"/>
      <c r="B2595" s="13" t="n"/>
      <c r="C2595" s="13" t="n"/>
      <c r="D2595" s="13" t="n"/>
      <c r="E2595" s="13" t="n"/>
      <c r="F2595" s="13" t="n"/>
      <c r="G2595" s="13" t="n"/>
      <c r="H2595" s="13" t="n"/>
      <c r="I2595" s="13" t="n"/>
      <c r="J2595" s="13" t="n"/>
      <c r="K2595" s="13" t="n"/>
      <c r="L2595" s="13" t="n"/>
      <c r="M2595" s="13" t="n"/>
      <c r="N2595" s="13" t="n"/>
      <c r="O2595" s="14" t="n"/>
      <c r="P2595" s="15" t="n"/>
      <c r="Q2595" s="16">
        <f>IF(N2595="", "", IF(ISNUMBER(N2595), N2595, IFERROR(DATEVALUE(LEFT(N2595,10))+TIMEVALUE(MID(N2595,12,8)), "texto")))</f>
        <v/>
      </c>
      <c r="R2595" s="17">
        <f>IF(ISNUMBER(Q2595), DATE(YEAR(Q2595),MONTH(Q2595),1), "")</f>
        <v/>
      </c>
      <c r="S2595" s="18">
        <f>IF(A2595="", 0, IF(AND(M2595=Ajustes!$B$8, E2595=Ajustes!$B$5, I2595=Ajustes!$B$4, OR(C2595=Ajustes!$B$6, C2595=Ajustes!$B$7), ISNUMBER(D2595), ISNUMBER(H2595)), 1, 0))</f>
        <v/>
      </c>
      <c r="T2595" s="19">
        <f>IF(S2595&lt;&gt;1, 0, IF(N(J2595)=0, 0, IF(K2595=Ajustes!$B$5, J2595, J2595*F2595)))</f>
        <v/>
      </c>
      <c r="U2595" s="20">
        <f>IF(S2595&lt;&gt;1, U2594, IF(C2595=Ajustes!$B$6, U2594+H2595, U2594-H2595))</f>
        <v/>
      </c>
      <c r="V2595" s="19">
        <f>IF(S2595&lt;&gt;1, V2594, IF(C2595=Ajustes!$B$6, V2594+D2595+N(O2595)+T2595, IF(U2595&lt;=0, 0, V2594-H2595*W2594)))</f>
        <v/>
      </c>
      <c r="W2595" s="21">
        <f>IF(U2595&gt;0, V2595/U2595, 0)</f>
        <v/>
      </c>
      <c r="X2595" s="19">
        <f>IF(AND(S2595=1, C2595=Ajustes!$B$7), D2595-N(O2595)-T2595-H2595*W2594, "")</f>
        <v/>
      </c>
      <c r="Y2595" s="18">
        <f>IF(A2595="", "", TRIM(IF(COUNTIFS($N$2:$N$3000,N2595,$C$2:$C$3000,C2595,$D$2:$D$3000,D2595,$H$2:$H$3000,H2595)&gt;1, "Orden repetida. ", "")&amp;IF(AND(S2595=1, C2595=Ajustes!$B$7, U2594+0.000001&lt;H2595), "Vendes más de lo registrado. ", "")&amp;IF(Q2595="texto", "Fecha en texto. ", "")&amp;IF(OR(NOT(ISNUMBER(D2595)), NOT(ISNUMBER(H2595))), "Número en texto. ", "")&amp;IF(AND(ISNUMBER(Q2595), ISNUMBER(Q2594), Q2595&lt;Q2594), "Fuera de orden de fecha. ", "")))</f>
        <v/>
      </c>
      <c r="Z2595" s="18">
        <f>IF(AND(S2595=1, ISNUMBER(R2595)), ROW(), 0)</f>
        <v/>
      </c>
      <c r="AA2595" s="18">
        <f>IF(ISNUMBER(R2595), R2595, 0)</f>
        <v/>
      </c>
    </row>
    <row r="2596">
      <c r="A2596" s="13" t="n"/>
      <c r="B2596" s="13" t="n"/>
      <c r="C2596" s="13" t="n"/>
      <c r="D2596" s="13" t="n"/>
      <c r="E2596" s="13" t="n"/>
      <c r="F2596" s="13" t="n"/>
      <c r="G2596" s="13" t="n"/>
      <c r="H2596" s="13" t="n"/>
      <c r="I2596" s="13" t="n"/>
      <c r="J2596" s="13" t="n"/>
      <c r="K2596" s="13" t="n"/>
      <c r="L2596" s="13" t="n"/>
      <c r="M2596" s="13" t="n"/>
      <c r="N2596" s="13" t="n"/>
      <c r="O2596" s="14" t="n"/>
      <c r="P2596" s="15" t="n"/>
      <c r="Q2596" s="16">
        <f>IF(N2596="", "", IF(ISNUMBER(N2596), N2596, IFERROR(DATEVALUE(LEFT(N2596,10))+TIMEVALUE(MID(N2596,12,8)), "texto")))</f>
        <v/>
      </c>
      <c r="R2596" s="17">
        <f>IF(ISNUMBER(Q2596), DATE(YEAR(Q2596),MONTH(Q2596),1), "")</f>
        <v/>
      </c>
      <c r="S2596" s="18">
        <f>IF(A2596="", 0, IF(AND(M2596=Ajustes!$B$8, E2596=Ajustes!$B$5, I2596=Ajustes!$B$4, OR(C2596=Ajustes!$B$6, C2596=Ajustes!$B$7), ISNUMBER(D2596), ISNUMBER(H2596)), 1, 0))</f>
        <v/>
      </c>
      <c r="T2596" s="19">
        <f>IF(S2596&lt;&gt;1, 0, IF(N(J2596)=0, 0, IF(K2596=Ajustes!$B$5, J2596, J2596*F2596)))</f>
        <v/>
      </c>
      <c r="U2596" s="20">
        <f>IF(S2596&lt;&gt;1, U2595, IF(C2596=Ajustes!$B$6, U2595+H2596, U2595-H2596))</f>
        <v/>
      </c>
      <c r="V2596" s="19">
        <f>IF(S2596&lt;&gt;1, V2595, IF(C2596=Ajustes!$B$6, V2595+D2596+N(O2596)+T2596, IF(U2596&lt;=0, 0, V2595-H2596*W2595)))</f>
        <v/>
      </c>
      <c r="W2596" s="21">
        <f>IF(U2596&gt;0, V2596/U2596, 0)</f>
        <v/>
      </c>
      <c r="X2596" s="19">
        <f>IF(AND(S2596=1, C2596=Ajustes!$B$7), D2596-N(O2596)-T2596-H2596*W2595, "")</f>
        <v/>
      </c>
      <c r="Y2596" s="18">
        <f>IF(A2596="", "", TRIM(IF(COUNTIFS($N$2:$N$3000,N2596,$C$2:$C$3000,C2596,$D$2:$D$3000,D2596,$H$2:$H$3000,H2596)&gt;1, "Orden repetida. ", "")&amp;IF(AND(S2596=1, C2596=Ajustes!$B$7, U2595+0.000001&lt;H2596), "Vendes más de lo registrado. ", "")&amp;IF(Q2596="texto", "Fecha en texto. ", "")&amp;IF(OR(NOT(ISNUMBER(D2596)), NOT(ISNUMBER(H2596))), "Número en texto. ", "")&amp;IF(AND(ISNUMBER(Q2596), ISNUMBER(Q2595), Q2596&lt;Q2595), "Fuera de orden de fecha. ", "")))</f>
        <v/>
      </c>
      <c r="Z2596" s="18">
        <f>IF(AND(S2596=1, ISNUMBER(R2596)), ROW(), 0)</f>
        <v/>
      </c>
      <c r="AA2596" s="18">
        <f>IF(ISNUMBER(R2596), R2596, 0)</f>
        <v/>
      </c>
    </row>
    <row r="2597">
      <c r="A2597" s="13" t="n"/>
      <c r="B2597" s="13" t="n"/>
      <c r="C2597" s="13" t="n"/>
      <c r="D2597" s="13" t="n"/>
      <c r="E2597" s="13" t="n"/>
      <c r="F2597" s="13" t="n"/>
      <c r="G2597" s="13" t="n"/>
      <c r="H2597" s="13" t="n"/>
      <c r="I2597" s="13" t="n"/>
      <c r="J2597" s="13" t="n"/>
      <c r="K2597" s="13" t="n"/>
      <c r="L2597" s="13" t="n"/>
      <c r="M2597" s="13" t="n"/>
      <c r="N2597" s="13" t="n"/>
      <c r="O2597" s="14" t="n"/>
      <c r="P2597" s="15" t="n"/>
      <c r="Q2597" s="16">
        <f>IF(N2597="", "", IF(ISNUMBER(N2597), N2597, IFERROR(DATEVALUE(LEFT(N2597,10))+TIMEVALUE(MID(N2597,12,8)), "texto")))</f>
        <v/>
      </c>
      <c r="R2597" s="17">
        <f>IF(ISNUMBER(Q2597), DATE(YEAR(Q2597),MONTH(Q2597),1), "")</f>
        <v/>
      </c>
      <c r="S2597" s="18">
        <f>IF(A2597="", 0, IF(AND(M2597=Ajustes!$B$8, E2597=Ajustes!$B$5, I2597=Ajustes!$B$4, OR(C2597=Ajustes!$B$6, C2597=Ajustes!$B$7), ISNUMBER(D2597), ISNUMBER(H2597)), 1, 0))</f>
        <v/>
      </c>
      <c r="T2597" s="19">
        <f>IF(S2597&lt;&gt;1, 0, IF(N(J2597)=0, 0, IF(K2597=Ajustes!$B$5, J2597, J2597*F2597)))</f>
        <v/>
      </c>
      <c r="U2597" s="20">
        <f>IF(S2597&lt;&gt;1, U2596, IF(C2597=Ajustes!$B$6, U2596+H2597, U2596-H2597))</f>
        <v/>
      </c>
      <c r="V2597" s="19">
        <f>IF(S2597&lt;&gt;1, V2596, IF(C2597=Ajustes!$B$6, V2596+D2597+N(O2597)+T2597, IF(U2597&lt;=0, 0, V2596-H2597*W2596)))</f>
        <v/>
      </c>
      <c r="W2597" s="21">
        <f>IF(U2597&gt;0, V2597/U2597, 0)</f>
        <v/>
      </c>
      <c r="X2597" s="19">
        <f>IF(AND(S2597=1, C2597=Ajustes!$B$7), D2597-N(O2597)-T2597-H2597*W2596, "")</f>
        <v/>
      </c>
      <c r="Y2597" s="18">
        <f>IF(A2597="", "", TRIM(IF(COUNTIFS($N$2:$N$3000,N2597,$C$2:$C$3000,C2597,$D$2:$D$3000,D2597,$H$2:$H$3000,H2597)&gt;1, "Orden repetida. ", "")&amp;IF(AND(S2597=1, C2597=Ajustes!$B$7, U2596+0.000001&lt;H2597), "Vendes más de lo registrado. ", "")&amp;IF(Q2597="texto", "Fecha en texto. ", "")&amp;IF(OR(NOT(ISNUMBER(D2597)), NOT(ISNUMBER(H2597))), "Número en texto. ", "")&amp;IF(AND(ISNUMBER(Q2597), ISNUMBER(Q2596), Q2597&lt;Q2596), "Fuera de orden de fecha. ", "")))</f>
        <v/>
      </c>
      <c r="Z2597" s="18">
        <f>IF(AND(S2597=1, ISNUMBER(R2597)), ROW(), 0)</f>
        <v/>
      </c>
      <c r="AA2597" s="18">
        <f>IF(ISNUMBER(R2597), R2597, 0)</f>
        <v/>
      </c>
    </row>
    <row r="2598">
      <c r="A2598" s="13" t="n"/>
      <c r="B2598" s="13" t="n"/>
      <c r="C2598" s="13" t="n"/>
      <c r="D2598" s="13" t="n"/>
      <c r="E2598" s="13" t="n"/>
      <c r="F2598" s="13" t="n"/>
      <c r="G2598" s="13" t="n"/>
      <c r="H2598" s="13" t="n"/>
      <c r="I2598" s="13" t="n"/>
      <c r="J2598" s="13" t="n"/>
      <c r="K2598" s="13" t="n"/>
      <c r="L2598" s="13" t="n"/>
      <c r="M2598" s="13" t="n"/>
      <c r="N2598" s="13" t="n"/>
      <c r="O2598" s="14" t="n"/>
      <c r="P2598" s="15" t="n"/>
      <c r="Q2598" s="16">
        <f>IF(N2598="", "", IF(ISNUMBER(N2598), N2598, IFERROR(DATEVALUE(LEFT(N2598,10))+TIMEVALUE(MID(N2598,12,8)), "texto")))</f>
        <v/>
      </c>
      <c r="R2598" s="17">
        <f>IF(ISNUMBER(Q2598), DATE(YEAR(Q2598),MONTH(Q2598),1), "")</f>
        <v/>
      </c>
      <c r="S2598" s="18">
        <f>IF(A2598="", 0, IF(AND(M2598=Ajustes!$B$8, E2598=Ajustes!$B$5, I2598=Ajustes!$B$4, OR(C2598=Ajustes!$B$6, C2598=Ajustes!$B$7), ISNUMBER(D2598), ISNUMBER(H2598)), 1, 0))</f>
        <v/>
      </c>
      <c r="T2598" s="19">
        <f>IF(S2598&lt;&gt;1, 0, IF(N(J2598)=0, 0, IF(K2598=Ajustes!$B$5, J2598, J2598*F2598)))</f>
        <v/>
      </c>
      <c r="U2598" s="20">
        <f>IF(S2598&lt;&gt;1, U2597, IF(C2598=Ajustes!$B$6, U2597+H2598, U2597-H2598))</f>
        <v/>
      </c>
      <c r="V2598" s="19">
        <f>IF(S2598&lt;&gt;1, V2597, IF(C2598=Ajustes!$B$6, V2597+D2598+N(O2598)+T2598, IF(U2598&lt;=0, 0, V2597-H2598*W2597)))</f>
        <v/>
      </c>
      <c r="W2598" s="21">
        <f>IF(U2598&gt;0, V2598/U2598, 0)</f>
        <v/>
      </c>
      <c r="X2598" s="19">
        <f>IF(AND(S2598=1, C2598=Ajustes!$B$7), D2598-N(O2598)-T2598-H2598*W2597, "")</f>
        <v/>
      </c>
      <c r="Y2598" s="18">
        <f>IF(A2598="", "", TRIM(IF(COUNTIFS($N$2:$N$3000,N2598,$C$2:$C$3000,C2598,$D$2:$D$3000,D2598,$H$2:$H$3000,H2598)&gt;1, "Orden repetida. ", "")&amp;IF(AND(S2598=1, C2598=Ajustes!$B$7, U2597+0.000001&lt;H2598), "Vendes más de lo registrado. ", "")&amp;IF(Q2598="texto", "Fecha en texto. ", "")&amp;IF(OR(NOT(ISNUMBER(D2598)), NOT(ISNUMBER(H2598))), "Número en texto. ", "")&amp;IF(AND(ISNUMBER(Q2598), ISNUMBER(Q2597), Q2598&lt;Q2597), "Fuera de orden de fecha. ", "")))</f>
        <v/>
      </c>
      <c r="Z2598" s="18">
        <f>IF(AND(S2598=1, ISNUMBER(R2598)), ROW(), 0)</f>
        <v/>
      </c>
      <c r="AA2598" s="18">
        <f>IF(ISNUMBER(R2598), R2598, 0)</f>
        <v/>
      </c>
    </row>
    <row r="2599">
      <c r="A2599" s="13" t="n"/>
      <c r="B2599" s="13" t="n"/>
      <c r="C2599" s="13" t="n"/>
      <c r="D2599" s="13" t="n"/>
      <c r="E2599" s="13" t="n"/>
      <c r="F2599" s="13" t="n"/>
      <c r="G2599" s="13" t="n"/>
      <c r="H2599" s="13" t="n"/>
      <c r="I2599" s="13" t="n"/>
      <c r="J2599" s="13" t="n"/>
      <c r="K2599" s="13" t="n"/>
      <c r="L2599" s="13" t="n"/>
      <c r="M2599" s="13" t="n"/>
      <c r="N2599" s="13" t="n"/>
      <c r="O2599" s="14" t="n"/>
      <c r="P2599" s="15" t="n"/>
      <c r="Q2599" s="16">
        <f>IF(N2599="", "", IF(ISNUMBER(N2599), N2599, IFERROR(DATEVALUE(LEFT(N2599,10))+TIMEVALUE(MID(N2599,12,8)), "texto")))</f>
        <v/>
      </c>
      <c r="R2599" s="17">
        <f>IF(ISNUMBER(Q2599), DATE(YEAR(Q2599),MONTH(Q2599),1), "")</f>
        <v/>
      </c>
      <c r="S2599" s="18">
        <f>IF(A2599="", 0, IF(AND(M2599=Ajustes!$B$8, E2599=Ajustes!$B$5, I2599=Ajustes!$B$4, OR(C2599=Ajustes!$B$6, C2599=Ajustes!$B$7), ISNUMBER(D2599), ISNUMBER(H2599)), 1, 0))</f>
        <v/>
      </c>
      <c r="T2599" s="19">
        <f>IF(S2599&lt;&gt;1, 0, IF(N(J2599)=0, 0, IF(K2599=Ajustes!$B$5, J2599, J2599*F2599)))</f>
        <v/>
      </c>
      <c r="U2599" s="20">
        <f>IF(S2599&lt;&gt;1, U2598, IF(C2599=Ajustes!$B$6, U2598+H2599, U2598-H2599))</f>
        <v/>
      </c>
      <c r="V2599" s="19">
        <f>IF(S2599&lt;&gt;1, V2598, IF(C2599=Ajustes!$B$6, V2598+D2599+N(O2599)+T2599, IF(U2599&lt;=0, 0, V2598-H2599*W2598)))</f>
        <v/>
      </c>
      <c r="W2599" s="21">
        <f>IF(U2599&gt;0, V2599/U2599, 0)</f>
        <v/>
      </c>
      <c r="X2599" s="19">
        <f>IF(AND(S2599=1, C2599=Ajustes!$B$7), D2599-N(O2599)-T2599-H2599*W2598, "")</f>
        <v/>
      </c>
      <c r="Y2599" s="18">
        <f>IF(A2599="", "", TRIM(IF(COUNTIFS($N$2:$N$3000,N2599,$C$2:$C$3000,C2599,$D$2:$D$3000,D2599,$H$2:$H$3000,H2599)&gt;1, "Orden repetida. ", "")&amp;IF(AND(S2599=1, C2599=Ajustes!$B$7, U2598+0.000001&lt;H2599), "Vendes más de lo registrado. ", "")&amp;IF(Q2599="texto", "Fecha en texto. ", "")&amp;IF(OR(NOT(ISNUMBER(D2599)), NOT(ISNUMBER(H2599))), "Número en texto. ", "")&amp;IF(AND(ISNUMBER(Q2599), ISNUMBER(Q2598), Q2599&lt;Q2598), "Fuera de orden de fecha. ", "")))</f>
        <v/>
      </c>
      <c r="Z2599" s="18">
        <f>IF(AND(S2599=1, ISNUMBER(R2599)), ROW(), 0)</f>
        <v/>
      </c>
      <c r="AA2599" s="18">
        <f>IF(ISNUMBER(R2599), R2599, 0)</f>
        <v/>
      </c>
    </row>
    <row r="2600">
      <c r="A2600" s="13" t="n"/>
      <c r="B2600" s="13" t="n"/>
      <c r="C2600" s="13" t="n"/>
      <c r="D2600" s="13" t="n"/>
      <c r="E2600" s="13" t="n"/>
      <c r="F2600" s="13" t="n"/>
      <c r="G2600" s="13" t="n"/>
      <c r="H2600" s="13" t="n"/>
      <c r="I2600" s="13" t="n"/>
      <c r="J2600" s="13" t="n"/>
      <c r="K2600" s="13" t="n"/>
      <c r="L2600" s="13" t="n"/>
      <c r="M2600" s="13" t="n"/>
      <c r="N2600" s="13" t="n"/>
      <c r="O2600" s="14" t="n"/>
      <c r="P2600" s="15" t="n"/>
      <c r="Q2600" s="16">
        <f>IF(N2600="", "", IF(ISNUMBER(N2600), N2600, IFERROR(DATEVALUE(LEFT(N2600,10))+TIMEVALUE(MID(N2600,12,8)), "texto")))</f>
        <v/>
      </c>
      <c r="R2600" s="17">
        <f>IF(ISNUMBER(Q2600), DATE(YEAR(Q2600),MONTH(Q2600),1), "")</f>
        <v/>
      </c>
      <c r="S2600" s="18">
        <f>IF(A2600="", 0, IF(AND(M2600=Ajustes!$B$8, E2600=Ajustes!$B$5, I2600=Ajustes!$B$4, OR(C2600=Ajustes!$B$6, C2600=Ajustes!$B$7), ISNUMBER(D2600), ISNUMBER(H2600)), 1, 0))</f>
        <v/>
      </c>
      <c r="T2600" s="19">
        <f>IF(S2600&lt;&gt;1, 0, IF(N(J2600)=0, 0, IF(K2600=Ajustes!$B$5, J2600, J2600*F2600)))</f>
        <v/>
      </c>
      <c r="U2600" s="20">
        <f>IF(S2600&lt;&gt;1, U2599, IF(C2600=Ajustes!$B$6, U2599+H2600, U2599-H2600))</f>
        <v/>
      </c>
      <c r="V2600" s="19">
        <f>IF(S2600&lt;&gt;1, V2599, IF(C2600=Ajustes!$B$6, V2599+D2600+N(O2600)+T2600, IF(U2600&lt;=0, 0, V2599-H2600*W2599)))</f>
        <v/>
      </c>
      <c r="W2600" s="21">
        <f>IF(U2600&gt;0, V2600/U2600, 0)</f>
        <v/>
      </c>
      <c r="X2600" s="19">
        <f>IF(AND(S2600=1, C2600=Ajustes!$B$7), D2600-N(O2600)-T2600-H2600*W2599, "")</f>
        <v/>
      </c>
      <c r="Y2600" s="18">
        <f>IF(A2600="", "", TRIM(IF(COUNTIFS($N$2:$N$3000,N2600,$C$2:$C$3000,C2600,$D$2:$D$3000,D2600,$H$2:$H$3000,H2600)&gt;1, "Orden repetida. ", "")&amp;IF(AND(S2600=1, C2600=Ajustes!$B$7, U2599+0.000001&lt;H2600), "Vendes más de lo registrado. ", "")&amp;IF(Q2600="texto", "Fecha en texto. ", "")&amp;IF(OR(NOT(ISNUMBER(D2600)), NOT(ISNUMBER(H2600))), "Número en texto. ", "")&amp;IF(AND(ISNUMBER(Q2600), ISNUMBER(Q2599), Q2600&lt;Q2599), "Fuera de orden de fecha. ", "")))</f>
        <v/>
      </c>
      <c r="Z2600" s="18">
        <f>IF(AND(S2600=1, ISNUMBER(R2600)), ROW(), 0)</f>
        <v/>
      </c>
      <c r="AA2600" s="18">
        <f>IF(ISNUMBER(R2600), R2600, 0)</f>
        <v/>
      </c>
    </row>
    <row r="2601">
      <c r="A2601" s="13" t="n"/>
      <c r="B2601" s="13" t="n"/>
      <c r="C2601" s="13" t="n"/>
      <c r="D2601" s="13" t="n"/>
      <c r="E2601" s="13" t="n"/>
      <c r="F2601" s="13" t="n"/>
      <c r="G2601" s="13" t="n"/>
      <c r="H2601" s="13" t="n"/>
      <c r="I2601" s="13" t="n"/>
      <c r="J2601" s="13" t="n"/>
      <c r="K2601" s="13" t="n"/>
      <c r="L2601" s="13" t="n"/>
      <c r="M2601" s="13" t="n"/>
      <c r="N2601" s="13" t="n"/>
      <c r="O2601" s="14" t="n"/>
      <c r="P2601" s="15" t="n"/>
      <c r="Q2601" s="16">
        <f>IF(N2601="", "", IF(ISNUMBER(N2601), N2601, IFERROR(DATEVALUE(LEFT(N2601,10))+TIMEVALUE(MID(N2601,12,8)), "texto")))</f>
        <v/>
      </c>
      <c r="R2601" s="17">
        <f>IF(ISNUMBER(Q2601), DATE(YEAR(Q2601),MONTH(Q2601),1), "")</f>
        <v/>
      </c>
      <c r="S2601" s="18">
        <f>IF(A2601="", 0, IF(AND(M2601=Ajustes!$B$8, E2601=Ajustes!$B$5, I2601=Ajustes!$B$4, OR(C2601=Ajustes!$B$6, C2601=Ajustes!$B$7), ISNUMBER(D2601), ISNUMBER(H2601)), 1, 0))</f>
        <v/>
      </c>
      <c r="T2601" s="19">
        <f>IF(S2601&lt;&gt;1, 0, IF(N(J2601)=0, 0, IF(K2601=Ajustes!$B$5, J2601, J2601*F2601)))</f>
        <v/>
      </c>
      <c r="U2601" s="20">
        <f>IF(S2601&lt;&gt;1, U2600, IF(C2601=Ajustes!$B$6, U2600+H2601, U2600-H2601))</f>
        <v/>
      </c>
      <c r="V2601" s="19">
        <f>IF(S2601&lt;&gt;1, V2600, IF(C2601=Ajustes!$B$6, V2600+D2601+N(O2601)+T2601, IF(U2601&lt;=0, 0, V2600-H2601*W2600)))</f>
        <v/>
      </c>
      <c r="W2601" s="21">
        <f>IF(U2601&gt;0, V2601/U2601, 0)</f>
        <v/>
      </c>
      <c r="X2601" s="19">
        <f>IF(AND(S2601=1, C2601=Ajustes!$B$7), D2601-N(O2601)-T2601-H2601*W2600, "")</f>
        <v/>
      </c>
      <c r="Y2601" s="18">
        <f>IF(A2601="", "", TRIM(IF(COUNTIFS($N$2:$N$3000,N2601,$C$2:$C$3000,C2601,$D$2:$D$3000,D2601,$H$2:$H$3000,H2601)&gt;1, "Orden repetida. ", "")&amp;IF(AND(S2601=1, C2601=Ajustes!$B$7, U2600+0.000001&lt;H2601), "Vendes más de lo registrado. ", "")&amp;IF(Q2601="texto", "Fecha en texto. ", "")&amp;IF(OR(NOT(ISNUMBER(D2601)), NOT(ISNUMBER(H2601))), "Número en texto. ", "")&amp;IF(AND(ISNUMBER(Q2601), ISNUMBER(Q2600), Q2601&lt;Q2600), "Fuera de orden de fecha. ", "")))</f>
        <v/>
      </c>
      <c r="Z2601" s="18">
        <f>IF(AND(S2601=1, ISNUMBER(R2601)), ROW(), 0)</f>
        <v/>
      </c>
      <c r="AA2601" s="18">
        <f>IF(ISNUMBER(R2601), R2601, 0)</f>
        <v/>
      </c>
    </row>
    <row r="2602">
      <c r="A2602" s="13" t="n"/>
      <c r="B2602" s="13" t="n"/>
      <c r="C2602" s="13" t="n"/>
      <c r="D2602" s="13" t="n"/>
      <c r="E2602" s="13" t="n"/>
      <c r="F2602" s="13" t="n"/>
      <c r="G2602" s="13" t="n"/>
      <c r="H2602" s="13" t="n"/>
      <c r="I2602" s="13" t="n"/>
      <c r="J2602" s="13" t="n"/>
      <c r="K2602" s="13" t="n"/>
      <c r="L2602" s="13" t="n"/>
      <c r="M2602" s="13" t="n"/>
      <c r="N2602" s="13" t="n"/>
      <c r="O2602" s="14" t="n"/>
      <c r="P2602" s="15" t="n"/>
      <c r="Q2602" s="16">
        <f>IF(N2602="", "", IF(ISNUMBER(N2602), N2602, IFERROR(DATEVALUE(LEFT(N2602,10))+TIMEVALUE(MID(N2602,12,8)), "texto")))</f>
        <v/>
      </c>
      <c r="R2602" s="17">
        <f>IF(ISNUMBER(Q2602), DATE(YEAR(Q2602),MONTH(Q2602),1), "")</f>
        <v/>
      </c>
      <c r="S2602" s="18">
        <f>IF(A2602="", 0, IF(AND(M2602=Ajustes!$B$8, E2602=Ajustes!$B$5, I2602=Ajustes!$B$4, OR(C2602=Ajustes!$B$6, C2602=Ajustes!$B$7), ISNUMBER(D2602), ISNUMBER(H2602)), 1, 0))</f>
        <v/>
      </c>
      <c r="T2602" s="19">
        <f>IF(S2602&lt;&gt;1, 0, IF(N(J2602)=0, 0, IF(K2602=Ajustes!$B$5, J2602, J2602*F2602)))</f>
        <v/>
      </c>
      <c r="U2602" s="20">
        <f>IF(S2602&lt;&gt;1, U2601, IF(C2602=Ajustes!$B$6, U2601+H2602, U2601-H2602))</f>
        <v/>
      </c>
      <c r="V2602" s="19">
        <f>IF(S2602&lt;&gt;1, V2601, IF(C2602=Ajustes!$B$6, V2601+D2602+N(O2602)+T2602, IF(U2602&lt;=0, 0, V2601-H2602*W2601)))</f>
        <v/>
      </c>
      <c r="W2602" s="21">
        <f>IF(U2602&gt;0, V2602/U2602, 0)</f>
        <v/>
      </c>
      <c r="X2602" s="19">
        <f>IF(AND(S2602=1, C2602=Ajustes!$B$7), D2602-N(O2602)-T2602-H2602*W2601, "")</f>
        <v/>
      </c>
      <c r="Y2602" s="18">
        <f>IF(A2602="", "", TRIM(IF(COUNTIFS($N$2:$N$3000,N2602,$C$2:$C$3000,C2602,$D$2:$D$3000,D2602,$H$2:$H$3000,H2602)&gt;1, "Orden repetida. ", "")&amp;IF(AND(S2602=1, C2602=Ajustes!$B$7, U2601+0.000001&lt;H2602), "Vendes más de lo registrado. ", "")&amp;IF(Q2602="texto", "Fecha en texto. ", "")&amp;IF(OR(NOT(ISNUMBER(D2602)), NOT(ISNUMBER(H2602))), "Número en texto. ", "")&amp;IF(AND(ISNUMBER(Q2602), ISNUMBER(Q2601), Q2602&lt;Q2601), "Fuera de orden de fecha. ", "")))</f>
        <v/>
      </c>
      <c r="Z2602" s="18">
        <f>IF(AND(S2602=1, ISNUMBER(R2602)), ROW(), 0)</f>
        <v/>
      </c>
      <c r="AA2602" s="18">
        <f>IF(ISNUMBER(R2602), R2602, 0)</f>
        <v/>
      </c>
    </row>
    <row r="2603">
      <c r="A2603" s="13" t="n"/>
      <c r="B2603" s="13" t="n"/>
      <c r="C2603" s="13" t="n"/>
      <c r="D2603" s="13" t="n"/>
      <c r="E2603" s="13" t="n"/>
      <c r="F2603" s="13" t="n"/>
      <c r="G2603" s="13" t="n"/>
      <c r="H2603" s="13" t="n"/>
      <c r="I2603" s="13" t="n"/>
      <c r="J2603" s="13" t="n"/>
      <c r="K2603" s="13" t="n"/>
      <c r="L2603" s="13" t="n"/>
      <c r="M2603" s="13" t="n"/>
      <c r="N2603" s="13" t="n"/>
      <c r="O2603" s="14" t="n"/>
      <c r="P2603" s="15" t="n"/>
      <c r="Q2603" s="16">
        <f>IF(N2603="", "", IF(ISNUMBER(N2603), N2603, IFERROR(DATEVALUE(LEFT(N2603,10))+TIMEVALUE(MID(N2603,12,8)), "texto")))</f>
        <v/>
      </c>
      <c r="R2603" s="17">
        <f>IF(ISNUMBER(Q2603), DATE(YEAR(Q2603),MONTH(Q2603),1), "")</f>
        <v/>
      </c>
      <c r="S2603" s="18">
        <f>IF(A2603="", 0, IF(AND(M2603=Ajustes!$B$8, E2603=Ajustes!$B$5, I2603=Ajustes!$B$4, OR(C2603=Ajustes!$B$6, C2603=Ajustes!$B$7), ISNUMBER(D2603), ISNUMBER(H2603)), 1, 0))</f>
        <v/>
      </c>
      <c r="T2603" s="19">
        <f>IF(S2603&lt;&gt;1, 0, IF(N(J2603)=0, 0, IF(K2603=Ajustes!$B$5, J2603, J2603*F2603)))</f>
        <v/>
      </c>
      <c r="U2603" s="20">
        <f>IF(S2603&lt;&gt;1, U2602, IF(C2603=Ajustes!$B$6, U2602+H2603, U2602-H2603))</f>
        <v/>
      </c>
      <c r="V2603" s="19">
        <f>IF(S2603&lt;&gt;1, V2602, IF(C2603=Ajustes!$B$6, V2602+D2603+N(O2603)+T2603, IF(U2603&lt;=0, 0, V2602-H2603*W2602)))</f>
        <v/>
      </c>
      <c r="W2603" s="21">
        <f>IF(U2603&gt;0, V2603/U2603, 0)</f>
        <v/>
      </c>
      <c r="X2603" s="19">
        <f>IF(AND(S2603=1, C2603=Ajustes!$B$7), D2603-N(O2603)-T2603-H2603*W2602, "")</f>
        <v/>
      </c>
      <c r="Y2603" s="18">
        <f>IF(A2603="", "", TRIM(IF(COUNTIFS($N$2:$N$3000,N2603,$C$2:$C$3000,C2603,$D$2:$D$3000,D2603,$H$2:$H$3000,H2603)&gt;1, "Orden repetida. ", "")&amp;IF(AND(S2603=1, C2603=Ajustes!$B$7, U2602+0.000001&lt;H2603), "Vendes más de lo registrado. ", "")&amp;IF(Q2603="texto", "Fecha en texto. ", "")&amp;IF(OR(NOT(ISNUMBER(D2603)), NOT(ISNUMBER(H2603))), "Número en texto. ", "")&amp;IF(AND(ISNUMBER(Q2603), ISNUMBER(Q2602), Q2603&lt;Q2602), "Fuera de orden de fecha. ", "")))</f>
        <v/>
      </c>
      <c r="Z2603" s="18">
        <f>IF(AND(S2603=1, ISNUMBER(R2603)), ROW(), 0)</f>
        <v/>
      </c>
      <c r="AA2603" s="18">
        <f>IF(ISNUMBER(R2603), R2603, 0)</f>
        <v/>
      </c>
    </row>
    <row r="2604">
      <c r="A2604" s="13" t="n"/>
      <c r="B2604" s="13" t="n"/>
      <c r="C2604" s="13" t="n"/>
      <c r="D2604" s="13" t="n"/>
      <c r="E2604" s="13" t="n"/>
      <c r="F2604" s="13" t="n"/>
      <c r="G2604" s="13" t="n"/>
      <c r="H2604" s="13" t="n"/>
      <c r="I2604" s="13" t="n"/>
      <c r="J2604" s="13" t="n"/>
      <c r="K2604" s="13" t="n"/>
      <c r="L2604" s="13" t="n"/>
      <c r="M2604" s="13" t="n"/>
      <c r="N2604" s="13" t="n"/>
      <c r="O2604" s="14" t="n"/>
      <c r="P2604" s="15" t="n"/>
      <c r="Q2604" s="16">
        <f>IF(N2604="", "", IF(ISNUMBER(N2604), N2604, IFERROR(DATEVALUE(LEFT(N2604,10))+TIMEVALUE(MID(N2604,12,8)), "texto")))</f>
        <v/>
      </c>
      <c r="R2604" s="17">
        <f>IF(ISNUMBER(Q2604), DATE(YEAR(Q2604),MONTH(Q2604),1), "")</f>
        <v/>
      </c>
      <c r="S2604" s="18">
        <f>IF(A2604="", 0, IF(AND(M2604=Ajustes!$B$8, E2604=Ajustes!$B$5, I2604=Ajustes!$B$4, OR(C2604=Ajustes!$B$6, C2604=Ajustes!$B$7), ISNUMBER(D2604), ISNUMBER(H2604)), 1, 0))</f>
        <v/>
      </c>
      <c r="T2604" s="19">
        <f>IF(S2604&lt;&gt;1, 0, IF(N(J2604)=0, 0, IF(K2604=Ajustes!$B$5, J2604, J2604*F2604)))</f>
        <v/>
      </c>
      <c r="U2604" s="20">
        <f>IF(S2604&lt;&gt;1, U2603, IF(C2604=Ajustes!$B$6, U2603+H2604, U2603-H2604))</f>
        <v/>
      </c>
      <c r="V2604" s="19">
        <f>IF(S2604&lt;&gt;1, V2603, IF(C2604=Ajustes!$B$6, V2603+D2604+N(O2604)+T2604, IF(U2604&lt;=0, 0, V2603-H2604*W2603)))</f>
        <v/>
      </c>
      <c r="W2604" s="21">
        <f>IF(U2604&gt;0, V2604/U2604, 0)</f>
        <v/>
      </c>
      <c r="X2604" s="19">
        <f>IF(AND(S2604=1, C2604=Ajustes!$B$7), D2604-N(O2604)-T2604-H2604*W2603, "")</f>
        <v/>
      </c>
      <c r="Y2604" s="18">
        <f>IF(A2604="", "", TRIM(IF(COUNTIFS($N$2:$N$3000,N2604,$C$2:$C$3000,C2604,$D$2:$D$3000,D2604,$H$2:$H$3000,H2604)&gt;1, "Orden repetida. ", "")&amp;IF(AND(S2604=1, C2604=Ajustes!$B$7, U2603+0.000001&lt;H2604), "Vendes más de lo registrado. ", "")&amp;IF(Q2604="texto", "Fecha en texto. ", "")&amp;IF(OR(NOT(ISNUMBER(D2604)), NOT(ISNUMBER(H2604))), "Número en texto. ", "")&amp;IF(AND(ISNUMBER(Q2604), ISNUMBER(Q2603), Q2604&lt;Q2603), "Fuera de orden de fecha. ", "")))</f>
        <v/>
      </c>
      <c r="Z2604" s="18">
        <f>IF(AND(S2604=1, ISNUMBER(R2604)), ROW(), 0)</f>
        <v/>
      </c>
      <c r="AA2604" s="18">
        <f>IF(ISNUMBER(R2604), R2604, 0)</f>
        <v/>
      </c>
    </row>
    <row r="2605">
      <c r="A2605" s="13" t="n"/>
      <c r="B2605" s="13" t="n"/>
      <c r="C2605" s="13" t="n"/>
      <c r="D2605" s="13" t="n"/>
      <c r="E2605" s="13" t="n"/>
      <c r="F2605" s="13" t="n"/>
      <c r="G2605" s="13" t="n"/>
      <c r="H2605" s="13" t="n"/>
      <c r="I2605" s="13" t="n"/>
      <c r="J2605" s="13" t="n"/>
      <c r="K2605" s="13" t="n"/>
      <c r="L2605" s="13" t="n"/>
      <c r="M2605" s="13" t="n"/>
      <c r="N2605" s="13" t="n"/>
      <c r="O2605" s="14" t="n"/>
      <c r="P2605" s="15" t="n"/>
      <c r="Q2605" s="16">
        <f>IF(N2605="", "", IF(ISNUMBER(N2605), N2605, IFERROR(DATEVALUE(LEFT(N2605,10))+TIMEVALUE(MID(N2605,12,8)), "texto")))</f>
        <v/>
      </c>
      <c r="R2605" s="17">
        <f>IF(ISNUMBER(Q2605), DATE(YEAR(Q2605),MONTH(Q2605),1), "")</f>
        <v/>
      </c>
      <c r="S2605" s="18">
        <f>IF(A2605="", 0, IF(AND(M2605=Ajustes!$B$8, E2605=Ajustes!$B$5, I2605=Ajustes!$B$4, OR(C2605=Ajustes!$B$6, C2605=Ajustes!$B$7), ISNUMBER(D2605), ISNUMBER(H2605)), 1, 0))</f>
        <v/>
      </c>
      <c r="T2605" s="19">
        <f>IF(S2605&lt;&gt;1, 0, IF(N(J2605)=0, 0, IF(K2605=Ajustes!$B$5, J2605, J2605*F2605)))</f>
        <v/>
      </c>
      <c r="U2605" s="20">
        <f>IF(S2605&lt;&gt;1, U2604, IF(C2605=Ajustes!$B$6, U2604+H2605, U2604-H2605))</f>
        <v/>
      </c>
      <c r="V2605" s="19">
        <f>IF(S2605&lt;&gt;1, V2604, IF(C2605=Ajustes!$B$6, V2604+D2605+N(O2605)+T2605, IF(U2605&lt;=0, 0, V2604-H2605*W2604)))</f>
        <v/>
      </c>
      <c r="W2605" s="21">
        <f>IF(U2605&gt;0, V2605/U2605, 0)</f>
        <v/>
      </c>
      <c r="X2605" s="19">
        <f>IF(AND(S2605=1, C2605=Ajustes!$B$7), D2605-N(O2605)-T2605-H2605*W2604, "")</f>
        <v/>
      </c>
      <c r="Y2605" s="18">
        <f>IF(A2605="", "", TRIM(IF(COUNTIFS($N$2:$N$3000,N2605,$C$2:$C$3000,C2605,$D$2:$D$3000,D2605,$H$2:$H$3000,H2605)&gt;1, "Orden repetida. ", "")&amp;IF(AND(S2605=1, C2605=Ajustes!$B$7, U2604+0.000001&lt;H2605), "Vendes más de lo registrado. ", "")&amp;IF(Q2605="texto", "Fecha en texto. ", "")&amp;IF(OR(NOT(ISNUMBER(D2605)), NOT(ISNUMBER(H2605))), "Número en texto. ", "")&amp;IF(AND(ISNUMBER(Q2605), ISNUMBER(Q2604), Q2605&lt;Q2604), "Fuera de orden de fecha. ", "")))</f>
        <v/>
      </c>
      <c r="Z2605" s="18">
        <f>IF(AND(S2605=1, ISNUMBER(R2605)), ROW(), 0)</f>
        <v/>
      </c>
      <c r="AA2605" s="18">
        <f>IF(ISNUMBER(R2605), R2605, 0)</f>
        <v/>
      </c>
    </row>
    <row r="2606">
      <c r="A2606" s="13" t="n"/>
      <c r="B2606" s="13" t="n"/>
      <c r="C2606" s="13" t="n"/>
      <c r="D2606" s="13" t="n"/>
      <c r="E2606" s="13" t="n"/>
      <c r="F2606" s="13" t="n"/>
      <c r="G2606" s="13" t="n"/>
      <c r="H2606" s="13" t="n"/>
      <c r="I2606" s="13" t="n"/>
      <c r="J2606" s="13" t="n"/>
      <c r="K2606" s="13" t="n"/>
      <c r="L2606" s="13" t="n"/>
      <c r="M2606" s="13" t="n"/>
      <c r="N2606" s="13" t="n"/>
      <c r="O2606" s="14" t="n"/>
      <c r="P2606" s="15" t="n"/>
      <c r="Q2606" s="16">
        <f>IF(N2606="", "", IF(ISNUMBER(N2606), N2606, IFERROR(DATEVALUE(LEFT(N2606,10))+TIMEVALUE(MID(N2606,12,8)), "texto")))</f>
        <v/>
      </c>
      <c r="R2606" s="17">
        <f>IF(ISNUMBER(Q2606), DATE(YEAR(Q2606),MONTH(Q2606),1), "")</f>
        <v/>
      </c>
      <c r="S2606" s="18">
        <f>IF(A2606="", 0, IF(AND(M2606=Ajustes!$B$8, E2606=Ajustes!$B$5, I2606=Ajustes!$B$4, OR(C2606=Ajustes!$B$6, C2606=Ajustes!$B$7), ISNUMBER(D2606), ISNUMBER(H2606)), 1, 0))</f>
        <v/>
      </c>
      <c r="T2606" s="19">
        <f>IF(S2606&lt;&gt;1, 0, IF(N(J2606)=0, 0, IF(K2606=Ajustes!$B$5, J2606, J2606*F2606)))</f>
        <v/>
      </c>
      <c r="U2606" s="20">
        <f>IF(S2606&lt;&gt;1, U2605, IF(C2606=Ajustes!$B$6, U2605+H2606, U2605-H2606))</f>
        <v/>
      </c>
      <c r="V2606" s="19">
        <f>IF(S2606&lt;&gt;1, V2605, IF(C2606=Ajustes!$B$6, V2605+D2606+N(O2606)+T2606, IF(U2606&lt;=0, 0, V2605-H2606*W2605)))</f>
        <v/>
      </c>
      <c r="W2606" s="21">
        <f>IF(U2606&gt;0, V2606/U2606, 0)</f>
        <v/>
      </c>
      <c r="X2606" s="19">
        <f>IF(AND(S2606=1, C2606=Ajustes!$B$7), D2606-N(O2606)-T2606-H2606*W2605, "")</f>
        <v/>
      </c>
      <c r="Y2606" s="18">
        <f>IF(A2606="", "", TRIM(IF(COUNTIFS($N$2:$N$3000,N2606,$C$2:$C$3000,C2606,$D$2:$D$3000,D2606,$H$2:$H$3000,H2606)&gt;1, "Orden repetida. ", "")&amp;IF(AND(S2606=1, C2606=Ajustes!$B$7, U2605+0.000001&lt;H2606), "Vendes más de lo registrado. ", "")&amp;IF(Q2606="texto", "Fecha en texto. ", "")&amp;IF(OR(NOT(ISNUMBER(D2606)), NOT(ISNUMBER(H2606))), "Número en texto. ", "")&amp;IF(AND(ISNUMBER(Q2606), ISNUMBER(Q2605), Q2606&lt;Q2605), "Fuera de orden de fecha. ", "")))</f>
        <v/>
      </c>
      <c r="Z2606" s="18">
        <f>IF(AND(S2606=1, ISNUMBER(R2606)), ROW(), 0)</f>
        <v/>
      </c>
      <c r="AA2606" s="18">
        <f>IF(ISNUMBER(R2606), R2606, 0)</f>
        <v/>
      </c>
    </row>
    <row r="2607">
      <c r="A2607" s="13" t="n"/>
      <c r="B2607" s="13" t="n"/>
      <c r="C2607" s="13" t="n"/>
      <c r="D2607" s="13" t="n"/>
      <c r="E2607" s="13" t="n"/>
      <c r="F2607" s="13" t="n"/>
      <c r="G2607" s="13" t="n"/>
      <c r="H2607" s="13" t="n"/>
      <c r="I2607" s="13" t="n"/>
      <c r="J2607" s="13" t="n"/>
      <c r="K2607" s="13" t="n"/>
      <c r="L2607" s="13" t="n"/>
      <c r="M2607" s="13" t="n"/>
      <c r="N2607" s="13" t="n"/>
      <c r="O2607" s="14" t="n"/>
      <c r="P2607" s="15" t="n"/>
      <c r="Q2607" s="16">
        <f>IF(N2607="", "", IF(ISNUMBER(N2607), N2607, IFERROR(DATEVALUE(LEFT(N2607,10))+TIMEVALUE(MID(N2607,12,8)), "texto")))</f>
        <v/>
      </c>
      <c r="R2607" s="17">
        <f>IF(ISNUMBER(Q2607), DATE(YEAR(Q2607),MONTH(Q2607),1), "")</f>
        <v/>
      </c>
      <c r="S2607" s="18">
        <f>IF(A2607="", 0, IF(AND(M2607=Ajustes!$B$8, E2607=Ajustes!$B$5, I2607=Ajustes!$B$4, OR(C2607=Ajustes!$B$6, C2607=Ajustes!$B$7), ISNUMBER(D2607), ISNUMBER(H2607)), 1, 0))</f>
        <v/>
      </c>
      <c r="T2607" s="19">
        <f>IF(S2607&lt;&gt;1, 0, IF(N(J2607)=0, 0, IF(K2607=Ajustes!$B$5, J2607, J2607*F2607)))</f>
        <v/>
      </c>
      <c r="U2607" s="20">
        <f>IF(S2607&lt;&gt;1, U2606, IF(C2607=Ajustes!$B$6, U2606+H2607, U2606-H2607))</f>
        <v/>
      </c>
      <c r="V2607" s="19">
        <f>IF(S2607&lt;&gt;1, V2606, IF(C2607=Ajustes!$B$6, V2606+D2607+N(O2607)+T2607, IF(U2607&lt;=0, 0, V2606-H2607*W2606)))</f>
        <v/>
      </c>
      <c r="W2607" s="21">
        <f>IF(U2607&gt;0, V2607/U2607, 0)</f>
        <v/>
      </c>
      <c r="X2607" s="19">
        <f>IF(AND(S2607=1, C2607=Ajustes!$B$7), D2607-N(O2607)-T2607-H2607*W2606, "")</f>
        <v/>
      </c>
      <c r="Y2607" s="18">
        <f>IF(A2607="", "", TRIM(IF(COUNTIFS($N$2:$N$3000,N2607,$C$2:$C$3000,C2607,$D$2:$D$3000,D2607,$H$2:$H$3000,H2607)&gt;1, "Orden repetida. ", "")&amp;IF(AND(S2607=1, C2607=Ajustes!$B$7, U2606+0.000001&lt;H2607), "Vendes más de lo registrado. ", "")&amp;IF(Q2607="texto", "Fecha en texto. ", "")&amp;IF(OR(NOT(ISNUMBER(D2607)), NOT(ISNUMBER(H2607))), "Número en texto. ", "")&amp;IF(AND(ISNUMBER(Q2607), ISNUMBER(Q2606), Q2607&lt;Q2606), "Fuera de orden de fecha. ", "")))</f>
        <v/>
      </c>
      <c r="Z2607" s="18">
        <f>IF(AND(S2607=1, ISNUMBER(R2607)), ROW(), 0)</f>
        <v/>
      </c>
      <c r="AA2607" s="18">
        <f>IF(ISNUMBER(R2607), R2607, 0)</f>
        <v/>
      </c>
    </row>
    <row r="2608">
      <c r="A2608" s="13" t="n"/>
      <c r="B2608" s="13" t="n"/>
      <c r="C2608" s="13" t="n"/>
      <c r="D2608" s="13" t="n"/>
      <c r="E2608" s="13" t="n"/>
      <c r="F2608" s="13" t="n"/>
      <c r="G2608" s="13" t="n"/>
      <c r="H2608" s="13" t="n"/>
      <c r="I2608" s="13" t="n"/>
      <c r="J2608" s="13" t="n"/>
      <c r="K2608" s="13" t="n"/>
      <c r="L2608" s="13" t="n"/>
      <c r="M2608" s="13" t="n"/>
      <c r="N2608" s="13" t="n"/>
      <c r="O2608" s="14" t="n"/>
      <c r="P2608" s="15" t="n"/>
      <c r="Q2608" s="16">
        <f>IF(N2608="", "", IF(ISNUMBER(N2608), N2608, IFERROR(DATEVALUE(LEFT(N2608,10))+TIMEVALUE(MID(N2608,12,8)), "texto")))</f>
        <v/>
      </c>
      <c r="R2608" s="17">
        <f>IF(ISNUMBER(Q2608), DATE(YEAR(Q2608),MONTH(Q2608),1), "")</f>
        <v/>
      </c>
      <c r="S2608" s="18">
        <f>IF(A2608="", 0, IF(AND(M2608=Ajustes!$B$8, E2608=Ajustes!$B$5, I2608=Ajustes!$B$4, OR(C2608=Ajustes!$B$6, C2608=Ajustes!$B$7), ISNUMBER(D2608), ISNUMBER(H2608)), 1, 0))</f>
        <v/>
      </c>
      <c r="T2608" s="19">
        <f>IF(S2608&lt;&gt;1, 0, IF(N(J2608)=0, 0, IF(K2608=Ajustes!$B$5, J2608, J2608*F2608)))</f>
        <v/>
      </c>
      <c r="U2608" s="20">
        <f>IF(S2608&lt;&gt;1, U2607, IF(C2608=Ajustes!$B$6, U2607+H2608, U2607-H2608))</f>
        <v/>
      </c>
      <c r="V2608" s="19">
        <f>IF(S2608&lt;&gt;1, V2607, IF(C2608=Ajustes!$B$6, V2607+D2608+N(O2608)+T2608, IF(U2608&lt;=0, 0, V2607-H2608*W2607)))</f>
        <v/>
      </c>
      <c r="W2608" s="21">
        <f>IF(U2608&gt;0, V2608/U2608, 0)</f>
        <v/>
      </c>
      <c r="X2608" s="19">
        <f>IF(AND(S2608=1, C2608=Ajustes!$B$7), D2608-N(O2608)-T2608-H2608*W2607, "")</f>
        <v/>
      </c>
      <c r="Y2608" s="18">
        <f>IF(A2608="", "", TRIM(IF(COUNTIFS($N$2:$N$3000,N2608,$C$2:$C$3000,C2608,$D$2:$D$3000,D2608,$H$2:$H$3000,H2608)&gt;1, "Orden repetida. ", "")&amp;IF(AND(S2608=1, C2608=Ajustes!$B$7, U2607+0.000001&lt;H2608), "Vendes más de lo registrado. ", "")&amp;IF(Q2608="texto", "Fecha en texto. ", "")&amp;IF(OR(NOT(ISNUMBER(D2608)), NOT(ISNUMBER(H2608))), "Número en texto. ", "")&amp;IF(AND(ISNUMBER(Q2608), ISNUMBER(Q2607), Q2608&lt;Q2607), "Fuera de orden de fecha. ", "")))</f>
        <v/>
      </c>
      <c r="Z2608" s="18">
        <f>IF(AND(S2608=1, ISNUMBER(R2608)), ROW(), 0)</f>
        <v/>
      </c>
      <c r="AA2608" s="18">
        <f>IF(ISNUMBER(R2608), R2608, 0)</f>
        <v/>
      </c>
    </row>
    <row r="2609">
      <c r="A2609" s="13" t="n"/>
      <c r="B2609" s="13" t="n"/>
      <c r="C2609" s="13" t="n"/>
      <c r="D2609" s="13" t="n"/>
      <c r="E2609" s="13" t="n"/>
      <c r="F2609" s="13" t="n"/>
      <c r="G2609" s="13" t="n"/>
      <c r="H2609" s="13" t="n"/>
      <c r="I2609" s="13" t="n"/>
      <c r="J2609" s="13" t="n"/>
      <c r="K2609" s="13" t="n"/>
      <c r="L2609" s="13" t="n"/>
      <c r="M2609" s="13" t="n"/>
      <c r="N2609" s="13" t="n"/>
      <c r="O2609" s="14" t="n"/>
      <c r="P2609" s="15" t="n"/>
      <c r="Q2609" s="16">
        <f>IF(N2609="", "", IF(ISNUMBER(N2609), N2609, IFERROR(DATEVALUE(LEFT(N2609,10))+TIMEVALUE(MID(N2609,12,8)), "texto")))</f>
        <v/>
      </c>
      <c r="R2609" s="17">
        <f>IF(ISNUMBER(Q2609), DATE(YEAR(Q2609),MONTH(Q2609),1), "")</f>
        <v/>
      </c>
      <c r="S2609" s="18">
        <f>IF(A2609="", 0, IF(AND(M2609=Ajustes!$B$8, E2609=Ajustes!$B$5, I2609=Ajustes!$B$4, OR(C2609=Ajustes!$B$6, C2609=Ajustes!$B$7), ISNUMBER(D2609), ISNUMBER(H2609)), 1, 0))</f>
        <v/>
      </c>
      <c r="T2609" s="19">
        <f>IF(S2609&lt;&gt;1, 0, IF(N(J2609)=0, 0, IF(K2609=Ajustes!$B$5, J2609, J2609*F2609)))</f>
        <v/>
      </c>
      <c r="U2609" s="20">
        <f>IF(S2609&lt;&gt;1, U2608, IF(C2609=Ajustes!$B$6, U2608+H2609, U2608-H2609))</f>
        <v/>
      </c>
      <c r="V2609" s="19">
        <f>IF(S2609&lt;&gt;1, V2608, IF(C2609=Ajustes!$B$6, V2608+D2609+N(O2609)+T2609, IF(U2609&lt;=0, 0, V2608-H2609*W2608)))</f>
        <v/>
      </c>
      <c r="W2609" s="21">
        <f>IF(U2609&gt;0, V2609/U2609, 0)</f>
        <v/>
      </c>
      <c r="X2609" s="19">
        <f>IF(AND(S2609=1, C2609=Ajustes!$B$7), D2609-N(O2609)-T2609-H2609*W2608, "")</f>
        <v/>
      </c>
      <c r="Y2609" s="18">
        <f>IF(A2609="", "", TRIM(IF(COUNTIFS($N$2:$N$3000,N2609,$C$2:$C$3000,C2609,$D$2:$D$3000,D2609,$H$2:$H$3000,H2609)&gt;1, "Orden repetida. ", "")&amp;IF(AND(S2609=1, C2609=Ajustes!$B$7, U2608+0.000001&lt;H2609), "Vendes más de lo registrado. ", "")&amp;IF(Q2609="texto", "Fecha en texto. ", "")&amp;IF(OR(NOT(ISNUMBER(D2609)), NOT(ISNUMBER(H2609))), "Número en texto. ", "")&amp;IF(AND(ISNUMBER(Q2609), ISNUMBER(Q2608), Q2609&lt;Q2608), "Fuera de orden de fecha. ", "")))</f>
        <v/>
      </c>
      <c r="Z2609" s="18">
        <f>IF(AND(S2609=1, ISNUMBER(R2609)), ROW(), 0)</f>
        <v/>
      </c>
      <c r="AA2609" s="18">
        <f>IF(ISNUMBER(R2609), R2609, 0)</f>
        <v/>
      </c>
    </row>
    <row r="2610">
      <c r="A2610" s="13" t="n"/>
      <c r="B2610" s="13" t="n"/>
      <c r="C2610" s="13" t="n"/>
      <c r="D2610" s="13" t="n"/>
      <c r="E2610" s="13" t="n"/>
      <c r="F2610" s="13" t="n"/>
      <c r="G2610" s="13" t="n"/>
      <c r="H2610" s="13" t="n"/>
      <c r="I2610" s="13" t="n"/>
      <c r="J2610" s="13" t="n"/>
      <c r="K2610" s="13" t="n"/>
      <c r="L2610" s="13" t="n"/>
      <c r="M2610" s="13" t="n"/>
      <c r="N2610" s="13" t="n"/>
      <c r="O2610" s="14" t="n"/>
      <c r="P2610" s="15" t="n"/>
      <c r="Q2610" s="16">
        <f>IF(N2610="", "", IF(ISNUMBER(N2610), N2610, IFERROR(DATEVALUE(LEFT(N2610,10))+TIMEVALUE(MID(N2610,12,8)), "texto")))</f>
        <v/>
      </c>
      <c r="R2610" s="17">
        <f>IF(ISNUMBER(Q2610), DATE(YEAR(Q2610),MONTH(Q2610),1), "")</f>
        <v/>
      </c>
      <c r="S2610" s="18">
        <f>IF(A2610="", 0, IF(AND(M2610=Ajustes!$B$8, E2610=Ajustes!$B$5, I2610=Ajustes!$B$4, OR(C2610=Ajustes!$B$6, C2610=Ajustes!$B$7), ISNUMBER(D2610), ISNUMBER(H2610)), 1, 0))</f>
        <v/>
      </c>
      <c r="T2610" s="19">
        <f>IF(S2610&lt;&gt;1, 0, IF(N(J2610)=0, 0, IF(K2610=Ajustes!$B$5, J2610, J2610*F2610)))</f>
        <v/>
      </c>
      <c r="U2610" s="20">
        <f>IF(S2610&lt;&gt;1, U2609, IF(C2610=Ajustes!$B$6, U2609+H2610, U2609-H2610))</f>
        <v/>
      </c>
      <c r="V2610" s="19">
        <f>IF(S2610&lt;&gt;1, V2609, IF(C2610=Ajustes!$B$6, V2609+D2610+N(O2610)+T2610, IF(U2610&lt;=0, 0, V2609-H2610*W2609)))</f>
        <v/>
      </c>
      <c r="W2610" s="21">
        <f>IF(U2610&gt;0, V2610/U2610, 0)</f>
        <v/>
      </c>
      <c r="X2610" s="19">
        <f>IF(AND(S2610=1, C2610=Ajustes!$B$7), D2610-N(O2610)-T2610-H2610*W2609, "")</f>
        <v/>
      </c>
      <c r="Y2610" s="18">
        <f>IF(A2610="", "", TRIM(IF(COUNTIFS($N$2:$N$3000,N2610,$C$2:$C$3000,C2610,$D$2:$D$3000,D2610,$H$2:$H$3000,H2610)&gt;1, "Orden repetida. ", "")&amp;IF(AND(S2610=1, C2610=Ajustes!$B$7, U2609+0.000001&lt;H2610), "Vendes más de lo registrado. ", "")&amp;IF(Q2610="texto", "Fecha en texto. ", "")&amp;IF(OR(NOT(ISNUMBER(D2610)), NOT(ISNUMBER(H2610))), "Número en texto. ", "")&amp;IF(AND(ISNUMBER(Q2610), ISNUMBER(Q2609), Q2610&lt;Q2609), "Fuera de orden de fecha. ", "")))</f>
        <v/>
      </c>
      <c r="Z2610" s="18">
        <f>IF(AND(S2610=1, ISNUMBER(R2610)), ROW(), 0)</f>
        <v/>
      </c>
      <c r="AA2610" s="18">
        <f>IF(ISNUMBER(R2610), R2610, 0)</f>
        <v/>
      </c>
    </row>
    <row r="2611">
      <c r="A2611" s="13" t="n"/>
      <c r="B2611" s="13" t="n"/>
      <c r="C2611" s="13" t="n"/>
      <c r="D2611" s="13" t="n"/>
      <c r="E2611" s="13" t="n"/>
      <c r="F2611" s="13" t="n"/>
      <c r="G2611" s="13" t="n"/>
      <c r="H2611" s="13" t="n"/>
      <c r="I2611" s="13" t="n"/>
      <c r="J2611" s="13" t="n"/>
      <c r="K2611" s="13" t="n"/>
      <c r="L2611" s="13" t="n"/>
      <c r="M2611" s="13" t="n"/>
      <c r="N2611" s="13" t="n"/>
      <c r="O2611" s="14" t="n"/>
      <c r="P2611" s="15" t="n"/>
      <c r="Q2611" s="16">
        <f>IF(N2611="", "", IF(ISNUMBER(N2611), N2611, IFERROR(DATEVALUE(LEFT(N2611,10))+TIMEVALUE(MID(N2611,12,8)), "texto")))</f>
        <v/>
      </c>
      <c r="R2611" s="17">
        <f>IF(ISNUMBER(Q2611), DATE(YEAR(Q2611),MONTH(Q2611),1), "")</f>
        <v/>
      </c>
      <c r="S2611" s="18">
        <f>IF(A2611="", 0, IF(AND(M2611=Ajustes!$B$8, E2611=Ajustes!$B$5, I2611=Ajustes!$B$4, OR(C2611=Ajustes!$B$6, C2611=Ajustes!$B$7), ISNUMBER(D2611), ISNUMBER(H2611)), 1, 0))</f>
        <v/>
      </c>
      <c r="T2611" s="19">
        <f>IF(S2611&lt;&gt;1, 0, IF(N(J2611)=0, 0, IF(K2611=Ajustes!$B$5, J2611, J2611*F2611)))</f>
        <v/>
      </c>
      <c r="U2611" s="20">
        <f>IF(S2611&lt;&gt;1, U2610, IF(C2611=Ajustes!$B$6, U2610+H2611, U2610-H2611))</f>
        <v/>
      </c>
      <c r="V2611" s="19">
        <f>IF(S2611&lt;&gt;1, V2610, IF(C2611=Ajustes!$B$6, V2610+D2611+N(O2611)+T2611, IF(U2611&lt;=0, 0, V2610-H2611*W2610)))</f>
        <v/>
      </c>
      <c r="W2611" s="21">
        <f>IF(U2611&gt;0, V2611/U2611, 0)</f>
        <v/>
      </c>
      <c r="X2611" s="19">
        <f>IF(AND(S2611=1, C2611=Ajustes!$B$7), D2611-N(O2611)-T2611-H2611*W2610, "")</f>
        <v/>
      </c>
      <c r="Y2611" s="18">
        <f>IF(A2611="", "", TRIM(IF(COUNTIFS($N$2:$N$3000,N2611,$C$2:$C$3000,C2611,$D$2:$D$3000,D2611,$H$2:$H$3000,H2611)&gt;1, "Orden repetida. ", "")&amp;IF(AND(S2611=1, C2611=Ajustes!$B$7, U2610+0.000001&lt;H2611), "Vendes más de lo registrado. ", "")&amp;IF(Q2611="texto", "Fecha en texto. ", "")&amp;IF(OR(NOT(ISNUMBER(D2611)), NOT(ISNUMBER(H2611))), "Número en texto. ", "")&amp;IF(AND(ISNUMBER(Q2611), ISNUMBER(Q2610), Q2611&lt;Q2610), "Fuera de orden de fecha. ", "")))</f>
        <v/>
      </c>
      <c r="Z2611" s="18">
        <f>IF(AND(S2611=1, ISNUMBER(R2611)), ROW(), 0)</f>
        <v/>
      </c>
      <c r="AA2611" s="18">
        <f>IF(ISNUMBER(R2611), R2611, 0)</f>
        <v/>
      </c>
    </row>
    <row r="2612">
      <c r="A2612" s="13" t="n"/>
      <c r="B2612" s="13" t="n"/>
      <c r="C2612" s="13" t="n"/>
      <c r="D2612" s="13" t="n"/>
      <c r="E2612" s="13" t="n"/>
      <c r="F2612" s="13" t="n"/>
      <c r="G2612" s="13" t="n"/>
      <c r="H2612" s="13" t="n"/>
      <c r="I2612" s="13" t="n"/>
      <c r="J2612" s="13" t="n"/>
      <c r="K2612" s="13" t="n"/>
      <c r="L2612" s="13" t="n"/>
      <c r="M2612" s="13" t="n"/>
      <c r="N2612" s="13" t="n"/>
      <c r="O2612" s="14" t="n"/>
      <c r="P2612" s="15" t="n"/>
      <c r="Q2612" s="16">
        <f>IF(N2612="", "", IF(ISNUMBER(N2612), N2612, IFERROR(DATEVALUE(LEFT(N2612,10))+TIMEVALUE(MID(N2612,12,8)), "texto")))</f>
        <v/>
      </c>
      <c r="R2612" s="17">
        <f>IF(ISNUMBER(Q2612), DATE(YEAR(Q2612),MONTH(Q2612),1), "")</f>
        <v/>
      </c>
      <c r="S2612" s="18">
        <f>IF(A2612="", 0, IF(AND(M2612=Ajustes!$B$8, E2612=Ajustes!$B$5, I2612=Ajustes!$B$4, OR(C2612=Ajustes!$B$6, C2612=Ajustes!$B$7), ISNUMBER(D2612), ISNUMBER(H2612)), 1, 0))</f>
        <v/>
      </c>
      <c r="T2612" s="19">
        <f>IF(S2612&lt;&gt;1, 0, IF(N(J2612)=0, 0, IF(K2612=Ajustes!$B$5, J2612, J2612*F2612)))</f>
        <v/>
      </c>
      <c r="U2612" s="20">
        <f>IF(S2612&lt;&gt;1, U2611, IF(C2612=Ajustes!$B$6, U2611+H2612, U2611-H2612))</f>
        <v/>
      </c>
      <c r="V2612" s="19">
        <f>IF(S2612&lt;&gt;1, V2611, IF(C2612=Ajustes!$B$6, V2611+D2612+N(O2612)+T2612, IF(U2612&lt;=0, 0, V2611-H2612*W2611)))</f>
        <v/>
      </c>
      <c r="W2612" s="21">
        <f>IF(U2612&gt;0, V2612/U2612, 0)</f>
        <v/>
      </c>
      <c r="X2612" s="19">
        <f>IF(AND(S2612=1, C2612=Ajustes!$B$7), D2612-N(O2612)-T2612-H2612*W2611, "")</f>
        <v/>
      </c>
      <c r="Y2612" s="18">
        <f>IF(A2612="", "", TRIM(IF(COUNTIFS($N$2:$N$3000,N2612,$C$2:$C$3000,C2612,$D$2:$D$3000,D2612,$H$2:$H$3000,H2612)&gt;1, "Orden repetida. ", "")&amp;IF(AND(S2612=1, C2612=Ajustes!$B$7, U2611+0.000001&lt;H2612), "Vendes más de lo registrado. ", "")&amp;IF(Q2612="texto", "Fecha en texto. ", "")&amp;IF(OR(NOT(ISNUMBER(D2612)), NOT(ISNUMBER(H2612))), "Número en texto. ", "")&amp;IF(AND(ISNUMBER(Q2612), ISNUMBER(Q2611), Q2612&lt;Q2611), "Fuera de orden de fecha. ", "")))</f>
        <v/>
      </c>
      <c r="Z2612" s="18">
        <f>IF(AND(S2612=1, ISNUMBER(R2612)), ROW(), 0)</f>
        <v/>
      </c>
      <c r="AA2612" s="18">
        <f>IF(ISNUMBER(R2612), R2612, 0)</f>
        <v/>
      </c>
    </row>
    <row r="2613">
      <c r="A2613" s="13" t="n"/>
      <c r="B2613" s="13" t="n"/>
      <c r="C2613" s="13" t="n"/>
      <c r="D2613" s="13" t="n"/>
      <c r="E2613" s="13" t="n"/>
      <c r="F2613" s="13" t="n"/>
      <c r="G2613" s="13" t="n"/>
      <c r="H2613" s="13" t="n"/>
      <c r="I2613" s="13" t="n"/>
      <c r="J2613" s="13" t="n"/>
      <c r="K2613" s="13" t="n"/>
      <c r="L2613" s="13" t="n"/>
      <c r="M2613" s="13" t="n"/>
      <c r="N2613" s="13" t="n"/>
      <c r="O2613" s="14" t="n"/>
      <c r="P2613" s="15" t="n"/>
      <c r="Q2613" s="16">
        <f>IF(N2613="", "", IF(ISNUMBER(N2613), N2613, IFERROR(DATEVALUE(LEFT(N2613,10))+TIMEVALUE(MID(N2613,12,8)), "texto")))</f>
        <v/>
      </c>
      <c r="R2613" s="17">
        <f>IF(ISNUMBER(Q2613), DATE(YEAR(Q2613),MONTH(Q2613),1), "")</f>
        <v/>
      </c>
      <c r="S2613" s="18">
        <f>IF(A2613="", 0, IF(AND(M2613=Ajustes!$B$8, E2613=Ajustes!$B$5, I2613=Ajustes!$B$4, OR(C2613=Ajustes!$B$6, C2613=Ajustes!$B$7), ISNUMBER(D2613), ISNUMBER(H2613)), 1, 0))</f>
        <v/>
      </c>
      <c r="T2613" s="19">
        <f>IF(S2613&lt;&gt;1, 0, IF(N(J2613)=0, 0, IF(K2613=Ajustes!$B$5, J2613, J2613*F2613)))</f>
        <v/>
      </c>
      <c r="U2613" s="20">
        <f>IF(S2613&lt;&gt;1, U2612, IF(C2613=Ajustes!$B$6, U2612+H2613, U2612-H2613))</f>
        <v/>
      </c>
      <c r="V2613" s="19">
        <f>IF(S2613&lt;&gt;1, V2612, IF(C2613=Ajustes!$B$6, V2612+D2613+N(O2613)+T2613, IF(U2613&lt;=0, 0, V2612-H2613*W2612)))</f>
        <v/>
      </c>
      <c r="W2613" s="21">
        <f>IF(U2613&gt;0, V2613/U2613, 0)</f>
        <v/>
      </c>
      <c r="X2613" s="19">
        <f>IF(AND(S2613=1, C2613=Ajustes!$B$7), D2613-N(O2613)-T2613-H2613*W2612, "")</f>
        <v/>
      </c>
      <c r="Y2613" s="18">
        <f>IF(A2613="", "", TRIM(IF(COUNTIFS($N$2:$N$3000,N2613,$C$2:$C$3000,C2613,$D$2:$D$3000,D2613,$H$2:$H$3000,H2613)&gt;1, "Orden repetida. ", "")&amp;IF(AND(S2613=1, C2613=Ajustes!$B$7, U2612+0.000001&lt;H2613), "Vendes más de lo registrado. ", "")&amp;IF(Q2613="texto", "Fecha en texto. ", "")&amp;IF(OR(NOT(ISNUMBER(D2613)), NOT(ISNUMBER(H2613))), "Número en texto. ", "")&amp;IF(AND(ISNUMBER(Q2613), ISNUMBER(Q2612), Q2613&lt;Q2612), "Fuera de orden de fecha. ", "")))</f>
        <v/>
      </c>
      <c r="Z2613" s="18">
        <f>IF(AND(S2613=1, ISNUMBER(R2613)), ROW(), 0)</f>
        <v/>
      </c>
      <c r="AA2613" s="18">
        <f>IF(ISNUMBER(R2613), R2613, 0)</f>
        <v/>
      </c>
    </row>
    <row r="2614">
      <c r="A2614" s="13" t="n"/>
      <c r="B2614" s="13" t="n"/>
      <c r="C2614" s="13" t="n"/>
      <c r="D2614" s="13" t="n"/>
      <c r="E2614" s="13" t="n"/>
      <c r="F2614" s="13" t="n"/>
      <c r="G2614" s="13" t="n"/>
      <c r="H2614" s="13" t="n"/>
      <c r="I2614" s="13" t="n"/>
      <c r="J2614" s="13" t="n"/>
      <c r="K2614" s="13" t="n"/>
      <c r="L2614" s="13" t="n"/>
      <c r="M2614" s="13" t="n"/>
      <c r="N2614" s="13" t="n"/>
      <c r="O2614" s="14" t="n"/>
      <c r="P2614" s="15" t="n"/>
      <c r="Q2614" s="16">
        <f>IF(N2614="", "", IF(ISNUMBER(N2614), N2614, IFERROR(DATEVALUE(LEFT(N2614,10))+TIMEVALUE(MID(N2614,12,8)), "texto")))</f>
        <v/>
      </c>
      <c r="R2614" s="17">
        <f>IF(ISNUMBER(Q2614), DATE(YEAR(Q2614),MONTH(Q2614),1), "")</f>
        <v/>
      </c>
      <c r="S2614" s="18">
        <f>IF(A2614="", 0, IF(AND(M2614=Ajustes!$B$8, E2614=Ajustes!$B$5, I2614=Ajustes!$B$4, OR(C2614=Ajustes!$B$6, C2614=Ajustes!$B$7), ISNUMBER(D2614), ISNUMBER(H2614)), 1, 0))</f>
        <v/>
      </c>
      <c r="T2614" s="19">
        <f>IF(S2614&lt;&gt;1, 0, IF(N(J2614)=0, 0, IF(K2614=Ajustes!$B$5, J2614, J2614*F2614)))</f>
        <v/>
      </c>
      <c r="U2614" s="20">
        <f>IF(S2614&lt;&gt;1, U2613, IF(C2614=Ajustes!$B$6, U2613+H2614, U2613-H2614))</f>
        <v/>
      </c>
      <c r="V2614" s="19">
        <f>IF(S2614&lt;&gt;1, V2613, IF(C2614=Ajustes!$B$6, V2613+D2614+N(O2614)+T2614, IF(U2614&lt;=0, 0, V2613-H2614*W2613)))</f>
        <v/>
      </c>
      <c r="W2614" s="21">
        <f>IF(U2614&gt;0, V2614/U2614, 0)</f>
        <v/>
      </c>
      <c r="X2614" s="19">
        <f>IF(AND(S2614=1, C2614=Ajustes!$B$7), D2614-N(O2614)-T2614-H2614*W2613, "")</f>
        <v/>
      </c>
      <c r="Y2614" s="18">
        <f>IF(A2614="", "", TRIM(IF(COUNTIFS($N$2:$N$3000,N2614,$C$2:$C$3000,C2614,$D$2:$D$3000,D2614,$H$2:$H$3000,H2614)&gt;1, "Orden repetida. ", "")&amp;IF(AND(S2614=1, C2614=Ajustes!$B$7, U2613+0.000001&lt;H2614), "Vendes más de lo registrado. ", "")&amp;IF(Q2614="texto", "Fecha en texto. ", "")&amp;IF(OR(NOT(ISNUMBER(D2614)), NOT(ISNUMBER(H2614))), "Número en texto. ", "")&amp;IF(AND(ISNUMBER(Q2614), ISNUMBER(Q2613), Q2614&lt;Q2613), "Fuera de orden de fecha. ", "")))</f>
        <v/>
      </c>
      <c r="Z2614" s="18">
        <f>IF(AND(S2614=1, ISNUMBER(R2614)), ROW(), 0)</f>
        <v/>
      </c>
      <c r="AA2614" s="18">
        <f>IF(ISNUMBER(R2614), R2614, 0)</f>
        <v/>
      </c>
    </row>
    <row r="2615">
      <c r="A2615" s="13" t="n"/>
      <c r="B2615" s="13" t="n"/>
      <c r="C2615" s="13" t="n"/>
      <c r="D2615" s="13" t="n"/>
      <c r="E2615" s="13" t="n"/>
      <c r="F2615" s="13" t="n"/>
      <c r="G2615" s="13" t="n"/>
      <c r="H2615" s="13" t="n"/>
      <c r="I2615" s="13" t="n"/>
      <c r="J2615" s="13" t="n"/>
      <c r="K2615" s="13" t="n"/>
      <c r="L2615" s="13" t="n"/>
      <c r="M2615" s="13" t="n"/>
      <c r="N2615" s="13" t="n"/>
      <c r="O2615" s="14" t="n"/>
      <c r="P2615" s="15" t="n"/>
      <c r="Q2615" s="16">
        <f>IF(N2615="", "", IF(ISNUMBER(N2615), N2615, IFERROR(DATEVALUE(LEFT(N2615,10))+TIMEVALUE(MID(N2615,12,8)), "texto")))</f>
        <v/>
      </c>
      <c r="R2615" s="17">
        <f>IF(ISNUMBER(Q2615), DATE(YEAR(Q2615),MONTH(Q2615),1), "")</f>
        <v/>
      </c>
      <c r="S2615" s="18">
        <f>IF(A2615="", 0, IF(AND(M2615=Ajustes!$B$8, E2615=Ajustes!$B$5, I2615=Ajustes!$B$4, OR(C2615=Ajustes!$B$6, C2615=Ajustes!$B$7), ISNUMBER(D2615), ISNUMBER(H2615)), 1, 0))</f>
        <v/>
      </c>
      <c r="T2615" s="19">
        <f>IF(S2615&lt;&gt;1, 0, IF(N(J2615)=0, 0, IF(K2615=Ajustes!$B$5, J2615, J2615*F2615)))</f>
        <v/>
      </c>
      <c r="U2615" s="20">
        <f>IF(S2615&lt;&gt;1, U2614, IF(C2615=Ajustes!$B$6, U2614+H2615, U2614-H2615))</f>
        <v/>
      </c>
      <c r="V2615" s="19">
        <f>IF(S2615&lt;&gt;1, V2614, IF(C2615=Ajustes!$B$6, V2614+D2615+N(O2615)+T2615, IF(U2615&lt;=0, 0, V2614-H2615*W2614)))</f>
        <v/>
      </c>
      <c r="W2615" s="21">
        <f>IF(U2615&gt;0, V2615/U2615, 0)</f>
        <v/>
      </c>
      <c r="X2615" s="19">
        <f>IF(AND(S2615=1, C2615=Ajustes!$B$7), D2615-N(O2615)-T2615-H2615*W2614, "")</f>
        <v/>
      </c>
      <c r="Y2615" s="18">
        <f>IF(A2615="", "", TRIM(IF(COUNTIFS($N$2:$N$3000,N2615,$C$2:$C$3000,C2615,$D$2:$D$3000,D2615,$H$2:$H$3000,H2615)&gt;1, "Orden repetida. ", "")&amp;IF(AND(S2615=1, C2615=Ajustes!$B$7, U2614+0.000001&lt;H2615), "Vendes más de lo registrado. ", "")&amp;IF(Q2615="texto", "Fecha en texto. ", "")&amp;IF(OR(NOT(ISNUMBER(D2615)), NOT(ISNUMBER(H2615))), "Número en texto. ", "")&amp;IF(AND(ISNUMBER(Q2615), ISNUMBER(Q2614), Q2615&lt;Q2614), "Fuera de orden de fecha. ", "")))</f>
        <v/>
      </c>
      <c r="Z2615" s="18">
        <f>IF(AND(S2615=1, ISNUMBER(R2615)), ROW(), 0)</f>
        <v/>
      </c>
      <c r="AA2615" s="18">
        <f>IF(ISNUMBER(R2615), R2615, 0)</f>
        <v/>
      </c>
    </row>
    <row r="2616">
      <c r="A2616" s="13" t="n"/>
      <c r="B2616" s="13" t="n"/>
      <c r="C2616" s="13" t="n"/>
      <c r="D2616" s="13" t="n"/>
      <c r="E2616" s="13" t="n"/>
      <c r="F2616" s="13" t="n"/>
      <c r="G2616" s="13" t="n"/>
      <c r="H2616" s="13" t="n"/>
      <c r="I2616" s="13" t="n"/>
      <c r="J2616" s="13" t="n"/>
      <c r="K2616" s="13" t="n"/>
      <c r="L2616" s="13" t="n"/>
      <c r="M2616" s="13" t="n"/>
      <c r="N2616" s="13" t="n"/>
      <c r="O2616" s="14" t="n"/>
      <c r="P2616" s="15" t="n"/>
      <c r="Q2616" s="16">
        <f>IF(N2616="", "", IF(ISNUMBER(N2616), N2616, IFERROR(DATEVALUE(LEFT(N2616,10))+TIMEVALUE(MID(N2616,12,8)), "texto")))</f>
        <v/>
      </c>
      <c r="R2616" s="17">
        <f>IF(ISNUMBER(Q2616), DATE(YEAR(Q2616),MONTH(Q2616),1), "")</f>
        <v/>
      </c>
      <c r="S2616" s="18">
        <f>IF(A2616="", 0, IF(AND(M2616=Ajustes!$B$8, E2616=Ajustes!$B$5, I2616=Ajustes!$B$4, OR(C2616=Ajustes!$B$6, C2616=Ajustes!$B$7), ISNUMBER(D2616), ISNUMBER(H2616)), 1, 0))</f>
        <v/>
      </c>
      <c r="T2616" s="19">
        <f>IF(S2616&lt;&gt;1, 0, IF(N(J2616)=0, 0, IF(K2616=Ajustes!$B$5, J2616, J2616*F2616)))</f>
        <v/>
      </c>
      <c r="U2616" s="20">
        <f>IF(S2616&lt;&gt;1, U2615, IF(C2616=Ajustes!$B$6, U2615+H2616, U2615-H2616))</f>
        <v/>
      </c>
      <c r="V2616" s="19">
        <f>IF(S2616&lt;&gt;1, V2615, IF(C2616=Ajustes!$B$6, V2615+D2616+N(O2616)+T2616, IF(U2616&lt;=0, 0, V2615-H2616*W2615)))</f>
        <v/>
      </c>
      <c r="W2616" s="21">
        <f>IF(U2616&gt;0, V2616/U2616, 0)</f>
        <v/>
      </c>
      <c r="X2616" s="19">
        <f>IF(AND(S2616=1, C2616=Ajustes!$B$7), D2616-N(O2616)-T2616-H2616*W2615, "")</f>
        <v/>
      </c>
      <c r="Y2616" s="18">
        <f>IF(A2616="", "", TRIM(IF(COUNTIFS($N$2:$N$3000,N2616,$C$2:$C$3000,C2616,$D$2:$D$3000,D2616,$H$2:$H$3000,H2616)&gt;1, "Orden repetida. ", "")&amp;IF(AND(S2616=1, C2616=Ajustes!$B$7, U2615+0.000001&lt;H2616), "Vendes más de lo registrado. ", "")&amp;IF(Q2616="texto", "Fecha en texto. ", "")&amp;IF(OR(NOT(ISNUMBER(D2616)), NOT(ISNUMBER(H2616))), "Número en texto. ", "")&amp;IF(AND(ISNUMBER(Q2616), ISNUMBER(Q2615), Q2616&lt;Q2615), "Fuera de orden de fecha. ", "")))</f>
        <v/>
      </c>
      <c r="Z2616" s="18">
        <f>IF(AND(S2616=1, ISNUMBER(R2616)), ROW(), 0)</f>
        <v/>
      </c>
      <c r="AA2616" s="18">
        <f>IF(ISNUMBER(R2616), R2616, 0)</f>
        <v/>
      </c>
    </row>
    <row r="2617">
      <c r="A2617" s="13" t="n"/>
      <c r="B2617" s="13" t="n"/>
      <c r="C2617" s="13" t="n"/>
      <c r="D2617" s="13" t="n"/>
      <c r="E2617" s="13" t="n"/>
      <c r="F2617" s="13" t="n"/>
      <c r="G2617" s="13" t="n"/>
      <c r="H2617" s="13" t="n"/>
      <c r="I2617" s="13" t="n"/>
      <c r="J2617" s="13" t="n"/>
      <c r="K2617" s="13" t="n"/>
      <c r="L2617" s="13" t="n"/>
      <c r="M2617" s="13" t="n"/>
      <c r="N2617" s="13" t="n"/>
      <c r="O2617" s="14" t="n"/>
      <c r="P2617" s="15" t="n"/>
      <c r="Q2617" s="16">
        <f>IF(N2617="", "", IF(ISNUMBER(N2617), N2617, IFERROR(DATEVALUE(LEFT(N2617,10))+TIMEVALUE(MID(N2617,12,8)), "texto")))</f>
        <v/>
      </c>
      <c r="R2617" s="17">
        <f>IF(ISNUMBER(Q2617), DATE(YEAR(Q2617),MONTH(Q2617),1), "")</f>
        <v/>
      </c>
      <c r="S2617" s="18">
        <f>IF(A2617="", 0, IF(AND(M2617=Ajustes!$B$8, E2617=Ajustes!$B$5, I2617=Ajustes!$B$4, OR(C2617=Ajustes!$B$6, C2617=Ajustes!$B$7), ISNUMBER(D2617), ISNUMBER(H2617)), 1, 0))</f>
        <v/>
      </c>
      <c r="T2617" s="19">
        <f>IF(S2617&lt;&gt;1, 0, IF(N(J2617)=0, 0, IF(K2617=Ajustes!$B$5, J2617, J2617*F2617)))</f>
        <v/>
      </c>
      <c r="U2617" s="20">
        <f>IF(S2617&lt;&gt;1, U2616, IF(C2617=Ajustes!$B$6, U2616+H2617, U2616-H2617))</f>
        <v/>
      </c>
      <c r="V2617" s="19">
        <f>IF(S2617&lt;&gt;1, V2616, IF(C2617=Ajustes!$B$6, V2616+D2617+N(O2617)+T2617, IF(U2617&lt;=0, 0, V2616-H2617*W2616)))</f>
        <v/>
      </c>
      <c r="W2617" s="21">
        <f>IF(U2617&gt;0, V2617/U2617, 0)</f>
        <v/>
      </c>
      <c r="X2617" s="19">
        <f>IF(AND(S2617=1, C2617=Ajustes!$B$7), D2617-N(O2617)-T2617-H2617*W2616, "")</f>
        <v/>
      </c>
      <c r="Y2617" s="18">
        <f>IF(A2617="", "", TRIM(IF(COUNTIFS($N$2:$N$3000,N2617,$C$2:$C$3000,C2617,$D$2:$D$3000,D2617,$H$2:$H$3000,H2617)&gt;1, "Orden repetida. ", "")&amp;IF(AND(S2617=1, C2617=Ajustes!$B$7, U2616+0.000001&lt;H2617), "Vendes más de lo registrado. ", "")&amp;IF(Q2617="texto", "Fecha en texto. ", "")&amp;IF(OR(NOT(ISNUMBER(D2617)), NOT(ISNUMBER(H2617))), "Número en texto. ", "")&amp;IF(AND(ISNUMBER(Q2617), ISNUMBER(Q2616), Q2617&lt;Q2616), "Fuera de orden de fecha. ", "")))</f>
        <v/>
      </c>
      <c r="Z2617" s="18">
        <f>IF(AND(S2617=1, ISNUMBER(R2617)), ROW(), 0)</f>
        <v/>
      </c>
      <c r="AA2617" s="18">
        <f>IF(ISNUMBER(R2617), R2617, 0)</f>
        <v/>
      </c>
    </row>
    <row r="2618">
      <c r="A2618" s="13" t="n"/>
      <c r="B2618" s="13" t="n"/>
      <c r="C2618" s="13" t="n"/>
      <c r="D2618" s="13" t="n"/>
      <c r="E2618" s="13" t="n"/>
      <c r="F2618" s="13" t="n"/>
      <c r="G2618" s="13" t="n"/>
      <c r="H2618" s="13" t="n"/>
      <c r="I2618" s="13" t="n"/>
      <c r="J2618" s="13" t="n"/>
      <c r="K2618" s="13" t="n"/>
      <c r="L2618" s="13" t="n"/>
      <c r="M2618" s="13" t="n"/>
      <c r="N2618" s="13" t="n"/>
      <c r="O2618" s="14" t="n"/>
      <c r="P2618" s="15" t="n"/>
      <c r="Q2618" s="16">
        <f>IF(N2618="", "", IF(ISNUMBER(N2618), N2618, IFERROR(DATEVALUE(LEFT(N2618,10))+TIMEVALUE(MID(N2618,12,8)), "texto")))</f>
        <v/>
      </c>
      <c r="R2618" s="17">
        <f>IF(ISNUMBER(Q2618), DATE(YEAR(Q2618),MONTH(Q2618),1), "")</f>
        <v/>
      </c>
      <c r="S2618" s="18">
        <f>IF(A2618="", 0, IF(AND(M2618=Ajustes!$B$8, E2618=Ajustes!$B$5, I2618=Ajustes!$B$4, OR(C2618=Ajustes!$B$6, C2618=Ajustes!$B$7), ISNUMBER(D2618), ISNUMBER(H2618)), 1, 0))</f>
        <v/>
      </c>
      <c r="T2618" s="19">
        <f>IF(S2618&lt;&gt;1, 0, IF(N(J2618)=0, 0, IF(K2618=Ajustes!$B$5, J2618, J2618*F2618)))</f>
        <v/>
      </c>
      <c r="U2618" s="20">
        <f>IF(S2618&lt;&gt;1, U2617, IF(C2618=Ajustes!$B$6, U2617+H2618, U2617-H2618))</f>
        <v/>
      </c>
      <c r="V2618" s="19">
        <f>IF(S2618&lt;&gt;1, V2617, IF(C2618=Ajustes!$B$6, V2617+D2618+N(O2618)+T2618, IF(U2618&lt;=0, 0, V2617-H2618*W2617)))</f>
        <v/>
      </c>
      <c r="W2618" s="21">
        <f>IF(U2618&gt;0, V2618/U2618, 0)</f>
        <v/>
      </c>
      <c r="X2618" s="19">
        <f>IF(AND(S2618=1, C2618=Ajustes!$B$7), D2618-N(O2618)-T2618-H2618*W2617, "")</f>
        <v/>
      </c>
      <c r="Y2618" s="18">
        <f>IF(A2618="", "", TRIM(IF(COUNTIFS($N$2:$N$3000,N2618,$C$2:$C$3000,C2618,$D$2:$D$3000,D2618,$H$2:$H$3000,H2618)&gt;1, "Orden repetida. ", "")&amp;IF(AND(S2618=1, C2618=Ajustes!$B$7, U2617+0.000001&lt;H2618), "Vendes más de lo registrado. ", "")&amp;IF(Q2618="texto", "Fecha en texto. ", "")&amp;IF(OR(NOT(ISNUMBER(D2618)), NOT(ISNUMBER(H2618))), "Número en texto. ", "")&amp;IF(AND(ISNUMBER(Q2618), ISNUMBER(Q2617), Q2618&lt;Q2617), "Fuera de orden de fecha. ", "")))</f>
        <v/>
      </c>
      <c r="Z2618" s="18">
        <f>IF(AND(S2618=1, ISNUMBER(R2618)), ROW(), 0)</f>
        <v/>
      </c>
      <c r="AA2618" s="18">
        <f>IF(ISNUMBER(R2618), R2618, 0)</f>
        <v/>
      </c>
    </row>
    <row r="2619">
      <c r="A2619" s="13" t="n"/>
      <c r="B2619" s="13" t="n"/>
      <c r="C2619" s="13" t="n"/>
      <c r="D2619" s="13" t="n"/>
      <c r="E2619" s="13" t="n"/>
      <c r="F2619" s="13" t="n"/>
      <c r="G2619" s="13" t="n"/>
      <c r="H2619" s="13" t="n"/>
      <c r="I2619" s="13" t="n"/>
      <c r="J2619" s="13" t="n"/>
      <c r="K2619" s="13" t="n"/>
      <c r="L2619" s="13" t="n"/>
      <c r="M2619" s="13" t="n"/>
      <c r="N2619" s="13" t="n"/>
      <c r="O2619" s="14" t="n"/>
      <c r="P2619" s="15" t="n"/>
      <c r="Q2619" s="16">
        <f>IF(N2619="", "", IF(ISNUMBER(N2619), N2619, IFERROR(DATEVALUE(LEFT(N2619,10))+TIMEVALUE(MID(N2619,12,8)), "texto")))</f>
        <v/>
      </c>
      <c r="R2619" s="17">
        <f>IF(ISNUMBER(Q2619), DATE(YEAR(Q2619),MONTH(Q2619),1), "")</f>
        <v/>
      </c>
      <c r="S2619" s="18">
        <f>IF(A2619="", 0, IF(AND(M2619=Ajustes!$B$8, E2619=Ajustes!$B$5, I2619=Ajustes!$B$4, OR(C2619=Ajustes!$B$6, C2619=Ajustes!$B$7), ISNUMBER(D2619), ISNUMBER(H2619)), 1, 0))</f>
        <v/>
      </c>
      <c r="T2619" s="19">
        <f>IF(S2619&lt;&gt;1, 0, IF(N(J2619)=0, 0, IF(K2619=Ajustes!$B$5, J2619, J2619*F2619)))</f>
        <v/>
      </c>
      <c r="U2619" s="20">
        <f>IF(S2619&lt;&gt;1, U2618, IF(C2619=Ajustes!$B$6, U2618+H2619, U2618-H2619))</f>
        <v/>
      </c>
      <c r="V2619" s="19">
        <f>IF(S2619&lt;&gt;1, V2618, IF(C2619=Ajustes!$B$6, V2618+D2619+N(O2619)+T2619, IF(U2619&lt;=0, 0, V2618-H2619*W2618)))</f>
        <v/>
      </c>
      <c r="W2619" s="21">
        <f>IF(U2619&gt;0, V2619/U2619, 0)</f>
        <v/>
      </c>
      <c r="X2619" s="19">
        <f>IF(AND(S2619=1, C2619=Ajustes!$B$7), D2619-N(O2619)-T2619-H2619*W2618, "")</f>
        <v/>
      </c>
      <c r="Y2619" s="18">
        <f>IF(A2619="", "", TRIM(IF(COUNTIFS($N$2:$N$3000,N2619,$C$2:$C$3000,C2619,$D$2:$D$3000,D2619,$H$2:$H$3000,H2619)&gt;1, "Orden repetida. ", "")&amp;IF(AND(S2619=1, C2619=Ajustes!$B$7, U2618+0.000001&lt;H2619), "Vendes más de lo registrado. ", "")&amp;IF(Q2619="texto", "Fecha en texto. ", "")&amp;IF(OR(NOT(ISNUMBER(D2619)), NOT(ISNUMBER(H2619))), "Número en texto. ", "")&amp;IF(AND(ISNUMBER(Q2619), ISNUMBER(Q2618), Q2619&lt;Q2618), "Fuera de orden de fecha. ", "")))</f>
        <v/>
      </c>
      <c r="Z2619" s="18">
        <f>IF(AND(S2619=1, ISNUMBER(R2619)), ROW(), 0)</f>
        <v/>
      </c>
      <c r="AA2619" s="18">
        <f>IF(ISNUMBER(R2619), R2619, 0)</f>
        <v/>
      </c>
    </row>
    <row r="2620">
      <c r="A2620" s="13" t="n"/>
      <c r="B2620" s="13" t="n"/>
      <c r="C2620" s="13" t="n"/>
      <c r="D2620" s="13" t="n"/>
      <c r="E2620" s="13" t="n"/>
      <c r="F2620" s="13" t="n"/>
      <c r="G2620" s="13" t="n"/>
      <c r="H2620" s="13" t="n"/>
      <c r="I2620" s="13" t="n"/>
      <c r="J2620" s="13" t="n"/>
      <c r="K2620" s="13" t="n"/>
      <c r="L2620" s="13" t="n"/>
      <c r="M2620" s="13" t="n"/>
      <c r="N2620" s="13" t="n"/>
      <c r="O2620" s="14" t="n"/>
      <c r="P2620" s="15" t="n"/>
      <c r="Q2620" s="16">
        <f>IF(N2620="", "", IF(ISNUMBER(N2620), N2620, IFERROR(DATEVALUE(LEFT(N2620,10))+TIMEVALUE(MID(N2620,12,8)), "texto")))</f>
        <v/>
      </c>
      <c r="R2620" s="17">
        <f>IF(ISNUMBER(Q2620), DATE(YEAR(Q2620),MONTH(Q2620),1), "")</f>
        <v/>
      </c>
      <c r="S2620" s="18">
        <f>IF(A2620="", 0, IF(AND(M2620=Ajustes!$B$8, E2620=Ajustes!$B$5, I2620=Ajustes!$B$4, OR(C2620=Ajustes!$B$6, C2620=Ajustes!$B$7), ISNUMBER(D2620), ISNUMBER(H2620)), 1, 0))</f>
        <v/>
      </c>
      <c r="T2620" s="19">
        <f>IF(S2620&lt;&gt;1, 0, IF(N(J2620)=0, 0, IF(K2620=Ajustes!$B$5, J2620, J2620*F2620)))</f>
        <v/>
      </c>
      <c r="U2620" s="20">
        <f>IF(S2620&lt;&gt;1, U2619, IF(C2620=Ajustes!$B$6, U2619+H2620, U2619-H2620))</f>
        <v/>
      </c>
      <c r="V2620" s="19">
        <f>IF(S2620&lt;&gt;1, V2619, IF(C2620=Ajustes!$B$6, V2619+D2620+N(O2620)+T2620, IF(U2620&lt;=0, 0, V2619-H2620*W2619)))</f>
        <v/>
      </c>
      <c r="W2620" s="21">
        <f>IF(U2620&gt;0, V2620/U2620, 0)</f>
        <v/>
      </c>
      <c r="X2620" s="19">
        <f>IF(AND(S2620=1, C2620=Ajustes!$B$7), D2620-N(O2620)-T2620-H2620*W2619, "")</f>
        <v/>
      </c>
      <c r="Y2620" s="18">
        <f>IF(A2620="", "", TRIM(IF(COUNTIFS($N$2:$N$3000,N2620,$C$2:$C$3000,C2620,$D$2:$D$3000,D2620,$H$2:$H$3000,H2620)&gt;1, "Orden repetida. ", "")&amp;IF(AND(S2620=1, C2620=Ajustes!$B$7, U2619+0.000001&lt;H2620), "Vendes más de lo registrado. ", "")&amp;IF(Q2620="texto", "Fecha en texto. ", "")&amp;IF(OR(NOT(ISNUMBER(D2620)), NOT(ISNUMBER(H2620))), "Número en texto. ", "")&amp;IF(AND(ISNUMBER(Q2620), ISNUMBER(Q2619), Q2620&lt;Q2619), "Fuera de orden de fecha. ", "")))</f>
        <v/>
      </c>
      <c r="Z2620" s="18">
        <f>IF(AND(S2620=1, ISNUMBER(R2620)), ROW(), 0)</f>
        <v/>
      </c>
      <c r="AA2620" s="18">
        <f>IF(ISNUMBER(R2620), R2620, 0)</f>
        <v/>
      </c>
    </row>
    <row r="2621">
      <c r="A2621" s="13" t="n"/>
      <c r="B2621" s="13" t="n"/>
      <c r="C2621" s="13" t="n"/>
      <c r="D2621" s="13" t="n"/>
      <c r="E2621" s="13" t="n"/>
      <c r="F2621" s="13" t="n"/>
      <c r="G2621" s="13" t="n"/>
      <c r="H2621" s="13" t="n"/>
      <c r="I2621" s="13" t="n"/>
      <c r="J2621" s="13" t="n"/>
      <c r="K2621" s="13" t="n"/>
      <c r="L2621" s="13" t="n"/>
      <c r="M2621" s="13" t="n"/>
      <c r="N2621" s="13" t="n"/>
      <c r="O2621" s="14" t="n"/>
      <c r="P2621" s="15" t="n"/>
      <c r="Q2621" s="16">
        <f>IF(N2621="", "", IF(ISNUMBER(N2621), N2621, IFERROR(DATEVALUE(LEFT(N2621,10))+TIMEVALUE(MID(N2621,12,8)), "texto")))</f>
        <v/>
      </c>
      <c r="R2621" s="17">
        <f>IF(ISNUMBER(Q2621), DATE(YEAR(Q2621),MONTH(Q2621),1), "")</f>
        <v/>
      </c>
      <c r="S2621" s="18">
        <f>IF(A2621="", 0, IF(AND(M2621=Ajustes!$B$8, E2621=Ajustes!$B$5, I2621=Ajustes!$B$4, OR(C2621=Ajustes!$B$6, C2621=Ajustes!$B$7), ISNUMBER(D2621), ISNUMBER(H2621)), 1, 0))</f>
        <v/>
      </c>
      <c r="T2621" s="19">
        <f>IF(S2621&lt;&gt;1, 0, IF(N(J2621)=0, 0, IF(K2621=Ajustes!$B$5, J2621, J2621*F2621)))</f>
        <v/>
      </c>
      <c r="U2621" s="20">
        <f>IF(S2621&lt;&gt;1, U2620, IF(C2621=Ajustes!$B$6, U2620+H2621, U2620-H2621))</f>
        <v/>
      </c>
      <c r="V2621" s="19">
        <f>IF(S2621&lt;&gt;1, V2620, IF(C2621=Ajustes!$B$6, V2620+D2621+N(O2621)+T2621, IF(U2621&lt;=0, 0, V2620-H2621*W2620)))</f>
        <v/>
      </c>
      <c r="W2621" s="21">
        <f>IF(U2621&gt;0, V2621/U2621, 0)</f>
        <v/>
      </c>
      <c r="X2621" s="19">
        <f>IF(AND(S2621=1, C2621=Ajustes!$B$7), D2621-N(O2621)-T2621-H2621*W2620, "")</f>
        <v/>
      </c>
      <c r="Y2621" s="18">
        <f>IF(A2621="", "", TRIM(IF(COUNTIFS($N$2:$N$3000,N2621,$C$2:$C$3000,C2621,$D$2:$D$3000,D2621,$H$2:$H$3000,H2621)&gt;1, "Orden repetida. ", "")&amp;IF(AND(S2621=1, C2621=Ajustes!$B$7, U2620+0.000001&lt;H2621), "Vendes más de lo registrado. ", "")&amp;IF(Q2621="texto", "Fecha en texto. ", "")&amp;IF(OR(NOT(ISNUMBER(D2621)), NOT(ISNUMBER(H2621))), "Número en texto. ", "")&amp;IF(AND(ISNUMBER(Q2621), ISNUMBER(Q2620), Q2621&lt;Q2620), "Fuera de orden de fecha. ", "")))</f>
        <v/>
      </c>
      <c r="Z2621" s="18">
        <f>IF(AND(S2621=1, ISNUMBER(R2621)), ROW(), 0)</f>
        <v/>
      </c>
      <c r="AA2621" s="18">
        <f>IF(ISNUMBER(R2621), R2621, 0)</f>
        <v/>
      </c>
    </row>
    <row r="2622">
      <c r="A2622" s="13" t="n"/>
      <c r="B2622" s="13" t="n"/>
      <c r="C2622" s="13" t="n"/>
      <c r="D2622" s="13" t="n"/>
      <c r="E2622" s="13" t="n"/>
      <c r="F2622" s="13" t="n"/>
      <c r="G2622" s="13" t="n"/>
      <c r="H2622" s="13" t="n"/>
      <c r="I2622" s="13" t="n"/>
      <c r="J2622" s="13" t="n"/>
      <c r="K2622" s="13" t="n"/>
      <c r="L2622" s="13" t="n"/>
      <c r="M2622" s="13" t="n"/>
      <c r="N2622" s="13" t="n"/>
      <c r="O2622" s="14" t="n"/>
      <c r="P2622" s="15" t="n"/>
      <c r="Q2622" s="16">
        <f>IF(N2622="", "", IF(ISNUMBER(N2622), N2622, IFERROR(DATEVALUE(LEFT(N2622,10))+TIMEVALUE(MID(N2622,12,8)), "texto")))</f>
        <v/>
      </c>
      <c r="R2622" s="17">
        <f>IF(ISNUMBER(Q2622), DATE(YEAR(Q2622),MONTH(Q2622),1), "")</f>
        <v/>
      </c>
      <c r="S2622" s="18">
        <f>IF(A2622="", 0, IF(AND(M2622=Ajustes!$B$8, E2622=Ajustes!$B$5, I2622=Ajustes!$B$4, OR(C2622=Ajustes!$B$6, C2622=Ajustes!$B$7), ISNUMBER(D2622), ISNUMBER(H2622)), 1, 0))</f>
        <v/>
      </c>
      <c r="T2622" s="19">
        <f>IF(S2622&lt;&gt;1, 0, IF(N(J2622)=0, 0, IF(K2622=Ajustes!$B$5, J2622, J2622*F2622)))</f>
        <v/>
      </c>
      <c r="U2622" s="20">
        <f>IF(S2622&lt;&gt;1, U2621, IF(C2622=Ajustes!$B$6, U2621+H2622, U2621-H2622))</f>
        <v/>
      </c>
      <c r="V2622" s="19">
        <f>IF(S2622&lt;&gt;1, V2621, IF(C2622=Ajustes!$B$6, V2621+D2622+N(O2622)+T2622, IF(U2622&lt;=0, 0, V2621-H2622*W2621)))</f>
        <v/>
      </c>
      <c r="W2622" s="21">
        <f>IF(U2622&gt;0, V2622/U2622, 0)</f>
        <v/>
      </c>
      <c r="X2622" s="19">
        <f>IF(AND(S2622=1, C2622=Ajustes!$B$7), D2622-N(O2622)-T2622-H2622*W2621, "")</f>
        <v/>
      </c>
      <c r="Y2622" s="18">
        <f>IF(A2622="", "", TRIM(IF(COUNTIFS($N$2:$N$3000,N2622,$C$2:$C$3000,C2622,$D$2:$D$3000,D2622,$H$2:$H$3000,H2622)&gt;1, "Orden repetida. ", "")&amp;IF(AND(S2622=1, C2622=Ajustes!$B$7, U2621+0.000001&lt;H2622), "Vendes más de lo registrado. ", "")&amp;IF(Q2622="texto", "Fecha en texto. ", "")&amp;IF(OR(NOT(ISNUMBER(D2622)), NOT(ISNUMBER(H2622))), "Número en texto. ", "")&amp;IF(AND(ISNUMBER(Q2622), ISNUMBER(Q2621), Q2622&lt;Q2621), "Fuera de orden de fecha. ", "")))</f>
        <v/>
      </c>
      <c r="Z2622" s="18">
        <f>IF(AND(S2622=1, ISNUMBER(R2622)), ROW(), 0)</f>
        <v/>
      </c>
      <c r="AA2622" s="18">
        <f>IF(ISNUMBER(R2622), R2622, 0)</f>
        <v/>
      </c>
    </row>
    <row r="2623">
      <c r="A2623" s="13" t="n"/>
      <c r="B2623" s="13" t="n"/>
      <c r="C2623" s="13" t="n"/>
      <c r="D2623" s="13" t="n"/>
      <c r="E2623" s="13" t="n"/>
      <c r="F2623" s="13" t="n"/>
      <c r="G2623" s="13" t="n"/>
      <c r="H2623" s="13" t="n"/>
      <c r="I2623" s="13" t="n"/>
      <c r="J2623" s="13" t="n"/>
      <c r="K2623" s="13" t="n"/>
      <c r="L2623" s="13" t="n"/>
      <c r="M2623" s="13" t="n"/>
      <c r="N2623" s="13" t="n"/>
      <c r="O2623" s="14" t="n"/>
      <c r="P2623" s="15" t="n"/>
      <c r="Q2623" s="16">
        <f>IF(N2623="", "", IF(ISNUMBER(N2623), N2623, IFERROR(DATEVALUE(LEFT(N2623,10))+TIMEVALUE(MID(N2623,12,8)), "texto")))</f>
        <v/>
      </c>
      <c r="R2623" s="17">
        <f>IF(ISNUMBER(Q2623), DATE(YEAR(Q2623),MONTH(Q2623),1), "")</f>
        <v/>
      </c>
      <c r="S2623" s="18">
        <f>IF(A2623="", 0, IF(AND(M2623=Ajustes!$B$8, E2623=Ajustes!$B$5, I2623=Ajustes!$B$4, OR(C2623=Ajustes!$B$6, C2623=Ajustes!$B$7), ISNUMBER(D2623), ISNUMBER(H2623)), 1, 0))</f>
        <v/>
      </c>
      <c r="T2623" s="19">
        <f>IF(S2623&lt;&gt;1, 0, IF(N(J2623)=0, 0, IF(K2623=Ajustes!$B$5, J2623, J2623*F2623)))</f>
        <v/>
      </c>
      <c r="U2623" s="20">
        <f>IF(S2623&lt;&gt;1, U2622, IF(C2623=Ajustes!$B$6, U2622+H2623, U2622-H2623))</f>
        <v/>
      </c>
      <c r="V2623" s="19">
        <f>IF(S2623&lt;&gt;1, V2622, IF(C2623=Ajustes!$B$6, V2622+D2623+N(O2623)+T2623, IF(U2623&lt;=0, 0, V2622-H2623*W2622)))</f>
        <v/>
      </c>
      <c r="W2623" s="21">
        <f>IF(U2623&gt;0, V2623/U2623, 0)</f>
        <v/>
      </c>
      <c r="X2623" s="19">
        <f>IF(AND(S2623=1, C2623=Ajustes!$B$7), D2623-N(O2623)-T2623-H2623*W2622, "")</f>
        <v/>
      </c>
      <c r="Y2623" s="18">
        <f>IF(A2623="", "", TRIM(IF(COUNTIFS($N$2:$N$3000,N2623,$C$2:$C$3000,C2623,$D$2:$D$3000,D2623,$H$2:$H$3000,H2623)&gt;1, "Orden repetida. ", "")&amp;IF(AND(S2623=1, C2623=Ajustes!$B$7, U2622+0.000001&lt;H2623), "Vendes más de lo registrado. ", "")&amp;IF(Q2623="texto", "Fecha en texto. ", "")&amp;IF(OR(NOT(ISNUMBER(D2623)), NOT(ISNUMBER(H2623))), "Número en texto. ", "")&amp;IF(AND(ISNUMBER(Q2623), ISNUMBER(Q2622), Q2623&lt;Q2622), "Fuera de orden de fecha. ", "")))</f>
        <v/>
      </c>
      <c r="Z2623" s="18">
        <f>IF(AND(S2623=1, ISNUMBER(R2623)), ROW(), 0)</f>
        <v/>
      </c>
      <c r="AA2623" s="18">
        <f>IF(ISNUMBER(R2623), R2623, 0)</f>
        <v/>
      </c>
    </row>
    <row r="2624">
      <c r="A2624" s="13" t="n"/>
      <c r="B2624" s="13" t="n"/>
      <c r="C2624" s="13" t="n"/>
      <c r="D2624" s="13" t="n"/>
      <c r="E2624" s="13" t="n"/>
      <c r="F2624" s="13" t="n"/>
      <c r="G2624" s="13" t="n"/>
      <c r="H2624" s="13" t="n"/>
      <c r="I2624" s="13" t="n"/>
      <c r="J2624" s="13" t="n"/>
      <c r="K2624" s="13" t="n"/>
      <c r="L2624" s="13" t="n"/>
      <c r="M2624" s="13" t="n"/>
      <c r="N2624" s="13" t="n"/>
      <c r="O2624" s="14" t="n"/>
      <c r="P2624" s="15" t="n"/>
      <c r="Q2624" s="16">
        <f>IF(N2624="", "", IF(ISNUMBER(N2624), N2624, IFERROR(DATEVALUE(LEFT(N2624,10))+TIMEVALUE(MID(N2624,12,8)), "texto")))</f>
        <v/>
      </c>
      <c r="R2624" s="17">
        <f>IF(ISNUMBER(Q2624), DATE(YEAR(Q2624),MONTH(Q2624),1), "")</f>
        <v/>
      </c>
      <c r="S2624" s="18">
        <f>IF(A2624="", 0, IF(AND(M2624=Ajustes!$B$8, E2624=Ajustes!$B$5, I2624=Ajustes!$B$4, OR(C2624=Ajustes!$B$6, C2624=Ajustes!$B$7), ISNUMBER(D2624), ISNUMBER(H2624)), 1, 0))</f>
        <v/>
      </c>
      <c r="T2624" s="19">
        <f>IF(S2624&lt;&gt;1, 0, IF(N(J2624)=0, 0, IF(K2624=Ajustes!$B$5, J2624, J2624*F2624)))</f>
        <v/>
      </c>
      <c r="U2624" s="20">
        <f>IF(S2624&lt;&gt;1, U2623, IF(C2624=Ajustes!$B$6, U2623+H2624, U2623-H2624))</f>
        <v/>
      </c>
      <c r="V2624" s="19">
        <f>IF(S2624&lt;&gt;1, V2623, IF(C2624=Ajustes!$B$6, V2623+D2624+N(O2624)+T2624, IF(U2624&lt;=0, 0, V2623-H2624*W2623)))</f>
        <v/>
      </c>
      <c r="W2624" s="21">
        <f>IF(U2624&gt;0, V2624/U2624, 0)</f>
        <v/>
      </c>
      <c r="X2624" s="19">
        <f>IF(AND(S2624=1, C2624=Ajustes!$B$7), D2624-N(O2624)-T2624-H2624*W2623, "")</f>
        <v/>
      </c>
      <c r="Y2624" s="18">
        <f>IF(A2624="", "", TRIM(IF(COUNTIFS($N$2:$N$3000,N2624,$C$2:$C$3000,C2624,$D$2:$D$3000,D2624,$H$2:$H$3000,H2624)&gt;1, "Orden repetida. ", "")&amp;IF(AND(S2624=1, C2624=Ajustes!$B$7, U2623+0.000001&lt;H2624), "Vendes más de lo registrado. ", "")&amp;IF(Q2624="texto", "Fecha en texto. ", "")&amp;IF(OR(NOT(ISNUMBER(D2624)), NOT(ISNUMBER(H2624))), "Número en texto. ", "")&amp;IF(AND(ISNUMBER(Q2624), ISNUMBER(Q2623), Q2624&lt;Q2623), "Fuera de orden de fecha. ", "")))</f>
        <v/>
      </c>
      <c r="Z2624" s="18">
        <f>IF(AND(S2624=1, ISNUMBER(R2624)), ROW(), 0)</f>
        <v/>
      </c>
      <c r="AA2624" s="18">
        <f>IF(ISNUMBER(R2624), R2624, 0)</f>
        <v/>
      </c>
    </row>
    <row r="2625">
      <c r="A2625" s="13" t="n"/>
      <c r="B2625" s="13" t="n"/>
      <c r="C2625" s="13" t="n"/>
      <c r="D2625" s="13" t="n"/>
      <c r="E2625" s="13" t="n"/>
      <c r="F2625" s="13" t="n"/>
      <c r="G2625" s="13" t="n"/>
      <c r="H2625" s="13" t="n"/>
      <c r="I2625" s="13" t="n"/>
      <c r="J2625" s="13" t="n"/>
      <c r="K2625" s="13" t="n"/>
      <c r="L2625" s="13" t="n"/>
      <c r="M2625" s="13" t="n"/>
      <c r="N2625" s="13" t="n"/>
      <c r="O2625" s="14" t="n"/>
      <c r="P2625" s="15" t="n"/>
      <c r="Q2625" s="16">
        <f>IF(N2625="", "", IF(ISNUMBER(N2625), N2625, IFERROR(DATEVALUE(LEFT(N2625,10))+TIMEVALUE(MID(N2625,12,8)), "texto")))</f>
        <v/>
      </c>
      <c r="R2625" s="17">
        <f>IF(ISNUMBER(Q2625), DATE(YEAR(Q2625),MONTH(Q2625),1), "")</f>
        <v/>
      </c>
      <c r="S2625" s="18">
        <f>IF(A2625="", 0, IF(AND(M2625=Ajustes!$B$8, E2625=Ajustes!$B$5, I2625=Ajustes!$B$4, OR(C2625=Ajustes!$B$6, C2625=Ajustes!$B$7), ISNUMBER(D2625), ISNUMBER(H2625)), 1, 0))</f>
        <v/>
      </c>
      <c r="T2625" s="19">
        <f>IF(S2625&lt;&gt;1, 0, IF(N(J2625)=0, 0, IF(K2625=Ajustes!$B$5, J2625, J2625*F2625)))</f>
        <v/>
      </c>
      <c r="U2625" s="20">
        <f>IF(S2625&lt;&gt;1, U2624, IF(C2625=Ajustes!$B$6, U2624+H2625, U2624-H2625))</f>
        <v/>
      </c>
      <c r="V2625" s="19">
        <f>IF(S2625&lt;&gt;1, V2624, IF(C2625=Ajustes!$B$6, V2624+D2625+N(O2625)+T2625, IF(U2625&lt;=0, 0, V2624-H2625*W2624)))</f>
        <v/>
      </c>
      <c r="W2625" s="21">
        <f>IF(U2625&gt;0, V2625/U2625, 0)</f>
        <v/>
      </c>
      <c r="X2625" s="19">
        <f>IF(AND(S2625=1, C2625=Ajustes!$B$7), D2625-N(O2625)-T2625-H2625*W2624, "")</f>
        <v/>
      </c>
      <c r="Y2625" s="18">
        <f>IF(A2625="", "", TRIM(IF(COUNTIFS($N$2:$N$3000,N2625,$C$2:$C$3000,C2625,$D$2:$D$3000,D2625,$H$2:$H$3000,H2625)&gt;1, "Orden repetida. ", "")&amp;IF(AND(S2625=1, C2625=Ajustes!$B$7, U2624+0.000001&lt;H2625), "Vendes más de lo registrado. ", "")&amp;IF(Q2625="texto", "Fecha en texto. ", "")&amp;IF(OR(NOT(ISNUMBER(D2625)), NOT(ISNUMBER(H2625))), "Número en texto. ", "")&amp;IF(AND(ISNUMBER(Q2625), ISNUMBER(Q2624), Q2625&lt;Q2624), "Fuera de orden de fecha. ", "")))</f>
        <v/>
      </c>
      <c r="Z2625" s="18">
        <f>IF(AND(S2625=1, ISNUMBER(R2625)), ROW(), 0)</f>
        <v/>
      </c>
      <c r="AA2625" s="18">
        <f>IF(ISNUMBER(R2625), R2625, 0)</f>
        <v/>
      </c>
    </row>
    <row r="2626">
      <c r="A2626" s="13" t="n"/>
      <c r="B2626" s="13" t="n"/>
      <c r="C2626" s="13" t="n"/>
      <c r="D2626" s="13" t="n"/>
      <c r="E2626" s="13" t="n"/>
      <c r="F2626" s="13" t="n"/>
      <c r="G2626" s="13" t="n"/>
      <c r="H2626" s="13" t="n"/>
      <c r="I2626" s="13" t="n"/>
      <c r="J2626" s="13" t="n"/>
      <c r="K2626" s="13" t="n"/>
      <c r="L2626" s="13" t="n"/>
      <c r="M2626" s="13" t="n"/>
      <c r="N2626" s="13" t="n"/>
      <c r="O2626" s="14" t="n"/>
      <c r="P2626" s="15" t="n"/>
      <c r="Q2626" s="16">
        <f>IF(N2626="", "", IF(ISNUMBER(N2626), N2626, IFERROR(DATEVALUE(LEFT(N2626,10))+TIMEVALUE(MID(N2626,12,8)), "texto")))</f>
        <v/>
      </c>
      <c r="R2626" s="17">
        <f>IF(ISNUMBER(Q2626), DATE(YEAR(Q2626),MONTH(Q2626),1), "")</f>
        <v/>
      </c>
      <c r="S2626" s="18">
        <f>IF(A2626="", 0, IF(AND(M2626=Ajustes!$B$8, E2626=Ajustes!$B$5, I2626=Ajustes!$B$4, OR(C2626=Ajustes!$B$6, C2626=Ajustes!$B$7), ISNUMBER(D2626), ISNUMBER(H2626)), 1, 0))</f>
        <v/>
      </c>
      <c r="T2626" s="19">
        <f>IF(S2626&lt;&gt;1, 0, IF(N(J2626)=0, 0, IF(K2626=Ajustes!$B$5, J2626, J2626*F2626)))</f>
        <v/>
      </c>
      <c r="U2626" s="20">
        <f>IF(S2626&lt;&gt;1, U2625, IF(C2626=Ajustes!$B$6, U2625+H2626, U2625-H2626))</f>
        <v/>
      </c>
      <c r="V2626" s="19">
        <f>IF(S2626&lt;&gt;1, V2625, IF(C2626=Ajustes!$B$6, V2625+D2626+N(O2626)+T2626, IF(U2626&lt;=0, 0, V2625-H2626*W2625)))</f>
        <v/>
      </c>
      <c r="W2626" s="21">
        <f>IF(U2626&gt;0, V2626/U2626, 0)</f>
        <v/>
      </c>
      <c r="X2626" s="19">
        <f>IF(AND(S2626=1, C2626=Ajustes!$B$7), D2626-N(O2626)-T2626-H2626*W2625, "")</f>
        <v/>
      </c>
      <c r="Y2626" s="18">
        <f>IF(A2626="", "", TRIM(IF(COUNTIFS($N$2:$N$3000,N2626,$C$2:$C$3000,C2626,$D$2:$D$3000,D2626,$H$2:$H$3000,H2626)&gt;1, "Orden repetida. ", "")&amp;IF(AND(S2626=1, C2626=Ajustes!$B$7, U2625+0.000001&lt;H2626), "Vendes más de lo registrado. ", "")&amp;IF(Q2626="texto", "Fecha en texto. ", "")&amp;IF(OR(NOT(ISNUMBER(D2626)), NOT(ISNUMBER(H2626))), "Número en texto. ", "")&amp;IF(AND(ISNUMBER(Q2626), ISNUMBER(Q2625), Q2626&lt;Q2625), "Fuera de orden de fecha. ", "")))</f>
        <v/>
      </c>
      <c r="Z2626" s="18">
        <f>IF(AND(S2626=1, ISNUMBER(R2626)), ROW(), 0)</f>
        <v/>
      </c>
      <c r="AA2626" s="18">
        <f>IF(ISNUMBER(R2626), R2626, 0)</f>
        <v/>
      </c>
    </row>
    <row r="2627">
      <c r="A2627" s="13" t="n"/>
      <c r="B2627" s="13" t="n"/>
      <c r="C2627" s="13" t="n"/>
      <c r="D2627" s="13" t="n"/>
      <c r="E2627" s="13" t="n"/>
      <c r="F2627" s="13" t="n"/>
      <c r="G2627" s="13" t="n"/>
      <c r="H2627" s="13" t="n"/>
      <c r="I2627" s="13" t="n"/>
      <c r="J2627" s="13" t="n"/>
      <c r="K2627" s="13" t="n"/>
      <c r="L2627" s="13" t="n"/>
      <c r="M2627" s="13" t="n"/>
      <c r="N2627" s="13" t="n"/>
      <c r="O2627" s="14" t="n"/>
      <c r="P2627" s="15" t="n"/>
      <c r="Q2627" s="16">
        <f>IF(N2627="", "", IF(ISNUMBER(N2627), N2627, IFERROR(DATEVALUE(LEFT(N2627,10))+TIMEVALUE(MID(N2627,12,8)), "texto")))</f>
        <v/>
      </c>
      <c r="R2627" s="17">
        <f>IF(ISNUMBER(Q2627), DATE(YEAR(Q2627),MONTH(Q2627),1), "")</f>
        <v/>
      </c>
      <c r="S2627" s="18">
        <f>IF(A2627="", 0, IF(AND(M2627=Ajustes!$B$8, E2627=Ajustes!$B$5, I2627=Ajustes!$B$4, OR(C2627=Ajustes!$B$6, C2627=Ajustes!$B$7), ISNUMBER(D2627), ISNUMBER(H2627)), 1, 0))</f>
        <v/>
      </c>
      <c r="T2627" s="19">
        <f>IF(S2627&lt;&gt;1, 0, IF(N(J2627)=0, 0, IF(K2627=Ajustes!$B$5, J2627, J2627*F2627)))</f>
        <v/>
      </c>
      <c r="U2627" s="20">
        <f>IF(S2627&lt;&gt;1, U2626, IF(C2627=Ajustes!$B$6, U2626+H2627, U2626-H2627))</f>
        <v/>
      </c>
      <c r="V2627" s="19">
        <f>IF(S2627&lt;&gt;1, V2626, IF(C2627=Ajustes!$B$6, V2626+D2627+N(O2627)+T2627, IF(U2627&lt;=0, 0, V2626-H2627*W2626)))</f>
        <v/>
      </c>
      <c r="W2627" s="21">
        <f>IF(U2627&gt;0, V2627/U2627, 0)</f>
        <v/>
      </c>
      <c r="X2627" s="19">
        <f>IF(AND(S2627=1, C2627=Ajustes!$B$7), D2627-N(O2627)-T2627-H2627*W2626, "")</f>
        <v/>
      </c>
      <c r="Y2627" s="18">
        <f>IF(A2627="", "", TRIM(IF(COUNTIFS($N$2:$N$3000,N2627,$C$2:$C$3000,C2627,$D$2:$D$3000,D2627,$H$2:$H$3000,H2627)&gt;1, "Orden repetida. ", "")&amp;IF(AND(S2627=1, C2627=Ajustes!$B$7, U2626+0.000001&lt;H2627), "Vendes más de lo registrado. ", "")&amp;IF(Q2627="texto", "Fecha en texto. ", "")&amp;IF(OR(NOT(ISNUMBER(D2627)), NOT(ISNUMBER(H2627))), "Número en texto. ", "")&amp;IF(AND(ISNUMBER(Q2627), ISNUMBER(Q2626), Q2627&lt;Q2626), "Fuera de orden de fecha. ", "")))</f>
        <v/>
      </c>
      <c r="Z2627" s="18">
        <f>IF(AND(S2627=1, ISNUMBER(R2627)), ROW(), 0)</f>
        <v/>
      </c>
      <c r="AA2627" s="18">
        <f>IF(ISNUMBER(R2627), R2627, 0)</f>
        <v/>
      </c>
    </row>
    <row r="2628">
      <c r="A2628" s="13" t="n"/>
      <c r="B2628" s="13" t="n"/>
      <c r="C2628" s="13" t="n"/>
      <c r="D2628" s="13" t="n"/>
      <c r="E2628" s="13" t="n"/>
      <c r="F2628" s="13" t="n"/>
      <c r="G2628" s="13" t="n"/>
      <c r="H2628" s="13" t="n"/>
      <c r="I2628" s="13" t="n"/>
      <c r="J2628" s="13" t="n"/>
      <c r="K2628" s="13" t="n"/>
      <c r="L2628" s="13" t="n"/>
      <c r="M2628" s="13" t="n"/>
      <c r="N2628" s="13" t="n"/>
      <c r="O2628" s="14" t="n"/>
      <c r="P2628" s="15" t="n"/>
      <c r="Q2628" s="16">
        <f>IF(N2628="", "", IF(ISNUMBER(N2628), N2628, IFERROR(DATEVALUE(LEFT(N2628,10))+TIMEVALUE(MID(N2628,12,8)), "texto")))</f>
        <v/>
      </c>
      <c r="R2628" s="17">
        <f>IF(ISNUMBER(Q2628), DATE(YEAR(Q2628),MONTH(Q2628),1), "")</f>
        <v/>
      </c>
      <c r="S2628" s="18">
        <f>IF(A2628="", 0, IF(AND(M2628=Ajustes!$B$8, E2628=Ajustes!$B$5, I2628=Ajustes!$B$4, OR(C2628=Ajustes!$B$6, C2628=Ajustes!$B$7), ISNUMBER(D2628), ISNUMBER(H2628)), 1, 0))</f>
        <v/>
      </c>
      <c r="T2628" s="19">
        <f>IF(S2628&lt;&gt;1, 0, IF(N(J2628)=0, 0, IF(K2628=Ajustes!$B$5, J2628, J2628*F2628)))</f>
        <v/>
      </c>
      <c r="U2628" s="20">
        <f>IF(S2628&lt;&gt;1, U2627, IF(C2628=Ajustes!$B$6, U2627+H2628, U2627-H2628))</f>
        <v/>
      </c>
      <c r="V2628" s="19">
        <f>IF(S2628&lt;&gt;1, V2627, IF(C2628=Ajustes!$B$6, V2627+D2628+N(O2628)+T2628, IF(U2628&lt;=0, 0, V2627-H2628*W2627)))</f>
        <v/>
      </c>
      <c r="W2628" s="21">
        <f>IF(U2628&gt;0, V2628/U2628, 0)</f>
        <v/>
      </c>
      <c r="X2628" s="19">
        <f>IF(AND(S2628=1, C2628=Ajustes!$B$7), D2628-N(O2628)-T2628-H2628*W2627, "")</f>
        <v/>
      </c>
      <c r="Y2628" s="18">
        <f>IF(A2628="", "", TRIM(IF(COUNTIFS($N$2:$N$3000,N2628,$C$2:$C$3000,C2628,$D$2:$D$3000,D2628,$H$2:$H$3000,H2628)&gt;1, "Orden repetida. ", "")&amp;IF(AND(S2628=1, C2628=Ajustes!$B$7, U2627+0.000001&lt;H2628), "Vendes más de lo registrado. ", "")&amp;IF(Q2628="texto", "Fecha en texto. ", "")&amp;IF(OR(NOT(ISNUMBER(D2628)), NOT(ISNUMBER(H2628))), "Número en texto. ", "")&amp;IF(AND(ISNUMBER(Q2628), ISNUMBER(Q2627), Q2628&lt;Q2627), "Fuera de orden de fecha. ", "")))</f>
        <v/>
      </c>
      <c r="Z2628" s="18">
        <f>IF(AND(S2628=1, ISNUMBER(R2628)), ROW(), 0)</f>
        <v/>
      </c>
      <c r="AA2628" s="18">
        <f>IF(ISNUMBER(R2628), R2628, 0)</f>
        <v/>
      </c>
    </row>
    <row r="2629">
      <c r="A2629" s="13" t="n"/>
      <c r="B2629" s="13" t="n"/>
      <c r="C2629" s="13" t="n"/>
      <c r="D2629" s="13" t="n"/>
      <c r="E2629" s="13" t="n"/>
      <c r="F2629" s="13" t="n"/>
      <c r="G2629" s="13" t="n"/>
      <c r="H2629" s="13" t="n"/>
      <c r="I2629" s="13" t="n"/>
      <c r="J2629" s="13" t="n"/>
      <c r="K2629" s="13" t="n"/>
      <c r="L2629" s="13" t="n"/>
      <c r="M2629" s="13" t="n"/>
      <c r="N2629" s="13" t="n"/>
      <c r="O2629" s="14" t="n"/>
      <c r="P2629" s="15" t="n"/>
      <c r="Q2629" s="16">
        <f>IF(N2629="", "", IF(ISNUMBER(N2629), N2629, IFERROR(DATEVALUE(LEFT(N2629,10))+TIMEVALUE(MID(N2629,12,8)), "texto")))</f>
        <v/>
      </c>
      <c r="R2629" s="17">
        <f>IF(ISNUMBER(Q2629), DATE(YEAR(Q2629),MONTH(Q2629),1), "")</f>
        <v/>
      </c>
      <c r="S2629" s="18">
        <f>IF(A2629="", 0, IF(AND(M2629=Ajustes!$B$8, E2629=Ajustes!$B$5, I2629=Ajustes!$B$4, OR(C2629=Ajustes!$B$6, C2629=Ajustes!$B$7), ISNUMBER(D2629), ISNUMBER(H2629)), 1, 0))</f>
        <v/>
      </c>
      <c r="T2629" s="19">
        <f>IF(S2629&lt;&gt;1, 0, IF(N(J2629)=0, 0, IF(K2629=Ajustes!$B$5, J2629, J2629*F2629)))</f>
        <v/>
      </c>
      <c r="U2629" s="20">
        <f>IF(S2629&lt;&gt;1, U2628, IF(C2629=Ajustes!$B$6, U2628+H2629, U2628-H2629))</f>
        <v/>
      </c>
      <c r="V2629" s="19">
        <f>IF(S2629&lt;&gt;1, V2628, IF(C2629=Ajustes!$B$6, V2628+D2629+N(O2629)+T2629, IF(U2629&lt;=0, 0, V2628-H2629*W2628)))</f>
        <v/>
      </c>
      <c r="W2629" s="21">
        <f>IF(U2629&gt;0, V2629/U2629, 0)</f>
        <v/>
      </c>
      <c r="X2629" s="19">
        <f>IF(AND(S2629=1, C2629=Ajustes!$B$7), D2629-N(O2629)-T2629-H2629*W2628, "")</f>
        <v/>
      </c>
      <c r="Y2629" s="18">
        <f>IF(A2629="", "", TRIM(IF(COUNTIFS($N$2:$N$3000,N2629,$C$2:$C$3000,C2629,$D$2:$D$3000,D2629,$H$2:$H$3000,H2629)&gt;1, "Orden repetida. ", "")&amp;IF(AND(S2629=1, C2629=Ajustes!$B$7, U2628+0.000001&lt;H2629), "Vendes más de lo registrado. ", "")&amp;IF(Q2629="texto", "Fecha en texto. ", "")&amp;IF(OR(NOT(ISNUMBER(D2629)), NOT(ISNUMBER(H2629))), "Número en texto. ", "")&amp;IF(AND(ISNUMBER(Q2629), ISNUMBER(Q2628), Q2629&lt;Q2628), "Fuera de orden de fecha. ", "")))</f>
        <v/>
      </c>
      <c r="Z2629" s="18">
        <f>IF(AND(S2629=1, ISNUMBER(R2629)), ROW(), 0)</f>
        <v/>
      </c>
      <c r="AA2629" s="18">
        <f>IF(ISNUMBER(R2629), R2629, 0)</f>
        <v/>
      </c>
    </row>
    <row r="2630">
      <c r="A2630" s="13" t="n"/>
      <c r="B2630" s="13" t="n"/>
      <c r="C2630" s="13" t="n"/>
      <c r="D2630" s="13" t="n"/>
      <c r="E2630" s="13" t="n"/>
      <c r="F2630" s="13" t="n"/>
      <c r="G2630" s="13" t="n"/>
      <c r="H2630" s="13" t="n"/>
      <c r="I2630" s="13" t="n"/>
      <c r="J2630" s="13" t="n"/>
      <c r="K2630" s="13" t="n"/>
      <c r="L2630" s="13" t="n"/>
      <c r="M2630" s="13" t="n"/>
      <c r="N2630" s="13" t="n"/>
      <c r="O2630" s="14" t="n"/>
      <c r="P2630" s="15" t="n"/>
      <c r="Q2630" s="16">
        <f>IF(N2630="", "", IF(ISNUMBER(N2630), N2630, IFERROR(DATEVALUE(LEFT(N2630,10))+TIMEVALUE(MID(N2630,12,8)), "texto")))</f>
        <v/>
      </c>
      <c r="R2630" s="17">
        <f>IF(ISNUMBER(Q2630), DATE(YEAR(Q2630),MONTH(Q2630),1), "")</f>
        <v/>
      </c>
      <c r="S2630" s="18">
        <f>IF(A2630="", 0, IF(AND(M2630=Ajustes!$B$8, E2630=Ajustes!$B$5, I2630=Ajustes!$B$4, OR(C2630=Ajustes!$B$6, C2630=Ajustes!$B$7), ISNUMBER(D2630), ISNUMBER(H2630)), 1, 0))</f>
        <v/>
      </c>
      <c r="T2630" s="19">
        <f>IF(S2630&lt;&gt;1, 0, IF(N(J2630)=0, 0, IF(K2630=Ajustes!$B$5, J2630, J2630*F2630)))</f>
        <v/>
      </c>
      <c r="U2630" s="20">
        <f>IF(S2630&lt;&gt;1, U2629, IF(C2630=Ajustes!$B$6, U2629+H2630, U2629-H2630))</f>
        <v/>
      </c>
      <c r="V2630" s="19">
        <f>IF(S2630&lt;&gt;1, V2629, IF(C2630=Ajustes!$B$6, V2629+D2630+N(O2630)+T2630, IF(U2630&lt;=0, 0, V2629-H2630*W2629)))</f>
        <v/>
      </c>
      <c r="W2630" s="21">
        <f>IF(U2630&gt;0, V2630/U2630, 0)</f>
        <v/>
      </c>
      <c r="X2630" s="19">
        <f>IF(AND(S2630=1, C2630=Ajustes!$B$7), D2630-N(O2630)-T2630-H2630*W2629, "")</f>
        <v/>
      </c>
      <c r="Y2630" s="18">
        <f>IF(A2630="", "", TRIM(IF(COUNTIFS($N$2:$N$3000,N2630,$C$2:$C$3000,C2630,$D$2:$D$3000,D2630,$H$2:$H$3000,H2630)&gt;1, "Orden repetida. ", "")&amp;IF(AND(S2630=1, C2630=Ajustes!$B$7, U2629+0.000001&lt;H2630), "Vendes más de lo registrado. ", "")&amp;IF(Q2630="texto", "Fecha en texto. ", "")&amp;IF(OR(NOT(ISNUMBER(D2630)), NOT(ISNUMBER(H2630))), "Número en texto. ", "")&amp;IF(AND(ISNUMBER(Q2630), ISNUMBER(Q2629), Q2630&lt;Q2629), "Fuera de orden de fecha. ", "")))</f>
        <v/>
      </c>
      <c r="Z2630" s="18">
        <f>IF(AND(S2630=1, ISNUMBER(R2630)), ROW(), 0)</f>
        <v/>
      </c>
      <c r="AA2630" s="18">
        <f>IF(ISNUMBER(R2630), R2630, 0)</f>
        <v/>
      </c>
    </row>
    <row r="2631">
      <c r="A2631" s="13" t="n"/>
      <c r="B2631" s="13" t="n"/>
      <c r="C2631" s="13" t="n"/>
      <c r="D2631" s="13" t="n"/>
      <c r="E2631" s="13" t="n"/>
      <c r="F2631" s="13" t="n"/>
      <c r="G2631" s="13" t="n"/>
      <c r="H2631" s="13" t="n"/>
      <c r="I2631" s="13" t="n"/>
      <c r="J2631" s="13" t="n"/>
      <c r="K2631" s="13" t="n"/>
      <c r="L2631" s="13" t="n"/>
      <c r="M2631" s="13" t="n"/>
      <c r="N2631" s="13" t="n"/>
      <c r="O2631" s="14" t="n"/>
      <c r="P2631" s="15" t="n"/>
      <c r="Q2631" s="16">
        <f>IF(N2631="", "", IF(ISNUMBER(N2631), N2631, IFERROR(DATEVALUE(LEFT(N2631,10))+TIMEVALUE(MID(N2631,12,8)), "texto")))</f>
        <v/>
      </c>
      <c r="R2631" s="17">
        <f>IF(ISNUMBER(Q2631), DATE(YEAR(Q2631),MONTH(Q2631),1), "")</f>
        <v/>
      </c>
      <c r="S2631" s="18">
        <f>IF(A2631="", 0, IF(AND(M2631=Ajustes!$B$8, E2631=Ajustes!$B$5, I2631=Ajustes!$B$4, OR(C2631=Ajustes!$B$6, C2631=Ajustes!$B$7), ISNUMBER(D2631), ISNUMBER(H2631)), 1, 0))</f>
        <v/>
      </c>
      <c r="T2631" s="19">
        <f>IF(S2631&lt;&gt;1, 0, IF(N(J2631)=0, 0, IF(K2631=Ajustes!$B$5, J2631, J2631*F2631)))</f>
        <v/>
      </c>
      <c r="U2631" s="20">
        <f>IF(S2631&lt;&gt;1, U2630, IF(C2631=Ajustes!$B$6, U2630+H2631, U2630-H2631))</f>
        <v/>
      </c>
      <c r="V2631" s="19">
        <f>IF(S2631&lt;&gt;1, V2630, IF(C2631=Ajustes!$B$6, V2630+D2631+N(O2631)+T2631, IF(U2631&lt;=0, 0, V2630-H2631*W2630)))</f>
        <v/>
      </c>
      <c r="W2631" s="21">
        <f>IF(U2631&gt;0, V2631/U2631, 0)</f>
        <v/>
      </c>
      <c r="X2631" s="19">
        <f>IF(AND(S2631=1, C2631=Ajustes!$B$7), D2631-N(O2631)-T2631-H2631*W2630, "")</f>
        <v/>
      </c>
      <c r="Y2631" s="18">
        <f>IF(A2631="", "", TRIM(IF(COUNTIFS($N$2:$N$3000,N2631,$C$2:$C$3000,C2631,$D$2:$D$3000,D2631,$H$2:$H$3000,H2631)&gt;1, "Orden repetida. ", "")&amp;IF(AND(S2631=1, C2631=Ajustes!$B$7, U2630+0.000001&lt;H2631), "Vendes más de lo registrado. ", "")&amp;IF(Q2631="texto", "Fecha en texto. ", "")&amp;IF(OR(NOT(ISNUMBER(D2631)), NOT(ISNUMBER(H2631))), "Número en texto. ", "")&amp;IF(AND(ISNUMBER(Q2631), ISNUMBER(Q2630), Q2631&lt;Q2630), "Fuera de orden de fecha. ", "")))</f>
        <v/>
      </c>
      <c r="Z2631" s="18">
        <f>IF(AND(S2631=1, ISNUMBER(R2631)), ROW(), 0)</f>
        <v/>
      </c>
      <c r="AA2631" s="18">
        <f>IF(ISNUMBER(R2631), R2631, 0)</f>
        <v/>
      </c>
    </row>
    <row r="2632">
      <c r="A2632" s="13" t="n"/>
      <c r="B2632" s="13" t="n"/>
      <c r="C2632" s="13" t="n"/>
      <c r="D2632" s="13" t="n"/>
      <c r="E2632" s="13" t="n"/>
      <c r="F2632" s="13" t="n"/>
      <c r="G2632" s="13" t="n"/>
      <c r="H2632" s="13" t="n"/>
      <c r="I2632" s="13" t="n"/>
      <c r="J2632" s="13" t="n"/>
      <c r="K2632" s="13" t="n"/>
      <c r="L2632" s="13" t="n"/>
      <c r="M2632" s="13" t="n"/>
      <c r="N2632" s="13" t="n"/>
      <c r="O2632" s="14" t="n"/>
      <c r="P2632" s="15" t="n"/>
      <c r="Q2632" s="16">
        <f>IF(N2632="", "", IF(ISNUMBER(N2632), N2632, IFERROR(DATEVALUE(LEFT(N2632,10))+TIMEVALUE(MID(N2632,12,8)), "texto")))</f>
        <v/>
      </c>
      <c r="R2632" s="17">
        <f>IF(ISNUMBER(Q2632), DATE(YEAR(Q2632),MONTH(Q2632),1), "")</f>
        <v/>
      </c>
      <c r="S2632" s="18">
        <f>IF(A2632="", 0, IF(AND(M2632=Ajustes!$B$8, E2632=Ajustes!$B$5, I2632=Ajustes!$B$4, OR(C2632=Ajustes!$B$6, C2632=Ajustes!$B$7), ISNUMBER(D2632), ISNUMBER(H2632)), 1, 0))</f>
        <v/>
      </c>
      <c r="T2632" s="19">
        <f>IF(S2632&lt;&gt;1, 0, IF(N(J2632)=0, 0, IF(K2632=Ajustes!$B$5, J2632, J2632*F2632)))</f>
        <v/>
      </c>
      <c r="U2632" s="20">
        <f>IF(S2632&lt;&gt;1, U2631, IF(C2632=Ajustes!$B$6, U2631+H2632, U2631-H2632))</f>
        <v/>
      </c>
      <c r="V2632" s="19">
        <f>IF(S2632&lt;&gt;1, V2631, IF(C2632=Ajustes!$B$6, V2631+D2632+N(O2632)+T2632, IF(U2632&lt;=0, 0, V2631-H2632*W2631)))</f>
        <v/>
      </c>
      <c r="W2632" s="21">
        <f>IF(U2632&gt;0, V2632/U2632, 0)</f>
        <v/>
      </c>
      <c r="X2632" s="19">
        <f>IF(AND(S2632=1, C2632=Ajustes!$B$7), D2632-N(O2632)-T2632-H2632*W2631, "")</f>
        <v/>
      </c>
      <c r="Y2632" s="18">
        <f>IF(A2632="", "", TRIM(IF(COUNTIFS($N$2:$N$3000,N2632,$C$2:$C$3000,C2632,$D$2:$D$3000,D2632,$H$2:$H$3000,H2632)&gt;1, "Orden repetida. ", "")&amp;IF(AND(S2632=1, C2632=Ajustes!$B$7, U2631+0.000001&lt;H2632), "Vendes más de lo registrado. ", "")&amp;IF(Q2632="texto", "Fecha en texto. ", "")&amp;IF(OR(NOT(ISNUMBER(D2632)), NOT(ISNUMBER(H2632))), "Número en texto. ", "")&amp;IF(AND(ISNUMBER(Q2632), ISNUMBER(Q2631), Q2632&lt;Q2631), "Fuera de orden de fecha. ", "")))</f>
        <v/>
      </c>
      <c r="Z2632" s="18">
        <f>IF(AND(S2632=1, ISNUMBER(R2632)), ROW(), 0)</f>
        <v/>
      </c>
      <c r="AA2632" s="18">
        <f>IF(ISNUMBER(R2632), R2632, 0)</f>
        <v/>
      </c>
    </row>
    <row r="2633">
      <c r="A2633" s="13" t="n"/>
      <c r="B2633" s="13" t="n"/>
      <c r="C2633" s="13" t="n"/>
      <c r="D2633" s="13" t="n"/>
      <c r="E2633" s="13" t="n"/>
      <c r="F2633" s="13" t="n"/>
      <c r="G2633" s="13" t="n"/>
      <c r="H2633" s="13" t="n"/>
      <c r="I2633" s="13" t="n"/>
      <c r="J2633" s="13" t="n"/>
      <c r="K2633" s="13" t="n"/>
      <c r="L2633" s="13" t="n"/>
      <c r="M2633" s="13" t="n"/>
      <c r="N2633" s="13" t="n"/>
      <c r="O2633" s="14" t="n"/>
      <c r="P2633" s="15" t="n"/>
      <c r="Q2633" s="16">
        <f>IF(N2633="", "", IF(ISNUMBER(N2633), N2633, IFERROR(DATEVALUE(LEFT(N2633,10))+TIMEVALUE(MID(N2633,12,8)), "texto")))</f>
        <v/>
      </c>
      <c r="R2633" s="17">
        <f>IF(ISNUMBER(Q2633), DATE(YEAR(Q2633),MONTH(Q2633),1), "")</f>
        <v/>
      </c>
      <c r="S2633" s="18">
        <f>IF(A2633="", 0, IF(AND(M2633=Ajustes!$B$8, E2633=Ajustes!$B$5, I2633=Ajustes!$B$4, OR(C2633=Ajustes!$B$6, C2633=Ajustes!$B$7), ISNUMBER(D2633), ISNUMBER(H2633)), 1, 0))</f>
        <v/>
      </c>
      <c r="T2633" s="19">
        <f>IF(S2633&lt;&gt;1, 0, IF(N(J2633)=0, 0, IF(K2633=Ajustes!$B$5, J2633, J2633*F2633)))</f>
        <v/>
      </c>
      <c r="U2633" s="20">
        <f>IF(S2633&lt;&gt;1, U2632, IF(C2633=Ajustes!$B$6, U2632+H2633, U2632-H2633))</f>
        <v/>
      </c>
      <c r="V2633" s="19">
        <f>IF(S2633&lt;&gt;1, V2632, IF(C2633=Ajustes!$B$6, V2632+D2633+N(O2633)+T2633, IF(U2633&lt;=0, 0, V2632-H2633*W2632)))</f>
        <v/>
      </c>
      <c r="W2633" s="21">
        <f>IF(U2633&gt;0, V2633/U2633, 0)</f>
        <v/>
      </c>
      <c r="X2633" s="19">
        <f>IF(AND(S2633=1, C2633=Ajustes!$B$7), D2633-N(O2633)-T2633-H2633*W2632, "")</f>
        <v/>
      </c>
      <c r="Y2633" s="18">
        <f>IF(A2633="", "", TRIM(IF(COUNTIFS($N$2:$N$3000,N2633,$C$2:$C$3000,C2633,$D$2:$D$3000,D2633,$H$2:$H$3000,H2633)&gt;1, "Orden repetida. ", "")&amp;IF(AND(S2633=1, C2633=Ajustes!$B$7, U2632+0.000001&lt;H2633), "Vendes más de lo registrado. ", "")&amp;IF(Q2633="texto", "Fecha en texto. ", "")&amp;IF(OR(NOT(ISNUMBER(D2633)), NOT(ISNUMBER(H2633))), "Número en texto. ", "")&amp;IF(AND(ISNUMBER(Q2633), ISNUMBER(Q2632), Q2633&lt;Q2632), "Fuera de orden de fecha. ", "")))</f>
        <v/>
      </c>
      <c r="Z2633" s="18">
        <f>IF(AND(S2633=1, ISNUMBER(R2633)), ROW(), 0)</f>
        <v/>
      </c>
      <c r="AA2633" s="18">
        <f>IF(ISNUMBER(R2633), R2633, 0)</f>
        <v/>
      </c>
    </row>
    <row r="2634">
      <c r="A2634" s="13" t="n"/>
      <c r="B2634" s="13" t="n"/>
      <c r="C2634" s="13" t="n"/>
      <c r="D2634" s="13" t="n"/>
      <c r="E2634" s="13" t="n"/>
      <c r="F2634" s="13" t="n"/>
      <c r="G2634" s="13" t="n"/>
      <c r="H2634" s="13" t="n"/>
      <c r="I2634" s="13" t="n"/>
      <c r="J2634" s="13" t="n"/>
      <c r="K2634" s="13" t="n"/>
      <c r="L2634" s="13" t="n"/>
      <c r="M2634" s="13" t="n"/>
      <c r="N2634" s="13" t="n"/>
      <c r="O2634" s="14" t="n"/>
      <c r="P2634" s="15" t="n"/>
      <c r="Q2634" s="16">
        <f>IF(N2634="", "", IF(ISNUMBER(N2634), N2634, IFERROR(DATEVALUE(LEFT(N2634,10))+TIMEVALUE(MID(N2634,12,8)), "texto")))</f>
        <v/>
      </c>
      <c r="R2634" s="17">
        <f>IF(ISNUMBER(Q2634), DATE(YEAR(Q2634),MONTH(Q2634),1), "")</f>
        <v/>
      </c>
      <c r="S2634" s="18">
        <f>IF(A2634="", 0, IF(AND(M2634=Ajustes!$B$8, E2634=Ajustes!$B$5, I2634=Ajustes!$B$4, OR(C2634=Ajustes!$B$6, C2634=Ajustes!$B$7), ISNUMBER(D2634), ISNUMBER(H2634)), 1, 0))</f>
        <v/>
      </c>
      <c r="T2634" s="19">
        <f>IF(S2634&lt;&gt;1, 0, IF(N(J2634)=0, 0, IF(K2634=Ajustes!$B$5, J2634, J2634*F2634)))</f>
        <v/>
      </c>
      <c r="U2634" s="20">
        <f>IF(S2634&lt;&gt;1, U2633, IF(C2634=Ajustes!$B$6, U2633+H2634, U2633-H2634))</f>
        <v/>
      </c>
      <c r="V2634" s="19">
        <f>IF(S2634&lt;&gt;1, V2633, IF(C2634=Ajustes!$B$6, V2633+D2634+N(O2634)+T2634, IF(U2634&lt;=0, 0, V2633-H2634*W2633)))</f>
        <v/>
      </c>
      <c r="W2634" s="21">
        <f>IF(U2634&gt;0, V2634/U2634, 0)</f>
        <v/>
      </c>
      <c r="X2634" s="19">
        <f>IF(AND(S2634=1, C2634=Ajustes!$B$7), D2634-N(O2634)-T2634-H2634*W2633, "")</f>
        <v/>
      </c>
      <c r="Y2634" s="18">
        <f>IF(A2634="", "", TRIM(IF(COUNTIFS($N$2:$N$3000,N2634,$C$2:$C$3000,C2634,$D$2:$D$3000,D2634,$H$2:$H$3000,H2634)&gt;1, "Orden repetida. ", "")&amp;IF(AND(S2634=1, C2634=Ajustes!$B$7, U2633+0.000001&lt;H2634), "Vendes más de lo registrado. ", "")&amp;IF(Q2634="texto", "Fecha en texto. ", "")&amp;IF(OR(NOT(ISNUMBER(D2634)), NOT(ISNUMBER(H2634))), "Número en texto. ", "")&amp;IF(AND(ISNUMBER(Q2634), ISNUMBER(Q2633), Q2634&lt;Q2633), "Fuera de orden de fecha. ", "")))</f>
        <v/>
      </c>
      <c r="Z2634" s="18">
        <f>IF(AND(S2634=1, ISNUMBER(R2634)), ROW(), 0)</f>
        <v/>
      </c>
      <c r="AA2634" s="18">
        <f>IF(ISNUMBER(R2634), R2634, 0)</f>
        <v/>
      </c>
    </row>
    <row r="2635">
      <c r="A2635" s="13" t="n"/>
      <c r="B2635" s="13" t="n"/>
      <c r="C2635" s="13" t="n"/>
      <c r="D2635" s="13" t="n"/>
      <c r="E2635" s="13" t="n"/>
      <c r="F2635" s="13" t="n"/>
      <c r="G2635" s="13" t="n"/>
      <c r="H2635" s="13" t="n"/>
      <c r="I2635" s="13" t="n"/>
      <c r="J2635" s="13" t="n"/>
      <c r="K2635" s="13" t="n"/>
      <c r="L2635" s="13" t="n"/>
      <c r="M2635" s="13" t="n"/>
      <c r="N2635" s="13" t="n"/>
      <c r="O2635" s="14" t="n"/>
      <c r="P2635" s="15" t="n"/>
      <c r="Q2635" s="16">
        <f>IF(N2635="", "", IF(ISNUMBER(N2635), N2635, IFERROR(DATEVALUE(LEFT(N2635,10))+TIMEVALUE(MID(N2635,12,8)), "texto")))</f>
        <v/>
      </c>
      <c r="R2635" s="17">
        <f>IF(ISNUMBER(Q2635), DATE(YEAR(Q2635),MONTH(Q2635),1), "")</f>
        <v/>
      </c>
      <c r="S2635" s="18">
        <f>IF(A2635="", 0, IF(AND(M2635=Ajustes!$B$8, E2635=Ajustes!$B$5, I2635=Ajustes!$B$4, OR(C2635=Ajustes!$B$6, C2635=Ajustes!$B$7), ISNUMBER(D2635), ISNUMBER(H2635)), 1, 0))</f>
        <v/>
      </c>
      <c r="T2635" s="19">
        <f>IF(S2635&lt;&gt;1, 0, IF(N(J2635)=0, 0, IF(K2635=Ajustes!$B$5, J2635, J2635*F2635)))</f>
        <v/>
      </c>
      <c r="U2635" s="20">
        <f>IF(S2635&lt;&gt;1, U2634, IF(C2635=Ajustes!$B$6, U2634+H2635, U2634-H2635))</f>
        <v/>
      </c>
      <c r="V2635" s="19">
        <f>IF(S2635&lt;&gt;1, V2634, IF(C2635=Ajustes!$B$6, V2634+D2635+N(O2635)+T2635, IF(U2635&lt;=0, 0, V2634-H2635*W2634)))</f>
        <v/>
      </c>
      <c r="W2635" s="21">
        <f>IF(U2635&gt;0, V2635/U2635, 0)</f>
        <v/>
      </c>
      <c r="X2635" s="19">
        <f>IF(AND(S2635=1, C2635=Ajustes!$B$7), D2635-N(O2635)-T2635-H2635*W2634, "")</f>
        <v/>
      </c>
      <c r="Y2635" s="18">
        <f>IF(A2635="", "", TRIM(IF(COUNTIFS($N$2:$N$3000,N2635,$C$2:$C$3000,C2635,$D$2:$D$3000,D2635,$H$2:$H$3000,H2635)&gt;1, "Orden repetida. ", "")&amp;IF(AND(S2635=1, C2635=Ajustes!$B$7, U2634+0.000001&lt;H2635), "Vendes más de lo registrado. ", "")&amp;IF(Q2635="texto", "Fecha en texto. ", "")&amp;IF(OR(NOT(ISNUMBER(D2635)), NOT(ISNUMBER(H2635))), "Número en texto. ", "")&amp;IF(AND(ISNUMBER(Q2635), ISNUMBER(Q2634), Q2635&lt;Q2634), "Fuera de orden de fecha. ", "")))</f>
        <v/>
      </c>
      <c r="Z2635" s="18">
        <f>IF(AND(S2635=1, ISNUMBER(R2635)), ROW(), 0)</f>
        <v/>
      </c>
      <c r="AA2635" s="18">
        <f>IF(ISNUMBER(R2635), R2635, 0)</f>
        <v/>
      </c>
    </row>
    <row r="2636">
      <c r="A2636" s="13" t="n"/>
      <c r="B2636" s="13" t="n"/>
      <c r="C2636" s="13" t="n"/>
      <c r="D2636" s="13" t="n"/>
      <c r="E2636" s="13" t="n"/>
      <c r="F2636" s="13" t="n"/>
      <c r="G2636" s="13" t="n"/>
      <c r="H2636" s="13" t="n"/>
      <c r="I2636" s="13" t="n"/>
      <c r="J2636" s="13" t="n"/>
      <c r="K2636" s="13" t="n"/>
      <c r="L2636" s="13" t="n"/>
      <c r="M2636" s="13" t="n"/>
      <c r="N2636" s="13" t="n"/>
      <c r="O2636" s="14" t="n"/>
      <c r="P2636" s="15" t="n"/>
      <c r="Q2636" s="16">
        <f>IF(N2636="", "", IF(ISNUMBER(N2636), N2636, IFERROR(DATEVALUE(LEFT(N2636,10))+TIMEVALUE(MID(N2636,12,8)), "texto")))</f>
        <v/>
      </c>
      <c r="R2636" s="17">
        <f>IF(ISNUMBER(Q2636), DATE(YEAR(Q2636),MONTH(Q2636),1), "")</f>
        <v/>
      </c>
      <c r="S2636" s="18">
        <f>IF(A2636="", 0, IF(AND(M2636=Ajustes!$B$8, E2636=Ajustes!$B$5, I2636=Ajustes!$B$4, OR(C2636=Ajustes!$B$6, C2636=Ajustes!$B$7), ISNUMBER(D2636), ISNUMBER(H2636)), 1, 0))</f>
        <v/>
      </c>
      <c r="T2636" s="19">
        <f>IF(S2636&lt;&gt;1, 0, IF(N(J2636)=0, 0, IF(K2636=Ajustes!$B$5, J2636, J2636*F2636)))</f>
        <v/>
      </c>
      <c r="U2636" s="20">
        <f>IF(S2636&lt;&gt;1, U2635, IF(C2636=Ajustes!$B$6, U2635+H2636, U2635-H2636))</f>
        <v/>
      </c>
      <c r="V2636" s="19">
        <f>IF(S2636&lt;&gt;1, V2635, IF(C2636=Ajustes!$B$6, V2635+D2636+N(O2636)+T2636, IF(U2636&lt;=0, 0, V2635-H2636*W2635)))</f>
        <v/>
      </c>
      <c r="W2636" s="21">
        <f>IF(U2636&gt;0, V2636/U2636, 0)</f>
        <v/>
      </c>
      <c r="X2636" s="19">
        <f>IF(AND(S2636=1, C2636=Ajustes!$B$7), D2636-N(O2636)-T2636-H2636*W2635, "")</f>
        <v/>
      </c>
      <c r="Y2636" s="18">
        <f>IF(A2636="", "", TRIM(IF(COUNTIFS($N$2:$N$3000,N2636,$C$2:$C$3000,C2636,$D$2:$D$3000,D2636,$H$2:$H$3000,H2636)&gt;1, "Orden repetida. ", "")&amp;IF(AND(S2636=1, C2636=Ajustes!$B$7, U2635+0.000001&lt;H2636), "Vendes más de lo registrado. ", "")&amp;IF(Q2636="texto", "Fecha en texto. ", "")&amp;IF(OR(NOT(ISNUMBER(D2636)), NOT(ISNUMBER(H2636))), "Número en texto. ", "")&amp;IF(AND(ISNUMBER(Q2636), ISNUMBER(Q2635), Q2636&lt;Q2635), "Fuera de orden de fecha. ", "")))</f>
        <v/>
      </c>
      <c r="Z2636" s="18">
        <f>IF(AND(S2636=1, ISNUMBER(R2636)), ROW(), 0)</f>
        <v/>
      </c>
      <c r="AA2636" s="18">
        <f>IF(ISNUMBER(R2636), R2636, 0)</f>
        <v/>
      </c>
    </row>
    <row r="2637">
      <c r="A2637" s="13" t="n"/>
      <c r="B2637" s="13" t="n"/>
      <c r="C2637" s="13" t="n"/>
      <c r="D2637" s="13" t="n"/>
      <c r="E2637" s="13" t="n"/>
      <c r="F2637" s="13" t="n"/>
      <c r="G2637" s="13" t="n"/>
      <c r="H2637" s="13" t="n"/>
      <c r="I2637" s="13" t="n"/>
      <c r="J2637" s="13" t="n"/>
      <c r="K2637" s="13" t="n"/>
      <c r="L2637" s="13" t="n"/>
      <c r="M2637" s="13" t="n"/>
      <c r="N2637" s="13" t="n"/>
      <c r="O2637" s="14" t="n"/>
      <c r="P2637" s="15" t="n"/>
      <c r="Q2637" s="16">
        <f>IF(N2637="", "", IF(ISNUMBER(N2637), N2637, IFERROR(DATEVALUE(LEFT(N2637,10))+TIMEVALUE(MID(N2637,12,8)), "texto")))</f>
        <v/>
      </c>
      <c r="R2637" s="17">
        <f>IF(ISNUMBER(Q2637), DATE(YEAR(Q2637),MONTH(Q2637),1), "")</f>
        <v/>
      </c>
      <c r="S2637" s="18">
        <f>IF(A2637="", 0, IF(AND(M2637=Ajustes!$B$8, E2637=Ajustes!$B$5, I2637=Ajustes!$B$4, OR(C2637=Ajustes!$B$6, C2637=Ajustes!$B$7), ISNUMBER(D2637), ISNUMBER(H2637)), 1, 0))</f>
        <v/>
      </c>
      <c r="T2637" s="19">
        <f>IF(S2637&lt;&gt;1, 0, IF(N(J2637)=0, 0, IF(K2637=Ajustes!$B$5, J2637, J2637*F2637)))</f>
        <v/>
      </c>
      <c r="U2637" s="20">
        <f>IF(S2637&lt;&gt;1, U2636, IF(C2637=Ajustes!$B$6, U2636+H2637, U2636-H2637))</f>
        <v/>
      </c>
      <c r="V2637" s="19">
        <f>IF(S2637&lt;&gt;1, V2636, IF(C2637=Ajustes!$B$6, V2636+D2637+N(O2637)+T2637, IF(U2637&lt;=0, 0, V2636-H2637*W2636)))</f>
        <v/>
      </c>
      <c r="W2637" s="21">
        <f>IF(U2637&gt;0, V2637/U2637, 0)</f>
        <v/>
      </c>
      <c r="X2637" s="19">
        <f>IF(AND(S2637=1, C2637=Ajustes!$B$7), D2637-N(O2637)-T2637-H2637*W2636, "")</f>
        <v/>
      </c>
      <c r="Y2637" s="18">
        <f>IF(A2637="", "", TRIM(IF(COUNTIFS($N$2:$N$3000,N2637,$C$2:$C$3000,C2637,$D$2:$D$3000,D2637,$H$2:$H$3000,H2637)&gt;1, "Orden repetida. ", "")&amp;IF(AND(S2637=1, C2637=Ajustes!$B$7, U2636+0.000001&lt;H2637), "Vendes más de lo registrado. ", "")&amp;IF(Q2637="texto", "Fecha en texto. ", "")&amp;IF(OR(NOT(ISNUMBER(D2637)), NOT(ISNUMBER(H2637))), "Número en texto. ", "")&amp;IF(AND(ISNUMBER(Q2637), ISNUMBER(Q2636), Q2637&lt;Q2636), "Fuera de orden de fecha. ", "")))</f>
        <v/>
      </c>
      <c r="Z2637" s="18">
        <f>IF(AND(S2637=1, ISNUMBER(R2637)), ROW(), 0)</f>
        <v/>
      </c>
      <c r="AA2637" s="18">
        <f>IF(ISNUMBER(R2637), R2637, 0)</f>
        <v/>
      </c>
    </row>
    <row r="2638">
      <c r="A2638" s="13" t="n"/>
      <c r="B2638" s="13" t="n"/>
      <c r="C2638" s="13" t="n"/>
      <c r="D2638" s="13" t="n"/>
      <c r="E2638" s="13" t="n"/>
      <c r="F2638" s="13" t="n"/>
      <c r="G2638" s="13" t="n"/>
      <c r="H2638" s="13" t="n"/>
      <c r="I2638" s="13" t="n"/>
      <c r="J2638" s="13" t="n"/>
      <c r="K2638" s="13" t="n"/>
      <c r="L2638" s="13" t="n"/>
      <c r="M2638" s="13" t="n"/>
      <c r="N2638" s="13" t="n"/>
      <c r="O2638" s="14" t="n"/>
      <c r="P2638" s="15" t="n"/>
      <c r="Q2638" s="16">
        <f>IF(N2638="", "", IF(ISNUMBER(N2638), N2638, IFERROR(DATEVALUE(LEFT(N2638,10))+TIMEVALUE(MID(N2638,12,8)), "texto")))</f>
        <v/>
      </c>
      <c r="R2638" s="17">
        <f>IF(ISNUMBER(Q2638), DATE(YEAR(Q2638),MONTH(Q2638),1), "")</f>
        <v/>
      </c>
      <c r="S2638" s="18">
        <f>IF(A2638="", 0, IF(AND(M2638=Ajustes!$B$8, E2638=Ajustes!$B$5, I2638=Ajustes!$B$4, OR(C2638=Ajustes!$B$6, C2638=Ajustes!$B$7), ISNUMBER(D2638), ISNUMBER(H2638)), 1, 0))</f>
        <v/>
      </c>
      <c r="T2638" s="19">
        <f>IF(S2638&lt;&gt;1, 0, IF(N(J2638)=0, 0, IF(K2638=Ajustes!$B$5, J2638, J2638*F2638)))</f>
        <v/>
      </c>
      <c r="U2638" s="20">
        <f>IF(S2638&lt;&gt;1, U2637, IF(C2638=Ajustes!$B$6, U2637+H2638, U2637-H2638))</f>
        <v/>
      </c>
      <c r="V2638" s="19">
        <f>IF(S2638&lt;&gt;1, V2637, IF(C2638=Ajustes!$B$6, V2637+D2638+N(O2638)+T2638, IF(U2638&lt;=0, 0, V2637-H2638*W2637)))</f>
        <v/>
      </c>
      <c r="W2638" s="21">
        <f>IF(U2638&gt;0, V2638/U2638, 0)</f>
        <v/>
      </c>
      <c r="X2638" s="19">
        <f>IF(AND(S2638=1, C2638=Ajustes!$B$7), D2638-N(O2638)-T2638-H2638*W2637, "")</f>
        <v/>
      </c>
      <c r="Y2638" s="18">
        <f>IF(A2638="", "", TRIM(IF(COUNTIFS($N$2:$N$3000,N2638,$C$2:$C$3000,C2638,$D$2:$D$3000,D2638,$H$2:$H$3000,H2638)&gt;1, "Orden repetida. ", "")&amp;IF(AND(S2638=1, C2638=Ajustes!$B$7, U2637+0.000001&lt;H2638), "Vendes más de lo registrado. ", "")&amp;IF(Q2638="texto", "Fecha en texto. ", "")&amp;IF(OR(NOT(ISNUMBER(D2638)), NOT(ISNUMBER(H2638))), "Número en texto. ", "")&amp;IF(AND(ISNUMBER(Q2638), ISNUMBER(Q2637), Q2638&lt;Q2637), "Fuera de orden de fecha. ", "")))</f>
        <v/>
      </c>
      <c r="Z2638" s="18">
        <f>IF(AND(S2638=1, ISNUMBER(R2638)), ROW(), 0)</f>
        <v/>
      </c>
      <c r="AA2638" s="18">
        <f>IF(ISNUMBER(R2638), R2638, 0)</f>
        <v/>
      </c>
    </row>
    <row r="2639">
      <c r="A2639" s="13" t="n"/>
      <c r="B2639" s="13" t="n"/>
      <c r="C2639" s="13" t="n"/>
      <c r="D2639" s="13" t="n"/>
      <c r="E2639" s="13" t="n"/>
      <c r="F2639" s="13" t="n"/>
      <c r="G2639" s="13" t="n"/>
      <c r="H2639" s="13" t="n"/>
      <c r="I2639" s="13" t="n"/>
      <c r="J2639" s="13" t="n"/>
      <c r="K2639" s="13" t="n"/>
      <c r="L2639" s="13" t="n"/>
      <c r="M2639" s="13" t="n"/>
      <c r="N2639" s="13" t="n"/>
      <c r="O2639" s="14" t="n"/>
      <c r="P2639" s="15" t="n"/>
      <c r="Q2639" s="16">
        <f>IF(N2639="", "", IF(ISNUMBER(N2639), N2639, IFERROR(DATEVALUE(LEFT(N2639,10))+TIMEVALUE(MID(N2639,12,8)), "texto")))</f>
        <v/>
      </c>
      <c r="R2639" s="17">
        <f>IF(ISNUMBER(Q2639), DATE(YEAR(Q2639),MONTH(Q2639),1), "")</f>
        <v/>
      </c>
      <c r="S2639" s="18">
        <f>IF(A2639="", 0, IF(AND(M2639=Ajustes!$B$8, E2639=Ajustes!$B$5, I2639=Ajustes!$B$4, OR(C2639=Ajustes!$B$6, C2639=Ajustes!$B$7), ISNUMBER(D2639), ISNUMBER(H2639)), 1, 0))</f>
        <v/>
      </c>
      <c r="T2639" s="19">
        <f>IF(S2639&lt;&gt;1, 0, IF(N(J2639)=0, 0, IF(K2639=Ajustes!$B$5, J2639, J2639*F2639)))</f>
        <v/>
      </c>
      <c r="U2639" s="20">
        <f>IF(S2639&lt;&gt;1, U2638, IF(C2639=Ajustes!$B$6, U2638+H2639, U2638-H2639))</f>
        <v/>
      </c>
      <c r="V2639" s="19">
        <f>IF(S2639&lt;&gt;1, V2638, IF(C2639=Ajustes!$B$6, V2638+D2639+N(O2639)+T2639, IF(U2639&lt;=0, 0, V2638-H2639*W2638)))</f>
        <v/>
      </c>
      <c r="W2639" s="21">
        <f>IF(U2639&gt;0, V2639/U2639, 0)</f>
        <v/>
      </c>
      <c r="X2639" s="19">
        <f>IF(AND(S2639=1, C2639=Ajustes!$B$7), D2639-N(O2639)-T2639-H2639*W2638, "")</f>
        <v/>
      </c>
      <c r="Y2639" s="18">
        <f>IF(A2639="", "", TRIM(IF(COUNTIFS($N$2:$N$3000,N2639,$C$2:$C$3000,C2639,$D$2:$D$3000,D2639,$H$2:$H$3000,H2639)&gt;1, "Orden repetida. ", "")&amp;IF(AND(S2639=1, C2639=Ajustes!$B$7, U2638+0.000001&lt;H2639), "Vendes más de lo registrado. ", "")&amp;IF(Q2639="texto", "Fecha en texto. ", "")&amp;IF(OR(NOT(ISNUMBER(D2639)), NOT(ISNUMBER(H2639))), "Número en texto. ", "")&amp;IF(AND(ISNUMBER(Q2639), ISNUMBER(Q2638), Q2639&lt;Q2638), "Fuera de orden de fecha. ", "")))</f>
        <v/>
      </c>
      <c r="Z2639" s="18">
        <f>IF(AND(S2639=1, ISNUMBER(R2639)), ROW(), 0)</f>
        <v/>
      </c>
      <c r="AA2639" s="18">
        <f>IF(ISNUMBER(R2639), R2639, 0)</f>
        <v/>
      </c>
    </row>
    <row r="2640">
      <c r="A2640" s="13" t="n"/>
      <c r="B2640" s="13" t="n"/>
      <c r="C2640" s="13" t="n"/>
      <c r="D2640" s="13" t="n"/>
      <c r="E2640" s="13" t="n"/>
      <c r="F2640" s="13" t="n"/>
      <c r="G2640" s="13" t="n"/>
      <c r="H2640" s="13" t="n"/>
      <c r="I2640" s="13" t="n"/>
      <c r="J2640" s="13" t="n"/>
      <c r="K2640" s="13" t="n"/>
      <c r="L2640" s="13" t="n"/>
      <c r="M2640" s="13" t="n"/>
      <c r="N2640" s="13" t="n"/>
      <c r="O2640" s="14" t="n"/>
      <c r="P2640" s="15" t="n"/>
      <c r="Q2640" s="16">
        <f>IF(N2640="", "", IF(ISNUMBER(N2640), N2640, IFERROR(DATEVALUE(LEFT(N2640,10))+TIMEVALUE(MID(N2640,12,8)), "texto")))</f>
        <v/>
      </c>
      <c r="R2640" s="17">
        <f>IF(ISNUMBER(Q2640), DATE(YEAR(Q2640),MONTH(Q2640),1), "")</f>
        <v/>
      </c>
      <c r="S2640" s="18">
        <f>IF(A2640="", 0, IF(AND(M2640=Ajustes!$B$8, E2640=Ajustes!$B$5, I2640=Ajustes!$B$4, OR(C2640=Ajustes!$B$6, C2640=Ajustes!$B$7), ISNUMBER(D2640), ISNUMBER(H2640)), 1, 0))</f>
        <v/>
      </c>
      <c r="T2640" s="19">
        <f>IF(S2640&lt;&gt;1, 0, IF(N(J2640)=0, 0, IF(K2640=Ajustes!$B$5, J2640, J2640*F2640)))</f>
        <v/>
      </c>
      <c r="U2640" s="20">
        <f>IF(S2640&lt;&gt;1, U2639, IF(C2640=Ajustes!$B$6, U2639+H2640, U2639-H2640))</f>
        <v/>
      </c>
      <c r="V2640" s="19">
        <f>IF(S2640&lt;&gt;1, V2639, IF(C2640=Ajustes!$B$6, V2639+D2640+N(O2640)+T2640, IF(U2640&lt;=0, 0, V2639-H2640*W2639)))</f>
        <v/>
      </c>
      <c r="W2640" s="21">
        <f>IF(U2640&gt;0, V2640/U2640, 0)</f>
        <v/>
      </c>
      <c r="X2640" s="19">
        <f>IF(AND(S2640=1, C2640=Ajustes!$B$7), D2640-N(O2640)-T2640-H2640*W2639, "")</f>
        <v/>
      </c>
      <c r="Y2640" s="18">
        <f>IF(A2640="", "", TRIM(IF(COUNTIFS($N$2:$N$3000,N2640,$C$2:$C$3000,C2640,$D$2:$D$3000,D2640,$H$2:$H$3000,H2640)&gt;1, "Orden repetida. ", "")&amp;IF(AND(S2640=1, C2640=Ajustes!$B$7, U2639+0.000001&lt;H2640), "Vendes más de lo registrado. ", "")&amp;IF(Q2640="texto", "Fecha en texto. ", "")&amp;IF(OR(NOT(ISNUMBER(D2640)), NOT(ISNUMBER(H2640))), "Número en texto. ", "")&amp;IF(AND(ISNUMBER(Q2640), ISNUMBER(Q2639), Q2640&lt;Q2639), "Fuera de orden de fecha. ", "")))</f>
        <v/>
      </c>
      <c r="Z2640" s="18">
        <f>IF(AND(S2640=1, ISNUMBER(R2640)), ROW(), 0)</f>
        <v/>
      </c>
      <c r="AA2640" s="18">
        <f>IF(ISNUMBER(R2640), R2640, 0)</f>
        <v/>
      </c>
    </row>
    <row r="2641">
      <c r="A2641" s="13" t="n"/>
      <c r="B2641" s="13" t="n"/>
      <c r="C2641" s="13" t="n"/>
      <c r="D2641" s="13" t="n"/>
      <c r="E2641" s="13" t="n"/>
      <c r="F2641" s="13" t="n"/>
      <c r="G2641" s="13" t="n"/>
      <c r="H2641" s="13" t="n"/>
      <c r="I2641" s="13" t="n"/>
      <c r="J2641" s="13" t="n"/>
      <c r="K2641" s="13" t="n"/>
      <c r="L2641" s="13" t="n"/>
      <c r="M2641" s="13" t="n"/>
      <c r="N2641" s="13" t="n"/>
      <c r="O2641" s="14" t="n"/>
      <c r="P2641" s="15" t="n"/>
      <c r="Q2641" s="16">
        <f>IF(N2641="", "", IF(ISNUMBER(N2641), N2641, IFERROR(DATEVALUE(LEFT(N2641,10))+TIMEVALUE(MID(N2641,12,8)), "texto")))</f>
        <v/>
      </c>
      <c r="R2641" s="17">
        <f>IF(ISNUMBER(Q2641), DATE(YEAR(Q2641),MONTH(Q2641),1), "")</f>
        <v/>
      </c>
      <c r="S2641" s="18">
        <f>IF(A2641="", 0, IF(AND(M2641=Ajustes!$B$8, E2641=Ajustes!$B$5, I2641=Ajustes!$B$4, OR(C2641=Ajustes!$B$6, C2641=Ajustes!$B$7), ISNUMBER(D2641), ISNUMBER(H2641)), 1, 0))</f>
        <v/>
      </c>
      <c r="T2641" s="19">
        <f>IF(S2641&lt;&gt;1, 0, IF(N(J2641)=0, 0, IF(K2641=Ajustes!$B$5, J2641, J2641*F2641)))</f>
        <v/>
      </c>
      <c r="U2641" s="20">
        <f>IF(S2641&lt;&gt;1, U2640, IF(C2641=Ajustes!$B$6, U2640+H2641, U2640-H2641))</f>
        <v/>
      </c>
      <c r="V2641" s="19">
        <f>IF(S2641&lt;&gt;1, V2640, IF(C2641=Ajustes!$B$6, V2640+D2641+N(O2641)+T2641, IF(U2641&lt;=0, 0, V2640-H2641*W2640)))</f>
        <v/>
      </c>
      <c r="W2641" s="21">
        <f>IF(U2641&gt;0, V2641/U2641, 0)</f>
        <v/>
      </c>
      <c r="X2641" s="19">
        <f>IF(AND(S2641=1, C2641=Ajustes!$B$7), D2641-N(O2641)-T2641-H2641*W2640, "")</f>
        <v/>
      </c>
      <c r="Y2641" s="18">
        <f>IF(A2641="", "", TRIM(IF(COUNTIFS($N$2:$N$3000,N2641,$C$2:$C$3000,C2641,$D$2:$D$3000,D2641,$H$2:$H$3000,H2641)&gt;1, "Orden repetida. ", "")&amp;IF(AND(S2641=1, C2641=Ajustes!$B$7, U2640+0.000001&lt;H2641), "Vendes más de lo registrado. ", "")&amp;IF(Q2641="texto", "Fecha en texto. ", "")&amp;IF(OR(NOT(ISNUMBER(D2641)), NOT(ISNUMBER(H2641))), "Número en texto. ", "")&amp;IF(AND(ISNUMBER(Q2641), ISNUMBER(Q2640), Q2641&lt;Q2640), "Fuera de orden de fecha. ", "")))</f>
        <v/>
      </c>
      <c r="Z2641" s="18">
        <f>IF(AND(S2641=1, ISNUMBER(R2641)), ROW(), 0)</f>
        <v/>
      </c>
      <c r="AA2641" s="18">
        <f>IF(ISNUMBER(R2641), R2641, 0)</f>
        <v/>
      </c>
    </row>
    <row r="2642">
      <c r="A2642" s="13" t="n"/>
      <c r="B2642" s="13" t="n"/>
      <c r="C2642" s="13" t="n"/>
      <c r="D2642" s="13" t="n"/>
      <c r="E2642" s="13" t="n"/>
      <c r="F2642" s="13" t="n"/>
      <c r="G2642" s="13" t="n"/>
      <c r="H2642" s="13" t="n"/>
      <c r="I2642" s="13" t="n"/>
      <c r="J2642" s="13" t="n"/>
      <c r="K2642" s="13" t="n"/>
      <c r="L2642" s="13" t="n"/>
      <c r="M2642" s="13" t="n"/>
      <c r="N2642" s="13" t="n"/>
      <c r="O2642" s="14" t="n"/>
      <c r="P2642" s="15" t="n"/>
      <c r="Q2642" s="16">
        <f>IF(N2642="", "", IF(ISNUMBER(N2642), N2642, IFERROR(DATEVALUE(LEFT(N2642,10))+TIMEVALUE(MID(N2642,12,8)), "texto")))</f>
        <v/>
      </c>
      <c r="R2642" s="17">
        <f>IF(ISNUMBER(Q2642), DATE(YEAR(Q2642),MONTH(Q2642),1), "")</f>
        <v/>
      </c>
      <c r="S2642" s="18">
        <f>IF(A2642="", 0, IF(AND(M2642=Ajustes!$B$8, E2642=Ajustes!$B$5, I2642=Ajustes!$B$4, OR(C2642=Ajustes!$B$6, C2642=Ajustes!$B$7), ISNUMBER(D2642), ISNUMBER(H2642)), 1, 0))</f>
        <v/>
      </c>
      <c r="T2642" s="19">
        <f>IF(S2642&lt;&gt;1, 0, IF(N(J2642)=0, 0, IF(K2642=Ajustes!$B$5, J2642, J2642*F2642)))</f>
        <v/>
      </c>
      <c r="U2642" s="20">
        <f>IF(S2642&lt;&gt;1, U2641, IF(C2642=Ajustes!$B$6, U2641+H2642, U2641-H2642))</f>
        <v/>
      </c>
      <c r="V2642" s="19">
        <f>IF(S2642&lt;&gt;1, V2641, IF(C2642=Ajustes!$B$6, V2641+D2642+N(O2642)+T2642, IF(U2642&lt;=0, 0, V2641-H2642*W2641)))</f>
        <v/>
      </c>
      <c r="W2642" s="21">
        <f>IF(U2642&gt;0, V2642/U2642, 0)</f>
        <v/>
      </c>
      <c r="X2642" s="19">
        <f>IF(AND(S2642=1, C2642=Ajustes!$B$7), D2642-N(O2642)-T2642-H2642*W2641, "")</f>
        <v/>
      </c>
      <c r="Y2642" s="18">
        <f>IF(A2642="", "", TRIM(IF(COUNTIFS($N$2:$N$3000,N2642,$C$2:$C$3000,C2642,$D$2:$D$3000,D2642,$H$2:$H$3000,H2642)&gt;1, "Orden repetida. ", "")&amp;IF(AND(S2642=1, C2642=Ajustes!$B$7, U2641+0.000001&lt;H2642), "Vendes más de lo registrado. ", "")&amp;IF(Q2642="texto", "Fecha en texto. ", "")&amp;IF(OR(NOT(ISNUMBER(D2642)), NOT(ISNUMBER(H2642))), "Número en texto. ", "")&amp;IF(AND(ISNUMBER(Q2642), ISNUMBER(Q2641), Q2642&lt;Q2641), "Fuera de orden de fecha. ", "")))</f>
        <v/>
      </c>
      <c r="Z2642" s="18">
        <f>IF(AND(S2642=1, ISNUMBER(R2642)), ROW(), 0)</f>
        <v/>
      </c>
      <c r="AA2642" s="18">
        <f>IF(ISNUMBER(R2642), R2642, 0)</f>
        <v/>
      </c>
    </row>
    <row r="2643">
      <c r="A2643" s="13" t="n"/>
      <c r="B2643" s="13" t="n"/>
      <c r="C2643" s="13" t="n"/>
      <c r="D2643" s="13" t="n"/>
      <c r="E2643" s="13" t="n"/>
      <c r="F2643" s="13" t="n"/>
      <c r="G2643" s="13" t="n"/>
      <c r="H2643" s="13" t="n"/>
      <c r="I2643" s="13" t="n"/>
      <c r="J2643" s="13" t="n"/>
      <c r="K2643" s="13" t="n"/>
      <c r="L2643" s="13" t="n"/>
      <c r="M2643" s="13" t="n"/>
      <c r="N2643" s="13" t="n"/>
      <c r="O2643" s="14" t="n"/>
      <c r="P2643" s="15" t="n"/>
      <c r="Q2643" s="16">
        <f>IF(N2643="", "", IF(ISNUMBER(N2643), N2643, IFERROR(DATEVALUE(LEFT(N2643,10))+TIMEVALUE(MID(N2643,12,8)), "texto")))</f>
        <v/>
      </c>
      <c r="R2643" s="17">
        <f>IF(ISNUMBER(Q2643), DATE(YEAR(Q2643),MONTH(Q2643),1), "")</f>
        <v/>
      </c>
      <c r="S2643" s="18">
        <f>IF(A2643="", 0, IF(AND(M2643=Ajustes!$B$8, E2643=Ajustes!$B$5, I2643=Ajustes!$B$4, OR(C2643=Ajustes!$B$6, C2643=Ajustes!$B$7), ISNUMBER(D2643), ISNUMBER(H2643)), 1, 0))</f>
        <v/>
      </c>
      <c r="T2643" s="19">
        <f>IF(S2643&lt;&gt;1, 0, IF(N(J2643)=0, 0, IF(K2643=Ajustes!$B$5, J2643, J2643*F2643)))</f>
        <v/>
      </c>
      <c r="U2643" s="20">
        <f>IF(S2643&lt;&gt;1, U2642, IF(C2643=Ajustes!$B$6, U2642+H2643, U2642-H2643))</f>
        <v/>
      </c>
      <c r="V2643" s="19">
        <f>IF(S2643&lt;&gt;1, V2642, IF(C2643=Ajustes!$B$6, V2642+D2643+N(O2643)+T2643, IF(U2643&lt;=0, 0, V2642-H2643*W2642)))</f>
        <v/>
      </c>
      <c r="W2643" s="21">
        <f>IF(U2643&gt;0, V2643/U2643, 0)</f>
        <v/>
      </c>
      <c r="X2643" s="19">
        <f>IF(AND(S2643=1, C2643=Ajustes!$B$7), D2643-N(O2643)-T2643-H2643*W2642, "")</f>
        <v/>
      </c>
      <c r="Y2643" s="18">
        <f>IF(A2643="", "", TRIM(IF(COUNTIFS($N$2:$N$3000,N2643,$C$2:$C$3000,C2643,$D$2:$D$3000,D2643,$H$2:$H$3000,H2643)&gt;1, "Orden repetida. ", "")&amp;IF(AND(S2643=1, C2643=Ajustes!$B$7, U2642+0.000001&lt;H2643), "Vendes más de lo registrado. ", "")&amp;IF(Q2643="texto", "Fecha en texto. ", "")&amp;IF(OR(NOT(ISNUMBER(D2643)), NOT(ISNUMBER(H2643))), "Número en texto. ", "")&amp;IF(AND(ISNUMBER(Q2643), ISNUMBER(Q2642), Q2643&lt;Q2642), "Fuera de orden de fecha. ", "")))</f>
        <v/>
      </c>
      <c r="Z2643" s="18">
        <f>IF(AND(S2643=1, ISNUMBER(R2643)), ROW(), 0)</f>
        <v/>
      </c>
      <c r="AA2643" s="18">
        <f>IF(ISNUMBER(R2643), R2643, 0)</f>
        <v/>
      </c>
    </row>
    <row r="2644">
      <c r="A2644" s="13" t="n"/>
      <c r="B2644" s="13" t="n"/>
      <c r="C2644" s="13" t="n"/>
      <c r="D2644" s="13" t="n"/>
      <c r="E2644" s="13" t="n"/>
      <c r="F2644" s="13" t="n"/>
      <c r="G2644" s="13" t="n"/>
      <c r="H2644" s="13" t="n"/>
      <c r="I2644" s="13" t="n"/>
      <c r="J2644" s="13" t="n"/>
      <c r="K2644" s="13" t="n"/>
      <c r="L2644" s="13" t="n"/>
      <c r="M2644" s="13" t="n"/>
      <c r="N2644" s="13" t="n"/>
      <c r="O2644" s="14" t="n"/>
      <c r="P2644" s="15" t="n"/>
      <c r="Q2644" s="16">
        <f>IF(N2644="", "", IF(ISNUMBER(N2644), N2644, IFERROR(DATEVALUE(LEFT(N2644,10))+TIMEVALUE(MID(N2644,12,8)), "texto")))</f>
        <v/>
      </c>
      <c r="R2644" s="17">
        <f>IF(ISNUMBER(Q2644), DATE(YEAR(Q2644),MONTH(Q2644),1), "")</f>
        <v/>
      </c>
      <c r="S2644" s="18">
        <f>IF(A2644="", 0, IF(AND(M2644=Ajustes!$B$8, E2644=Ajustes!$B$5, I2644=Ajustes!$B$4, OR(C2644=Ajustes!$B$6, C2644=Ajustes!$B$7), ISNUMBER(D2644), ISNUMBER(H2644)), 1, 0))</f>
        <v/>
      </c>
      <c r="T2644" s="19">
        <f>IF(S2644&lt;&gt;1, 0, IF(N(J2644)=0, 0, IF(K2644=Ajustes!$B$5, J2644, J2644*F2644)))</f>
        <v/>
      </c>
      <c r="U2644" s="20">
        <f>IF(S2644&lt;&gt;1, U2643, IF(C2644=Ajustes!$B$6, U2643+H2644, U2643-H2644))</f>
        <v/>
      </c>
      <c r="V2644" s="19">
        <f>IF(S2644&lt;&gt;1, V2643, IF(C2644=Ajustes!$B$6, V2643+D2644+N(O2644)+T2644, IF(U2644&lt;=0, 0, V2643-H2644*W2643)))</f>
        <v/>
      </c>
      <c r="W2644" s="21">
        <f>IF(U2644&gt;0, V2644/U2644, 0)</f>
        <v/>
      </c>
      <c r="X2644" s="19">
        <f>IF(AND(S2644=1, C2644=Ajustes!$B$7), D2644-N(O2644)-T2644-H2644*W2643, "")</f>
        <v/>
      </c>
      <c r="Y2644" s="18">
        <f>IF(A2644="", "", TRIM(IF(COUNTIFS($N$2:$N$3000,N2644,$C$2:$C$3000,C2644,$D$2:$D$3000,D2644,$H$2:$H$3000,H2644)&gt;1, "Orden repetida. ", "")&amp;IF(AND(S2644=1, C2644=Ajustes!$B$7, U2643+0.000001&lt;H2644), "Vendes más de lo registrado. ", "")&amp;IF(Q2644="texto", "Fecha en texto. ", "")&amp;IF(OR(NOT(ISNUMBER(D2644)), NOT(ISNUMBER(H2644))), "Número en texto. ", "")&amp;IF(AND(ISNUMBER(Q2644), ISNUMBER(Q2643), Q2644&lt;Q2643), "Fuera de orden de fecha. ", "")))</f>
        <v/>
      </c>
      <c r="Z2644" s="18">
        <f>IF(AND(S2644=1, ISNUMBER(R2644)), ROW(), 0)</f>
        <v/>
      </c>
      <c r="AA2644" s="18">
        <f>IF(ISNUMBER(R2644), R2644, 0)</f>
        <v/>
      </c>
    </row>
    <row r="2645">
      <c r="A2645" s="13" t="n"/>
      <c r="B2645" s="13" t="n"/>
      <c r="C2645" s="13" t="n"/>
      <c r="D2645" s="13" t="n"/>
      <c r="E2645" s="13" t="n"/>
      <c r="F2645" s="13" t="n"/>
      <c r="G2645" s="13" t="n"/>
      <c r="H2645" s="13" t="n"/>
      <c r="I2645" s="13" t="n"/>
      <c r="J2645" s="13" t="n"/>
      <c r="K2645" s="13" t="n"/>
      <c r="L2645" s="13" t="n"/>
      <c r="M2645" s="13" t="n"/>
      <c r="N2645" s="13" t="n"/>
      <c r="O2645" s="14" t="n"/>
      <c r="P2645" s="15" t="n"/>
      <c r="Q2645" s="16">
        <f>IF(N2645="", "", IF(ISNUMBER(N2645), N2645, IFERROR(DATEVALUE(LEFT(N2645,10))+TIMEVALUE(MID(N2645,12,8)), "texto")))</f>
        <v/>
      </c>
      <c r="R2645" s="17">
        <f>IF(ISNUMBER(Q2645), DATE(YEAR(Q2645),MONTH(Q2645),1), "")</f>
        <v/>
      </c>
      <c r="S2645" s="18">
        <f>IF(A2645="", 0, IF(AND(M2645=Ajustes!$B$8, E2645=Ajustes!$B$5, I2645=Ajustes!$B$4, OR(C2645=Ajustes!$B$6, C2645=Ajustes!$B$7), ISNUMBER(D2645), ISNUMBER(H2645)), 1, 0))</f>
        <v/>
      </c>
      <c r="T2645" s="19">
        <f>IF(S2645&lt;&gt;1, 0, IF(N(J2645)=0, 0, IF(K2645=Ajustes!$B$5, J2645, J2645*F2645)))</f>
        <v/>
      </c>
      <c r="U2645" s="20">
        <f>IF(S2645&lt;&gt;1, U2644, IF(C2645=Ajustes!$B$6, U2644+H2645, U2644-H2645))</f>
        <v/>
      </c>
      <c r="V2645" s="19">
        <f>IF(S2645&lt;&gt;1, V2644, IF(C2645=Ajustes!$B$6, V2644+D2645+N(O2645)+T2645, IF(U2645&lt;=0, 0, V2644-H2645*W2644)))</f>
        <v/>
      </c>
      <c r="W2645" s="21">
        <f>IF(U2645&gt;0, V2645/U2645, 0)</f>
        <v/>
      </c>
      <c r="X2645" s="19">
        <f>IF(AND(S2645=1, C2645=Ajustes!$B$7), D2645-N(O2645)-T2645-H2645*W2644, "")</f>
        <v/>
      </c>
      <c r="Y2645" s="18">
        <f>IF(A2645="", "", TRIM(IF(COUNTIFS($N$2:$N$3000,N2645,$C$2:$C$3000,C2645,$D$2:$D$3000,D2645,$H$2:$H$3000,H2645)&gt;1, "Orden repetida. ", "")&amp;IF(AND(S2645=1, C2645=Ajustes!$B$7, U2644+0.000001&lt;H2645), "Vendes más de lo registrado. ", "")&amp;IF(Q2645="texto", "Fecha en texto. ", "")&amp;IF(OR(NOT(ISNUMBER(D2645)), NOT(ISNUMBER(H2645))), "Número en texto. ", "")&amp;IF(AND(ISNUMBER(Q2645), ISNUMBER(Q2644), Q2645&lt;Q2644), "Fuera de orden de fecha. ", "")))</f>
        <v/>
      </c>
      <c r="Z2645" s="18">
        <f>IF(AND(S2645=1, ISNUMBER(R2645)), ROW(), 0)</f>
        <v/>
      </c>
      <c r="AA2645" s="18">
        <f>IF(ISNUMBER(R2645), R2645, 0)</f>
        <v/>
      </c>
    </row>
    <row r="2646">
      <c r="A2646" s="13" t="n"/>
      <c r="B2646" s="13" t="n"/>
      <c r="C2646" s="13" t="n"/>
      <c r="D2646" s="13" t="n"/>
      <c r="E2646" s="13" t="n"/>
      <c r="F2646" s="13" t="n"/>
      <c r="G2646" s="13" t="n"/>
      <c r="H2646" s="13" t="n"/>
      <c r="I2646" s="13" t="n"/>
      <c r="J2646" s="13" t="n"/>
      <c r="K2646" s="13" t="n"/>
      <c r="L2646" s="13" t="n"/>
      <c r="M2646" s="13" t="n"/>
      <c r="N2646" s="13" t="n"/>
      <c r="O2646" s="14" t="n"/>
      <c r="P2646" s="15" t="n"/>
      <c r="Q2646" s="16">
        <f>IF(N2646="", "", IF(ISNUMBER(N2646), N2646, IFERROR(DATEVALUE(LEFT(N2646,10))+TIMEVALUE(MID(N2646,12,8)), "texto")))</f>
        <v/>
      </c>
      <c r="R2646" s="17">
        <f>IF(ISNUMBER(Q2646), DATE(YEAR(Q2646),MONTH(Q2646),1), "")</f>
        <v/>
      </c>
      <c r="S2646" s="18">
        <f>IF(A2646="", 0, IF(AND(M2646=Ajustes!$B$8, E2646=Ajustes!$B$5, I2646=Ajustes!$B$4, OR(C2646=Ajustes!$B$6, C2646=Ajustes!$B$7), ISNUMBER(D2646), ISNUMBER(H2646)), 1, 0))</f>
        <v/>
      </c>
      <c r="T2646" s="19">
        <f>IF(S2646&lt;&gt;1, 0, IF(N(J2646)=0, 0, IF(K2646=Ajustes!$B$5, J2646, J2646*F2646)))</f>
        <v/>
      </c>
      <c r="U2646" s="20">
        <f>IF(S2646&lt;&gt;1, U2645, IF(C2646=Ajustes!$B$6, U2645+H2646, U2645-H2646))</f>
        <v/>
      </c>
      <c r="V2646" s="19">
        <f>IF(S2646&lt;&gt;1, V2645, IF(C2646=Ajustes!$B$6, V2645+D2646+N(O2646)+T2646, IF(U2646&lt;=0, 0, V2645-H2646*W2645)))</f>
        <v/>
      </c>
      <c r="W2646" s="21">
        <f>IF(U2646&gt;0, V2646/U2646, 0)</f>
        <v/>
      </c>
      <c r="X2646" s="19">
        <f>IF(AND(S2646=1, C2646=Ajustes!$B$7), D2646-N(O2646)-T2646-H2646*W2645, "")</f>
        <v/>
      </c>
      <c r="Y2646" s="18">
        <f>IF(A2646="", "", TRIM(IF(COUNTIFS($N$2:$N$3000,N2646,$C$2:$C$3000,C2646,$D$2:$D$3000,D2646,$H$2:$H$3000,H2646)&gt;1, "Orden repetida. ", "")&amp;IF(AND(S2646=1, C2646=Ajustes!$B$7, U2645+0.000001&lt;H2646), "Vendes más de lo registrado. ", "")&amp;IF(Q2646="texto", "Fecha en texto. ", "")&amp;IF(OR(NOT(ISNUMBER(D2646)), NOT(ISNUMBER(H2646))), "Número en texto. ", "")&amp;IF(AND(ISNUMBER(Q2646), ISNUMBER(Q2645), Q2646&lt;Q2645), "Fuera de orden de fecha. ", "")))</f>
        <v/>
      </c>
      <c r="Z2646" s="18">
        <f>IF(AND(S2646=1, ISNUMBER(R2646)), ROW(), 0)</f>
        <v/>
      </c>
      <c r="AA2646" s="18">
        <f>IF(ISNUMBER(R2646), R2646, 0)</f>
        <v/>
      </c>
    </row>
    <row r="2647">
      <c r="A2647" s="13" t="n"/>
      <c r="B2647" s="13" t="n"/>
      <c r="C2647" s="13" t="n"/>
      <c r="D2647" s="13" t="n"/>
      <c r="E2647" s="13" t="n"/>
      <c r="F2647" s="13" t="n"/>
      <c r="G2647" s="13" t="n"/>
      <c r="H2647" s="13" t="n"/>
      <c r="I2647" s="13" t="n"/>
      <c r="J2647" s="13" t="n"/>
      <c r="K2647" s="13" t="n"/>
      <c r="L2647" s="13" t="n"/>
      <c r="M2647" s="13" t="n"/>
      <c r="N2647" s="13" t="n"/>
      <c r="O2647" s="14" t="n"/>
      <c r="P2647" s="15" t="n"/>
      <c r="Q2647" s="16">
        <f>IF(N2647="", "", IF(ISNUMBER(N2647), N2647, IFERROR(DATEVALUE(LEFT(N2647,10))+TIMEVALUE(MID(N2647,12,8)), "texto")))</f>
        <v/>
      </c>
      <c r="R2647" s="17">
        <f>IF(ISNUMBER(Q2647), DATE(YEAR(Q2647),MONTH(Q2647),1), "")</f>
        <v/>
      </c>
      <c r="S2647" s="18">
        <f>IF(A2647="", 0, IF(AND(M2647=Ajustes!$B$8, E2647=Ajustes!$B$5, I2647=Ajustes!$B$4, OR(C2647=Ajustes!$B$6, C2647=Ajustes!$B$7), ISNUMBER(D2647), ISNUMBER(H2647)), 1, 0))</f>
        <v/>
      </c>
      <c r="T2647" s="19">
        <f>IF(S2647&lt;&gt;1, 0, IF(N(J2647)=0, 0, IF(K2647=Ajustes!$B$5, J2647, J2647*F2647)))</f>
        <v/>
      </c>
      <c r="U2647" s="20">
        <f>IF(S2647&lt;&gt;1, U2646, IF(C2647=Ajustes!$B$6, U2646+H2647, U2646-H2647))</f>
        <v/>
      </c>
      <c r="V2647" s="19">
        <f>IF(S2647&lt;&gt;1, V2646, IF(C2647=Ajustes!$B$6, V2646+D2647+N(O2647)+T2647, IF(U2647&lt;=0, 0, V2646-H2647*W2646)))</f>
        <v/>
      </c>
      <c r="W2647" s="21">
        <f>IF(U2647&gt;0, V2647/U2647, 0)</f>
        <v/>
      </c>
      <c r="X2647" s="19">
        <f>IF(AND(S2647=1, C2647=Ajustes!$B$7), D2647-N(O2647)-T2647-H2647*W2646, "")</f>
        <v/>
      </c>
      <c r="Y2647" s="18">
        <f>IF(A2647="", "", TRIM(IF(COUNTIFS($N$2:$N$3000,N2647,$C$2:$C$3000,C2647,$D$2:$D$3000,D2647,$H$2:$H$3000,H2647)&gt;1, "Orden repetida. ", "")&amp;IF(AND(S2647=1, C2647=Ajustes!$B$7, U2646+0.000001&lt;H2647), "Vendes más de lo registrado. ", "")&amp;IF(Q2647="texto", "Fecha en texto. ", "")&amp;IF(OR(NOT(ISNUMBER(D2647)), NOT(ISNUMBER(H2647))), "Número en texto. ", "")&amp;IF(AND(ISNUMBER(Q2647), ISNUMBER(Q2646), Q2647&lt;Q2646), "Fuera de orden de fecha. ", "")))</f>
        <v/>
      </c>
      <c r="Z2647" s="18">
        <f>IF(AND(S2647=1, ISNUMBER(R2647)), ROW(), 0)</f>
        <v/>
      </c>
      <c r="AA2647" s="18">
        <f>IF(ISNUMBER(R2647), R2647, 0)</f>
        <v/>
      </c>
    </row>
    <row r="2648">
      <c r="A2648" s="13" t="n"/>
      <c r="B2648" s="13" t="n"/>
      <c r="C2648" s="13" t="n"/>
      <c r="D2648" s="13" t="n"/>
      <c r="E2648" s="13" t="n"/>
      <c r="F2648" s="13" t="n"/>
      <c r="G2648" s="13" t="n"/>
      <c r="H2648" s="13" t="n"/>
      <c r="I2648" s="13" t="n"/>
      <c r="J2648" s="13" t="n"/>
      <c r="K2648" s="13" t="n"/>
      <c r="L2648" s="13" t="n"/>
      <c r="M2648" s="13" t="n"/>
      <c r="N2648" s="13" t="n"/>
      <c r="O2648" s="14" t="n"/>
      <c r="P2648" s="15" t="n"/>
      <c r="Q2648" s="16">
        <f>IF(N2648="", "", IF(ISNUMBER(N2648), N2648, IFERROR(DATEVALUE(LEFT(N2648,10))+TIMEVALUE(MID(N2648,12,8)), "texto")))</f>
        <v/>
      </c>
      <c r="R2648" s="17">
        <f>IF(ISNUMBER(Q2648), DATE(YEAR(Q2648),MONTH(Q2648),1), "")</f>
        <v/>
      </c>
      <c r="S2648" s="18">
        <f>IF(A2648="", 0, IF(AND(M2648=Ajustes!$B$8, E2648=Ajustes!$B$5, I2648=Ajustes!$B$4, OR(C2648=Ajustes!$B$6, C2648=Ajustes!$B$7), ISNUMBER(D2648), ISNUMBER(H2648)), 1, 0))</f>
        <v/>
      </c>
      <c r="T2648" s="19">
        <f>IF(S2648&lt;&gt;1, 0, IF(N(J2648)=0, 0, IF(K2648=Ajustes!$B$5, J2648, J2648*F2648)))</f>
        <v/>
      </c>
      <c r="U2648" s="20">
        <f>IF(S2648&lt;&gt;1, U2647, IF(C2648=Ajustes!$B$6, U2647+H2648, U2647-H2648))</f>
        <v/>
      </c>
      <c r="V2648" s="19">
        <f>IF(S2648&lt;&gt;1, V2647, IF(C2648=Ajustes!$B$6, V2647+D2648+N(O2648)+T2648, IF(U2648&lt;=0, 0, V2647-H2648*W2647)))</f>
        <v/>
      </c>
      <c r="W2648" s="21">
        <f>IF(U2648&gt;0, V2648/U2648, 0)</f>
        <v/>
      </c>
      <c r="X2648" s="19">
        <f>IF(AND(S2648=1, C2648=Ajustes!$B$7), D2648-N(O2648)-T2648-H2648*W2647, "")</f>
        <v/>
      </c>
      <c r="Y2648" s="18">
        <f>IF(A2648="", "", TRIM(IF(COUNTIFS($N$2:$N$3000,N2648,$C$2:$C$3000,C2648,$D$2:$D$3000,D2648,$H$2:$H$3000,H2648)&gt;1, "Orden repetida. ", "")&amp;IF(AND(S2648=1, C2648=Ajustes!$B$7, U2647+0.000001&lt;H2648), "Vendes más de lo registrado. ", "")&amp;IF(Q2648="texto", "Fecha en texto. ", "")&amp;IF(OR(NOT(ISNUMBER(D2648)), NOT(ISNUMBER(H2648))), "Número en texto. ", "")&amp;IF(AND(ISNUMBER(Q2648), ISNUMBER(Q2647), Q2648&lt;Q2647), "Fuera de orden de fecha. ", "")))</f>
        <v/>
      </c>
      <c r="Z2648" s="18">
        <f>IF(AND(S2648=1, ISNUMBER(R2648)), ROW(), 0)</f>
        <v/>
      </c>
      <c r="AA2648" s="18">
        <f>IF(ISNUMBER(R2648), R2648, 0)</f>
        <v/>
      </c>
    </row>
    <row r="2649">
      <c r="A2649" s="13" t="n"/>
      <c r="B2649" s="13" t="n"/>
      <c r="C2649" s="13" t="n"/>
      <c r="D2649" s="13" t="n"/>
      <c r="E2649" s="13" t="n"/>
      <c r="F2649" s="13" t="n"/>
      <c r="G2649" s="13" t="n"/>
      <c r="H2649" s="13" t="n"/>
      <c r="I2649" s="13" t="n"/>
      <c r="J2649" s="13" t="n"/>
      <c r="K2649" s="13" t="n"/>
      <c r="L2649" s="13" t="n"/>
      <c r="M2649" s="13" t="n"/>
      <c r="N2649" s="13" t="n"/>
      <c r="O2649" s="14" t="n"/>
      <c r="P2649" s="15" t="n"/>
      <c r="Q2649" s="16">
        <f>IF(N2649="", "", IF(ISNUMBER(N2649), N2649, IFERROR(DATEVALUE(LEFT(N2649,10))+TIMEVALUE(MID(N2649,12,8)), "texto")))</f>
        <v/>
      </c>
      <c r="R2649" s="17">
        <f>IF(ISNUMBER(Q2649), DATE(YEAR(Q2649),MONTH(Q2649),1), "")</f>
        <v/>
      </c>
      <c r="S2649" s="18">
        <f>IF(A2649="", 0, IF(AND(M2649=Ajustes!$B$8, E2649=Ajustes!$B$5, I2649=Ajustes!$B$4, OR(C2649=Ajustes!$B$6, C2649=Ajustes!$B$7), ISNUMBER(D2649), ISNUMBER(H2649)), 1, 0))</f>
        <v/>
      </c>
      <c r="T2649" s="19">
        <f>IF(S2649&lt;&gt;1, 0, IF(N(J2649)=0, 0, IF(K2649=Ajustes!$B$5, J2649, J2649*F2649)))</f>
        <v/>
      </c>
      <c r="U2649" s="20">
        <f>IF(S2649&lt;&gt;1, U2648, IF(C2649=Ajustes!$B$6, U2648+H2649, U2648-H2649))</f>
        <v/>
      </c>
      <c r="V2649" s="19">
        <f>IF(S2649&lt;&gt;1, V2648, IF(C2649=Ajustes!$B$6, V2648+D2649+N(O2649)+T2649, IF(U2649&lt;=0, 0, V2648-H2649*W2648)))</f>
        <v/>
      </c>
      <c r="W2649" s="21">
        <f>IF(U2649&gt;0, V2649/U2649, 0)</f>
        <v/>
      </c>
      <c r="X2649" s="19">
        <f>IF(AND(S2649=1, C2649=Ajustes!$B$7), D2649-N(O2649)-T2649-H2649*W2648, "")</f>
        <v/>
      </c>
      <c r="Y2649" s="18">
        <f>IF(A2649="", "", TRIM(IF(COUNTIFS($N$2:$N$3000,N2649,$C$2:$C$3000,C2649,$D$2:$D$3000,D2649,$H$2:$H$3000,H2649)&gt;1, "Orden repetida. ", "")&amp;IF(AND(S2649=1, C2649=Ajustes!$B$7, U2648+0.000001&lt;H2649), "Vendes más de lo registrado. ", "")&amp;IF(Q2649="texto", "Fecha en texto. ", "")&amp;IF(OR(NOT(ISNUMBER(D2649)), NOT(ISNUMBER(H2649))), "Número en texto. ", "")&amp;IF(AND(ISNUMBER(Q2649), ISNUMBER(Q2648), Q2649&lt;Q2648), "Fuera de orden de fecha. ", "")))</f>
        <v/>
      </c>
      <c r="Z2649" s="18">
        <f>IF(AND(S2649=1, ISNUMBER(R2649)), ROW(), 0)</f>
        <v/>
      </c>
      <c r="AA2649" s="18">
        <f>IF(ISNUMBER(R2649), R2649, 0)</f>
        <v/>
      </c>
    </row>
    <row r="2650">
      <c r="A2650" s="13" t="n"/>
      <c r="B2650" s="13" t="n"/>
      <c r="C2650" s="13" t="n"/>
      <c r="D2650" s="13" t="n"/>
      <c r="E2650" s="13" t="n"/>
      <c r="F2650" s="13" t="n"/>
      <c r="G2650" s="13" t="n"/>
      <c r="H2650" s="13" t="n"/>
      <c r="I2650" s="13" t="n"/>
      <c r="J2650" s="13" t="n"/>
      <c r="K2650" s="13" t="n"/>
      <c r="L2650" s="13" t="n"/>
      <c r="M2650" s="13" t="n"/>
      <c r="N2650" s="13" t="n"/>
      <c r="O2650" s="14" t="n"/>
      <c r="P2650" s="15" t="n"/>
      <c r="Q2650" s="16">
        <f>IF(N2650="", "", IF(ISNUMBER(N2650), N2650, IFERROR(DATEVALUE(LEFT(N2650,10))+TIMEVALUE(MID(N2650,12,8)), "texto")))</f>
        <v/>
      </c>
      <c r="R2650" s="17">
        <f>IF(ISNUMBER(Q2650), DATE(YEAR(Q2650),MONTH(Q2650),1), "")</f>
        <v/>
      </c>
      <c r="S2650" s="18">
        <f>IF(A2650="", 0, IF(AND(M2650=Ajustes!$B$8, E2650=Ajustes!$B$5, I2650=Ajustes!$B$4, OR(C2650=Ajustes!$B$6, C2650=Ajustes!$B$7), ISNUMBER(D2650), ISNUMBER(H2650)), 1, 0))</f>
        <v/>
      </c>
      <c r="T2650" s="19">
        <f>IF(S2650&lt;&gt;1, 0, IF(N(J2650)=0, 0, IF(K2650=Ajustes!$B$5, J2650, J2650*F2650)))</f>
        <v/>
      </c>
      <c r="U2650" s="20">
        <f>IF(S2650&lt;&gt;1, U2649, IF(C2650=Ajustes!$B$6, U2649+H2650, U2649-H2650))</f>
        <v/>
      </c>
      <c r="V2650" s="19">
        <f>IF(S2650&lt;&gt;1, V2649, IF(C2650=Ajustes!$B$6, V2649+D2650+N(O2650)+T2650, IF(U2650&lt;=0, 0, V2649-H2650*W2649)))</f>
        <v/>
      </c>
      <c r="W2650" s="21">
        <f>IF(U2650&gt;0, V2650/U2650, 0)</f>
        <v/>
      </c>
      <c r="X2650" s="19">
        <f>IF(AND(S2650=1, C2650=Ajustes!$B$7), D2650-N(O2650)-T2650-H2650*W2649, "")</f>
        <v/>
      </c>
      <c r="Y2650" s="18">
        <f>IF(A2650="", "", TRIM(IF(COUNTIFS($N$2:$N$3000,N2650,$C$2:$C$3000,C2650,$D$2:$D$3000,D2650,$H$2:$H$3000,H2650)&gt;1, "Orden repetida. ", "")&amp;IF(AND(S2650=1, C2650=Ajustes!$B$7, U2649+0.000001&lt;H2650), "Vendes más de lo registrado. ", "")&amp;IF(Q2650="texto", "Fecha en texto. ", "")&amp;IF(OR(NOT(ISNUMBER(D2650)), NOT(ISNUMBER(H2650))), "Número en texto. ", "")&amp;IF(AND(ISNUMBER(Q2650), ISNUMBER(Q2649), Q2650&lt;Q2649), "Fuera de orden de fecha. ", "")))</f>
        <v/>
      </c>
      <c r="Z2650" s="18">
        <f>IF(AND(S2650=1, ISNUMBER(R2650)), ROW(), 0)</f>
        <v/>
      </c>
      <c r="AA2650" s="18">
        <f>IF(ISNUMBER(R2650), R2650, 0)</f>
        <v/>
      </c>
    </row>
    <row r="2651">
      <c r="A2651" s="13" t="n"/>
      <c r="B2651" s="13" t="n"/>
      <c r="C2651" s="13" t="n"/>
      <c r="D2651" s="13" t="n"/>
      <c r="E2651" s="13" t="n"/>
      <c r="F2651" s="13" t="n"/>
      <c r="G2651" s="13" t="n"/>
      <c r="H2651" s="13" t="n"/>
      <c r="I2651" s="13" t="n"/>
      <c r="J2651" s="13" t="n"/>
      <c r="K2651" s="13" t="n"/>
      <c r="L2651" s="13" t="n"/>
      <c r="M2651" s="13" t="n"/>
      <c r="N2651" s="13" t="n"/>
      <c r="O2651" s="14" t="n"/>
      <c r="P2651" s="15" t="n"/>
      <c r="Q2651" s="16">
        <f>IF(N2651="", "", IF(ISNUMBER(N2651), N2651, IFERROR(DATEVALUE(LEFT(N2651,10))+TIMEVALUE(MID(N2651,12,8)), "texto")))</f>
        <v/>
      </c>
      <c r="R2651" s="17">
        <f>IF(ISNUMBER(Q2651), DATE(YEAR(Q2651),MONTH(Q2651),1), "")</f>
        <v/>
      </c>
      <c r="S2651" s="18">
        <f>IF(A2651="", 0, IF(AND(M2651=Ajustes!$B$8, E2651=Ajustes!$B$5, I2651=Ajustes!$B$4, OR(C2651=Ajustes!$B$6, C2651=Ajustes!$B$7), ISNUMBER(D2651), ISNUMBER(H2651)), 1, 0))</f>
        <v/>
      </c>
      <c r="T2651" s="19">
        <f>IF(S2651&lt;&gt;1, 0, IF(N(J2651)=0, 0, IF(K2651=Ajustes!$B$5, J2651, J2651*F2651)))</f>
        <v/>
      </c>
      <c r="U2651" s="20">
        <f>IF(S2651&lt;&gt;1, U2650, IF(C2651=Ajustes!$B$6, U2650+H2651, U2650-H2651))</f>
        <v/>
      </c>
      <c r="V2651" s="19">
        <f>IF(S2651&lt;&gt;1, V2650, IF(C2651=Ajustes!$B$6, V2650+D2651+N(O2651)+T2651, IF(U2651&lt;=0, 0, V2650-H2651*W2650)))</f>
        <v/>
      </c>
      <c r="W2651" s="21">
        <f>IF(U2651&gt;0, V2651/U2651, 0)</f>
        <v/>
      </c>
      <c r="X2651" s="19">
        <f>IF(AND(S2651=1, C2651=Ajustes!$B$7), D2651-N(O2651)-T2651-H2651*W2650, "")</f>
        <v/>
      </c>
      <c r="Y2651" s="18">
        <f>IF(A2651="", "", TRIM(IF(COUNTIFS($N$2:$N$3000,N2651,$C$2:$C$3000,C2651,$D$2:$D$3000,D2651,$H$2:$H$3000,H2651)&gt;1, "Orden repetida. ", "")&amp;IF(AND(S2651=1, C2651=Ajustes!$B$7, U2650+0.000001&lt;H2651), "Vendes más de lo registrado. ", "")&amp;IF(Q2651="texto", "Fecha en texto. ", "")&amp;IF(OR(NOT(ISNUMBER(D2651)), NOT(ISNUMBER(H2651))), "Número en texto. ", "")&amp;IF(AND(ISNUMBER(Q2651), ISNUMBER(Q2650), Q2651&lt;Q2650), "Fuera de orden de fecha. ", "")))</f>
        <v/>
      </c>
      <c r="Z2651" s="18">
        <f>IF(AND(S2651=1, ISNUMBER(R2651)), ROW(), 0)</f>
        <v/>
      </c>
      <c r="AA2651" s="18">
        <f>IF(ISNUMBER(R2651), R2651, 0)</f>
        <v/>
      </c>
    </row>
    <row r="2652">
      <c r="A2652" s="13" t="n"/>
      <c r="B2652" s="13" t="n"/>
      <c r="C2652" s="13" t="n"/>
      <c r="D2652" s="13" t="n"/>
      <c r="E2652" s="13" t="n"/>
      <c r="F2652" s="13" t="n"/>
      <c r="G2652" s="13" t="n"/>
      <c r="H2652" s="13" t="n"/>
      <c r="I2652" s="13" t="n"/>
      <c r="J2652" s="13" t="n"/>
      <c r="K2652" s="13" t="n"/>
      <c r="L2652" s="13" t="n"/>
      <c r="M2652" s="13" t="n"/>
      <c r="N2652" s="13" t="n"/>
      <c r="O2652" s="14" t="n"/>
      <c r="P2652" s="15" t="n"/>
      <c r="Q2652" s="16">
        <f>IF(N2652="", "", IF(ISNUMBER(N2652), N2652, IFERROR(DATEVALUE(LEFT(N2652,10))+TIMEVALUE(MID(N2652,12,8)), "texto")))</f>
        <v/>
      </c>
      <c r="R2652" s="17">
        <f>IF(ISNUMBER(Q2652), DATE(YEAR(Q2652),MONTH(Q2652),1), "")</f>
        <v/>
      </c>
      <c r="S2652" s="18">
        <f>IF(A2652="", 0, IF(AND(M2652=Ajustes!$B$8, E2652=Ajustes!$B$5, I2652=Ajustes!$B$4, OR(C2652=Ajustes!$B$6, C2652=Ajustes!$B$7), ISNUMBER(D2652), ISNUMBER(H2652)), 1, 0))</f>
        <v/>
      </c>
      <c r="T2652" s="19">
        <f>IF(S2652&lt;&gt;1, 0, IF(N(J2652)=0, 0, IF(K2652=Ajustes!$B$5, J2652, J2652*F2652)))</f>
        <v/>
      </c>
      <c r="U2652" s="20">
        <f>IF(S2652&lt;&gt;1, U2651, IF(C2652=Ajustes!$B$6, U2651+H2652, U2651-H2652))</f>
        <v/>
      </c>
      <c r="V2652" s="19">
        <f>IF(S2652&lt;&gt;1, V2651, IF(C2652=Ajustes!$B$6, V2651+D2652+N(O2652)+T2652, IF(U2652&lt;=0, 0, V2651-H2652*W2651)))</f>
        <v/>
      </c>
      <c r="W2652" s="21">
        <f>IF(U2652&gt;0, V2652/U2652, 0)</f>
        <v/>
      </c>
      <c r="X2652" s="19">
        <f>IF(AND(S2652=1, C2652=Ajustes!$B$7), D2652-N(O2652)-T2652-H2652*W2651, "")</f>
        <v/>
      </c>
      <c r="Y2652" s="18">
        <f>IF(A2652="", "", TRIM(IF(COUNTIFS($N$2:$N$3000,N2652,$C$2:$C$3000,C2652,$D$2:$D$3000,D2652,$H$2:$H$3000,H2652)&gt;1, "Orden repetida. ", "")&amp;IF(AND(S2652=1, C2652=Ajustes!$B$7, U2651+0.000001&lt;H2652), "Vendes más de lo registrado. ", "")&amp;IF(Q2652="texto", "Fecha en texto. ", "")&amp;IF(OR(NOT(ISNUMBER(D2652)), NOT(ISNUMBER(H2652))), "Número en texto. ", "")&amp;IF(AND(ISNUMBER(Q2652), ISNUMBER(Q2651), Q2652&lt;Q2651), "Fuera de orden de fecha. ", "")))</f>
        <v/>
      </c>
      <c r="Z2652" s="18">
        <f>IF(AND(S2652=1, ISNUMBER(R2652)), ROW(), 0)</f>
        <v/>
      </c>
      <c r="AA2652" s="18">
        <f>IF(ISNUMBER(R2652), R2652, 0)</f>
        <v/>
      </c>
    </row>
    <row r="2653">
      <c r="A2653" s="13" t="n"/>
      <c r="B2653" s="13" t="n"/>
      <c r="C2653" s="13" t="n"/>
      <c r="D2653" s="13" t="n"/>
      <c r="E2653" s="13" t="n"/>
      <c r="F2653" s="13" t="n"/>
      <c r="G2653" s="13" t="n"/>
      <c r="H2653" s="13" t="n"/>
      <c r="I2653" s="13" t="n"/>
      <c r="J2653" s="13" t="n"/>
      <c r="K2653" s="13" t="n"/>
      <c r="L2653" s="13" t="n"/>
      <c r="M2653" s="13" t="n"/>
      <c r="N2653" s="13" t="n"/>
      <c r="O2653" s="14" t="n"/>
      <c r="P2653" s="15" t="n"/>
      <c r="Q2653" s="16">
        <f>IF(N2653="", "", IF(ISNUMBER(N2653), N2653, IFERROR(DATEVALUE(LEFT(N2653,10))+TIMEVALUE(MID(N2653,12,8)), "texto")))</f>
        <v/>
      </c>
      <c r="R2653" s="17">
        <f>IF(ISNUMBER(Q2653), DATE(YEAR(Q2653),MONTH(Q2653),1), "")</f>
        <v/>
      </c>
      <c r="S2653" s="18">
        <f>IF(A2653="", 0, IF(AND(M2653=Ajustes!$B$8, E2653=Ajustes!$B$5, I2653=Ajustes!$B$4, OR(C2653=Ajustes!$B$6, C2653=Ajustes!$B$7), ISNUMBER(D2653), ISNUMBER(H2653)), 1, 0))</f>
        <v/>
      </c>
      <c r="T2653" s="19">
        <f>IF(S2653&lt;&gt;1, 0, IF(N(J2653)=0, 0, IF(K2653=Ajustes!$B$5, J2653, J2653*F2653)))</f>
        <v/>
      </c>
      <c r="U2653" s="20">
        <f>IF(S2653&lt;&gt;1, U2652, IF(C2653=Ajustes!$B$6, U2652+H2653, U2652-H2653))</f>
        <v/>
      </c>
      <c r="V2653" s="19">
        <f>IF(S2653&lt;&gt;1, V2652, IF(C2653=Ajustes!$B$6, V2652+D2653+N(O2653)+T2653, IF(U2653&lt;=0, 0, V2652-H2653*W2652)))</f>
        <v/>
      </c>
      <c r="W2653" s="21">
        <f>IF(U2653&gt;0, V2653/U2653, 0)</f>
        <v/>
      </c>
      <c r="X2653" s="19">
        <f>IF(AND(S2653=1, C2653=Ajustes!$B$7), D2653-N(O2653)-T2653-H2653*W2652, "")</f>
        <v/>
      </c>
      <c r="Y2653" s="18">
        <f>IF(A2653="", "", TRIM(IF(COUNTIFS($N$2:$N$3000,N2653,$C$2:$C$3000,C2653,$D$2:$D$3000,D2653,$H$2:$H$3000,H2653)&gt;1, "Orden repetida. ", "")&amp;IF(AND(S2653=1, C2653=Ajustes!$B$7, U2652+0.000001&lt;H2653), "Vendes más de lo registrado. ", "")&amp;IF(Q2653="texto", "Fecha en texto. ", "")&amp;IF(OR(NOT(ISNUMBER(D2653)), NOT(ISNUMBER(H2653))), "Número en texto. ", "")&amp;IF(AND(ISNUMBER(Q2653), ISNUMBER(Q2652), Q2653&lt;Q2652), "Fuera de orden de fecha. ", "")))</f>
        <v/>
      </c>
      <c r="Z2653" s="18">
        <f>IF(AND(S2653=1, ISNUMBER(R2653)), ROW(), 0)</f>
        <v/>
      </c>
      <c r="AA2653" s="18">
        <f>IF(ISNUMBER(R2653), R2653, 0)</f>
        <v/>
      </c>
    </row>
    <row r="2654">
      <c r="A2654" s="13" t="n"/>
      <c r="B2654" s="13" t="n"/>
      <c r="C2654" s="13" t="n"/>
      <c r="D2654" s="13" t="n"/>
      <c r="E2654" s="13" t="n"/>
      <c r="F2654" s="13" t="n"/>
      <c r="G2654" s="13" t="n"/>
      <c r="H2654" s="13" t="n"/>
      <c r="I2654" s="13" t="n"/>
      <c r="J2654" s="13" t="n"/>
      <c r="K2654" s="13" t="n"/>
      <c r="L2654" s="13" t="n"/>
      <c r="M2654" s="13" t="n"/>
      <c r="N2654" s="13" t="n"/>
      <c r="O2654" s="14" t="n"/>
      <c r="P2654" s="15" t="n"/>
      <c r="Q2654" s="16">
        <f>IF(N2654="", "", IF(ISNUMBER(N2654), N2654, IFERROR(DATEVALUE(LEFT(N2654,10))+TIMEVALUE(MID(N2654,12,8)), "texto")))</f>
        <v/>
      </c>
      <c r="R2654" s="17">
        <f>IF(ISNUMBER(Q2654), DATE(YEAR(Q2654),MONTH(Q2654),1), "")</f>
        <v/>
      </c>
      <c r="S2654" s="18">
        <f>IF(A2654="", 0, IF(AND(M2654=Ajustes!$B$8, E2654=Ajustes!$B$5, I2654=Ajustes!$B$4, OR(C2654=Ajustes!$B$6, C2654=Ajustes!$B$7), ISNUMBER(D2654), ISNUMBER(H2654)), 1, 0))</f>
        <v/>
      </c>
      <c r="T2654" s="19">
        <f>IF(S2654&lt;&gt;1, 0, IF(N(J2654)=0, 0, IF(K2654=Ajustes!$B$5, J2654, J2654*F2654)))</f>
        <v/>
      </c>
      <c r="U2654" s="20">
        <f>IF(S2654&lt;&gt;1, U2653, IF(C2654=Ajustes!$B$6, U2653+H2654, U2653-H2654))</f>
        <v/>
      </c>
      <c r="V2654" s="19">
        <f>IF(S2654&lt;&gt;1, V2653, IF(C2654=Ajustes!$B$6, V2653+D2654+N(O2654)+T2654, IF(U2654&lt;=0, 0, V2653-H2654*W2653)))</f>
        <v/>
      </c>
      <c r="W2654" s="21">
        <f>IF(U2654&gt;0, V2654/U2654, 0)</f>
        <v/>
      </c>
      <c r="X2654" s="19">
        <f>IF(AND(S2654=1, C2654=Ajustes!$B$7), D2654-N(O2654)-T2654-H2654*W2653, "")</f>
        <v/>
      </c>
      <c r="Y2654" s="18">
        <f>IF(A2654="", "", TRIM(IF(COUNTIFS($N$2:$N$3000,N2654,$C$2:$C$3000,C2654,$D$2:$D$3000,D2654,$H$2:$H$3000,H2654)&gt;1, "Orden repetida. ", "")&amp;IF(AND(S2654=1, C2654=Ajustes!$B$7, U2653+0.000001&lt;H2654), "Vendes más de lo registrado. ", "")&amp;IF(Q2654="texto", "Fecha en texto. ", "")&amp;IF(OR(NOT(ISNUMBER(D2654)), NOT(ISNUMBER(H2654))), "Número en texto. ", "")&amp;IF(AND(ISNUMBER(Q2654), ISNUMBER(Q2653), Q2654&lt;Q2653), "Fuera de orden de fecha. ", "")))</f>
        <v/>
      </c>
      <c r="Z2654" s="18">
        <f>IF(AND(S2654=1, ISNUMBER(R2654)), ROW(), 0)</f>
        <v/>
      </c>
      <c r="AA2654" s="18">
        <f>IF(ISNUMBER(R2654), R2654, 0)</f>
        <v/>
      </c>
    </row>
    <row r="2655">
      <c r="A2655" s="13" t="n"/>
      <c r="B2655" s="13" t="n"/>
      <c r="C2655" s="13" t="n"/>
      <c r="D2655" s="13" t="n"/>
      <c r="E2655" s="13" t="n"/>
      <c r="F2655" s="13" t="n"/>
      <c r="G2655" s="13" t="n"/>
      <c r="H2655" s="13" t="n"/>
      <c r="I2655" s="13" t="n"/>
      <c r="J2655" s="13" t="n"/>
      <c r="K2655" s="13" t="n"/>
      <c r="L2655" s="13" t="n"/>
      <c r="M2655" s="13" t="n"/>
      <c r="N2655" s="13" t="n"/>
      <c r="O2655" s="14" t="n"/>
      <c r="P2655" s="15" t="n"/>
      <c r="Q2655" s="16">
        <f>IF(N2655="", "", IF(ISNUMBER(N2655), N2655, IFERROR(DATEVALUE(LEFT(N2655,10))+TIMEVALUE(MID(N2655,12,8)), "texto")))</f>
        <v/>
      </c>
      <c r="R2655" s="17">
        <f>IF(ISNUMBER(Q2655), DATE(YEAR(Q2655),MONTH(Q2655),1), "")</f>
        <v/>
      </c>
      <c r="S2655" s="18">
        <f>IF(A2655="", 0, IF(AND(M2655=Ajustes!$B$8, E2655=Ajustes!$B$5, I2655=Ajustes!$B$4, OR(C2655=Ajustes!$B$6, C2655=Ajustes!$B$7), ISNUMBER(D2655), ISNUMBER(H2655)), 1, 0))</f>
        <v/>
      </c>
      <c r="T2655" s="19">
        <f>IF(S2655&lt;&gt;1, 0, IF(N(J2655)=0, 0, IF(K2655=Ajustes!$B$5, J2655, J2655*F2655)))</f>
        <v/>
      </c>
      <c r="U2655" s="20">
        <f>IF(S2655&lt;&gt;1, U2654, IF(C2655=Ajustes!$B$6, U2654+H2655, U2654-H2655))</f>
        <v/>
      </c>
      <c r="V2655" s="19">
        <f>IF(S2655&lt;&gt;1, V2654, IF(C2655=Ajustes!$B$6, V2654+D2655+N(O2655)+T2655, IF(U2655&lt;=0, 0, V2654-H2655*W2654)))</f>
        <v/>
      </c>
      <c r="W2655" s="21">
        <f>IF(U2655&gt;0, V2655/U2655, 0)</f>
        <v/>
      </c>
      <c r="X2655" s="19">
        <f>IF(AND(S2655=1, C2655=Ajustes!$B$7), D2655-N(O2655)-T2655-H2655*W2654, "")</f>
        <v/>
      </c>
      <c r="Y2655" s="18">
        <f>IF(A2655="", "", TRIM(IF(COUNTIFS($N$2:$N$3000,N2655,$C$2:$C$3000,C2655,$D$2:$D$3000,D2655,$H$2:$H$3000,H2655)&gt;1, "Orden repetida. ", "")&amp;IF(AND(S2655=1, C2655=Ajustes!$B$7, U2654+0.000001&lt;H2655), "Vendes más de lo registrado. ", "")&amp;IF(Q2655="texto", "Fecha en texto. ", "")&amp;IF(OR(NOT(ISNUMBER(D2655)), NOT(ISNUMBER(H2655))), "Número en texto. ", "")&amp;IF(AND(ISNUMBER(Q2655), ISNUMBER(Q2654), Q2655&lt;Q2654), "Fuera de orden de fecha. ", "")))</f>
        <v/>
      </c>
      <c r="Z2655" s="18">
        <f>IF(AND(S2655=1, ISNUMBER(R2655)), ROW(), 0)</f>
        <v/>
      </c>
      <c r="AA2655" s="18">
        <f>IF(ISNUMBER(R2655), R2655, 0)</f>
        <v/>
      </c>
    </row>
    <row r="2656">
      <c r="A2656" s="13" t="n"/>
      <c r="B2656" s="13" t="n"/>
      <c r="C2656" s="13" t="n"/>
      <c r="D2656" s="13" t="n"/>
      <c r="E2656" s="13" t="n"/>
      <c r="F2656" s="13" t="n"/>
      <c r="G2656" s="13" t="n"/>
      <c r="H2656" s="13" t="n"/>
      <c r="I2656" s="13" t="n"/>
      <c r="J2656" s="13" t="n"/>
      <c r="K2656" s="13" t="n"/>
      <c r="L2656" s="13" t="n"/>
      <c r="M2656" s="13" t="n"/>
      <c r="N2656" s="13" t="n"/>
      <c r="O2656" s="14" t="n"/>
      <c r="P2656" s="15" t="n"/>
      <c r="Q2656" s="16">
        <f>IF(N2656="", "", IF(ISNUMBER(N2656), N2656, IFERROR(DATEVALUE(LEFT(N2656,10))+TIMEVALUE(MID(N2656,12,8)), "texto")))</f>
        <v/>
      </c>
      <c r="R2656" s="17">
        <f>IF(ISNUMBER(Q2656), DATE(YEAR(Q2656),MONTH(Q2656),1), "")</f>
        <v/>
      </c>
      <c r="S2656" s="18">
        <f>IF(A2656="", 0, IF(AND(M2656=Ajustes!$B$8, E2656=Ajustes!$B$5, I2656=Ajustes!$B$4, OR(C2656=Ajustes!$B$6, C2656=Ajustes!$B$7), ISNUMBER(D2656), ISNUMBER(H2656)), 1, 0))</f>
        <v/>
      </c>
      <c r="T2656" s="19">
        <f>IF(S2656&lt;&gt;1, 0, IF(N(J2656)=0, 0, IF(K2656=Ajustes!$B$5, J2656, J2656*F2656)))</f>
        <v/>
      </c>
      <c r="U2656" s="20">
        <f>IF(S2656&lt;&gt;1, U2655, IF(C2656=Ajustes!$B$6, U2655+H2656, U2655-H2656))</f>
        <v/>
      </c>
      <c r="V2656" s="19">
        <f>IF(S2656&lt;&gt;1, V2655, IF(C2656=Ajustes!$B$6, V2655+D2656+N(O2656)+T2656, IF(U2656&lt;=0, 0, V2655-H2656*W2655)))</f>
        <v/>
      </c>
      <c r="W2656" s="21">
        <f>IF(U2656&gt;0, V2656/U2656, 0)</f>
        <v/>
      </c>
      <c r="X2656" s="19">
        <f>IF(AND(S2656=1, C2656=Ajustes!$B$7), D2656-N(O2656)-T2656-H2656*W2655, "")</f>
        <v/>
      </c>
      <c r="Y2656" s="18">
        <f>IF(A2656="", "", TRIM(IF(COUNTIFS($N$2:$N$3000,N2656,$C$2:$C$3000,C2656,$D$2:$D$3000,D2656,$H$2:$H$3000,H2656)&gt;1, "Orden repetida. ", "")&amp;IF(AND(S2656=1, C2656=Ajustes!$B$7, U2655+0.000001&lt;H2656), "Vendes más de lo registrado. ", "")&amp;IF(Q2656="texto", "Fecha en texto. ", "")&amp;IF(OR(NOT(ISNUMBER(D2656)), NOT(ISNUMBER(H2656))), "Número en texto. ", "")&amp;IF(AND(ISNUMBER(Q2656), ISNUMBER(Q2655), Q2656&lt;Q2655), "Fuera de orden de fecha. ", "")))</f>
        <v/>
      </c>
      <c r="Z2656" s="18">
        <f>IF(AND(S2656=1, ISNUMBER(R2656)), ROW(), 0)</f>
        <v/>
      </c>
      <c r="AA2656" s="18">
        <f>IF(ISNUMBER(R2656), R2656, 0)</f>
        <v/>
      </c>
    </row>
    <row r="2657">
      <c r="A2657" s="13" t="n"/>
      <c r="B2657" s="13" t="n"/>
      <c r="C2657" s="13" t="n"/>
      <c r="D2657" s="13" t="n"/>
      <c r="E2657" s="13" t="n"/>
      <c r="F2657" s="13" t="n"/>
      <c r="G2657" s="13" t="n"/>
      <c r="H2657" s="13" t="n"/>
      <c r="I2657" s="13" t="n"/>
      <c r="J2657" s="13" t="n"/>
      <c r="K2657" s="13" t="n"/>
      <c r="L2657" s="13" t="n"/>
      <c r="M2657" s="13" t="n"/>
      <c r="N2657" s="13" t="n"/>
      <c r="O2657" s="14" t="n"/>
      <c r="P2657" s="15" t="n"/>
      <c r="Q2657" s="16">
        <f>IF(N2657="", "", IF(ISNUMBER(N2657), N2657, IFERROR(DATEVALUE(LEFT(N2657,10))+TIMEVALUE(MID(N2657,12,8)), "texto")))</f>
        <v/>
      </c>
      <c r="R2657" s="17">
        <f>IF(ISNUMBER(Q2657), DATE(YEAR(Q2657),MONTH(Q2657),1), "")</f>
        <v/>
      </c>
      <c r="S2657" s="18">
        <f>IF(A2657="", 0, IF(AND(M2657=Ajustes!$B$8, E2657=Ajustes!$B$5, I2657=Ajustes!$B$4, OR(C2657=Ajustes!$B$6, C2657=Ajustes!$B$7), ISNUMBER(D2657), ISNUMBER(H2657)), 1, 0))</f>
        <v/>
      </c>
      <c r="T2657" s="19">
        <f>IF(S2657&lt;&gt;1, 0, IF(N(J2657)=0, 0, IF(K2657=Ajustes!$B$5, J2657, J2657*F2657)))</f>
        <v/>
      </c>
      <c r="U2657" s="20">
        <f>IF(S2657&lt;&gt;1, U2656, IF(C2657=Ajustes!$B$6, U2656+H2657, U2656-H2657))</f>
        <v/>
      </c>
      <c r="V2657" s="19">
        <f>IF(S2657&lt;&gt;1, V2656, IF(C2657=Ajustes!$B$6, V2656+D2657+N(O2657)+T2657, IF(U2657&lt;=0, 0, V2656-H2657*W2656)))</f>
        <v/>
      </c>
      <c r="W2657" s="21">
        <f>IF(U2657&gt;0, V2657/U2657, 0)</f>
        <v/>
      </c>
      <c r="X2657" s="19">
        <f>IF(AND(S2657=1, C2657=Ajustes!$B$7), D2657-N(O2657)-T2657-H2657*W2656, "")</f>
        <v/>
      </c>
      <c r="Y2657" s="18">
        <f>IF(A2657="", "", TRIM(IF(COUNTIFS($N$2:$N$3000,N2657,$C$2:$C$3000,C2657,$D$2:$D$3000,D2657,$H$2:$H$3000,H2657)&gt;1, "Orden repetida. ", "")&amp;IF(AND(S2657=1, C2657=Ajustes!$B$7, U2656+0.000001&lt;H2657), "Vendes más de lo registrado. ", "")&amp;IF(Q2657="texto", "Fecha en texto. ", "")&amp;IF(OR(NOT(ISNUMBER(D2657)), NOT(ISNUMBER(H2657))), "Número en texto. ", "")&amp;IF(AND(ISNUMBER(Q2657), ISNUMBER(Q2656), Q2657&lt;Q2656), "Fuera de orden de fecha. ", "")))</f>
        <v/>
      </c>
      <c r="Z2657" s="18">
        <f>IF(AND(S2657=1, ISNUMBER(R2657)), ROW(), 0)</f>
        <v/>
      </c>
      <c r="AA2657" s="18">
        <f>IF(ISNUMBER(R2657), R2657, 0)</f>
        <v/>
      </c>
    </row>
    <row r="2658">
      <c r="A2658" s="13" t="n"/>
      <c r="B2658" s="13" t="n"/>
      <c r="C2658" s="13" t="n"/>
      <c r="D2658" s="13" t="n"/>
      <c r="E2658" s="13" t="n"/>
      <c r="F2658" s="13" t="n"/>
      <c r="G2658" s="13" t="n"/>
      <c r="H2658" s="13" t="n"/>
      <c r="I2658" s="13" t="n"/>
      <c r="J2658" s="13" t="n"/>
      <c r="K2658" s="13" t="n"/>
      <c r="L2658" s="13" t="n"/>
      <c r="M2658" s="13" t="n"/>
      <c r="N2658" s="13" t="n"/>
      <c r="O2658" s="14" t="n"/>
      <c r="P2658" s="15" t="n"/>
      <c r="Q2658" s="16">
        <f>IF(N2658="", "", IF(ISNUMBER(N2658), N2658, IFERROR(DATEVALUE(LEFT(N2658,10))+TIMEVALUE(MID(N2658,12,8)), "texto")))</f>
        <v/>
      </c>
      <c r="R2658" s="17">
        <f>IF(ISNUMBER(Q2658), DATE(YEAR(Q2658),MONTH(Q2658),1), "")</f>
        <v/>
      </c>
      <c r="S2658" s="18">
        <f>IF(A2658="", 0, IF(AND(M2658=Ajustes!$B$8, E2658=Ajustes!$B$5, I2658=Ajustes!$B$4, OR(C2658=Ajustes!$B$6, C2658=Ajustes!$B$7), ISNUMBER(D2658), ISNUMBER(H2658)), 1, 0))</f>
        <v/>
      </c>
      <c r="T2658" s="19">
        <f>IF(S2658&lt;&gt;1, 0, IF(N(J2658)=0, 0, IF(K2658=Ajustes!$B$5, J2658, J2658*F2658)))</f>
        <v/>
      </c>
      <c r="U2658" s="20">
        <f>IF(S2658&lt;&gt;1, U2657, IF(C2658=Ajustes!$B$6, U2657+H2658, U2657-H2658))</f>
        <v/>
      </c>
      <c r="V2658" s="19">
        <f>IF(S2658&lt;&gt;1, V2657, IF(C2658=Ajustes!$B$6, V2657+D2658+N(O2658)+T2658, IF(U2658&lt;=0, 0, V2657-H2658*W2657)))</f>
        <v/>
      </c>
      <c r="W2658" s="21">
        <f>IF(U2658&gt;0, V2658/U2658, 0)</f>
        <v/>
      </c>
      <c r="X2658" s="19">
        <f>IF(AND(S2658=1, C2658=Ajustes!$B$7), D2658-N(O2658)-T2658-H2658*W2657, "")</f>
        <v/>
      </c>
      <c r="Y2658" s="18">
        <f>IF(A2658="", "", TRIM(IF(COUNTIFS($N$2:$N$3000,N2658,$C$2:$C$3000,C2658,$D$2:$D$3000,D2658,$H$2:$H$3000,H2658)&gt;1, "Orden repetida. ", "")&amp;IF(AND(S2658=1, C2658=Ajustes!$B$7, U2657+0.000001&lt;H2658), "Vendes más de lo registrado. ", "")&amp;IF(Q2658="texto", "Fecha en texto. ", "")&amp;IF(OR(NOT(ISNUMBER(D2658)), NOT(ISNUMBER(H2658))), "Número en texto. ", "")&amp;IF(AND(ISNUMBER(Q2658), ISNUMBER(Q2657), Q2658&lt;Q2657), "Fuera de orden de fecha. ", "")))</f>
        <v/>
      </c>
      <c r="Z2658" s="18">
        <f>IF(AND(S2658=1, ISNUMBER(R2658)), ROW(), 0)</f>
        <v/>
      </c>
      <c r="AA2658" s="18">
        <f>IF(ISNUMBER(R2658), R2658, 0)</f>
        <v/>
      </c>
    </row>
    <row r="2659">
      <c r="A2659" s="13" t="n"/>
      <c r="B2659" s="13" t="n"/>
      <c r="C2659" s="13" t="n"/>
      <c r="D2659" s="13" t="n"/>
      <c r="E2659" s="13" t="n"/>
      <c r="F2659" s="13" t="n"/>
      <c r="G2659" s="13" t="n"/>
      <c r="H2659" s="13" t="n"/>
      <c r="I2659" s="13" t="n"/>
      <c r="J2659" s="13" t="n"/>
      <c r="K2659" s="13" t="n"/>
      <c r="L2659" s="13" t="n"/>
      <c r="M2659" s="13" t="n"/>
      <c r="N2659" s="13" t="n"/>
      <c r="O2659" s="14" t="n"/>
      <c r="P2659" s="15" t="n"/>
      <c r="Q2659" s="16">
        <f>IF(N2659="", "", IF(ISNUMBER(N2659), N2659, IFERROR(DATEVALUE(LEFT(N2659,10))+TIMEVALUE(MID(N2659,12,8)), "texto")))</f>
        <v/>
      </c>
      <c r="R2659" s="17">
        <f>IF(ISNUMBER(Q2659), DATE(YEAR(Q2659),MONTH(Q2659),1), "")</f>
        <v/>
      </c>
      <c r="S2659" s="18">
        <f>IF(A2659="", 0, IF(AND(M2659=Ajustes!$B$8, E2659=Ajustes!$B$5, I2659=Ajustes!$B$4, OR(C2659=Ajustes!$B$6, C2659=Ajustes!$B$7), ISNUMBER(D2659), ISNUMBER(H2659)), 1, 0))</f>
        <v/>
      </c>
      <c r="T2659" s="19">
        <f>IF(S2659&lt;&gt;1, 0, IF(N(J2659)=0, 0, IF(K2659=Ajustes!$B$5, J2659, J2659*F2659)))</f>
        <v/>
      </c>
      <c r="U2659" s="20">
        <f>IF(S2659&lt;&gt;1, U2658, IF(C2659=Ajustes!$B$6, U2658+H2659, U2658-H2659))</f>
        <v/>
      </c>
      <c r="V2659" s="19">
        <f>IF(S2659&lt;&gt;1, V2658, IF(C2659=Ajustes!$B$6, V2658+D2659+N(O2659)+T2659, IF(U2659&lt;=0, 0, V2658-H2659*W2658)))</f>
        <v/>
      </c>
      <c r="W2659" s="21">
        <f>IF(U2659&gt;0, V2659/U2659, 0)</f>
        <v/>
      </c>
      <c r="X2659" s="19">
        <f>IF(AND(S2659=1, C2659=Ajustes!$B$7), D2659-N(O2659)-T2659-H2659*W2658, "")</f>
        <v/>
      </c>
      <c r="Y2659" s="18">
        <f>IF(A2659="", "", TRIM(IF(COUNTIFS($N$2:$N$3000,N2659,$C$2:$C$3000,C2659,$D$2:$D$3000,D2659,$H$2:$H$3000,H2659)&gt;1, "Orden repetida. ", "")&amp;IF(AND(S2659=1, C2659=Ajustes!$B$7, U2658+0.000001&lt;H2659), "Vendes más de lo registrado. ", "")&amp;IF(Q2659="texto", "Fecha en texto. ", "")&amp;IF(OR(NOT(ISNUMBER(D2659)), NOT(ISNUMBER(H2659))), "Número en texto. ", "")&amp;IF(AND(ISNUMBER(Q2659), ISNUMBER(Q2658), Q2659&lt;Q2658), "Fuera de orden de fecha. ", "")))</f>
        <v/>
      </c>
      <c r="Z2659" s="18">
        <f>IF(AND(S2659=1, ISNUMBER(R2659)), ROW(), 0)</f>
        <v/>
      </c>
      <c r="AA2659" s="18">
        <f>IF(ISNUMBER(R2659), R2659, 0)</f>
        <v/>
      </c>
    </row>
    <row r="2660">
      <c r="A2660" s="13" t="n"/>
      <c r="B2660" s="13" t="n"/>
      <c r="C2660" s="13" t="n"/>
      <c r="D2660" s="13" t="n"/>
      <c r="E2660" s="13" t="n"/>
      <c r="F2660" s="13" t="n"/>
      <c r="G2660" s="13" t="n"/>
      <c r="H2660" s="13" t="n"/>
      <c r="I2660" s="13" t="n"/>
      <c r="J2660" s="13" t="n"/>
      <c r="K2660" s="13" t="n"/>
      <c r="L2660" s="13" t="n"/>
      <c r="M2660" s="13" t="n"/>
      <c r="N2660" s="13" t="n"/>
      <c r="O2660" s="14" t="n"/>
      <c r="P2660" s="15" t="n"/>
      <c r="Q2660" s="16">
        <f>IF(N2660="", "", IF(ISNUMBER(N2660), N2660, IFERROR(DATEVALUE(LEFT(N2660,10))+TIMEVALUE(MID(N2660,12,8)), "texto")))</f>
        <v/>
      </c>
      <c r="R2660" s="17">
        <f>IF(ISNUMBER(Q2660), DATE(YEAR(Q2660),MONTH(Q2660),1), "")</f>
        <v/>
      </c>
      <c r="S2660" s="18">
        <f>IF(A2660="", 0, IF(AND(M2660=Ajustes!$B$8, E2660=Ajustes!$B$5, I2660=Ajustes!$B$4, OR(C2660=Ajustes!$B$6, C2660=Ajustes!$B$7), ISNUMBER(D2660), ISNUMBER(H2660)), 1, 0))</f>
        <v/>
      </c>
      <c r="T2660" s="19">
        <f>IF(S2660&lt;&gt;1, 0, IF(N(J2660)=0, 0, IF(K2660=Ajustes!$B$5, J2660, J2660*F2660)))</f>
        <v/>
      </c>
      <c r="U2660" s="20">
        <f>IF(S2660&lt;&gt;1, U2659, IF(C2660=Ajustes!$B$6, U2659+H2660, U2659-H2660))</f>
        <v/>
      </c>
      <c r="V2660" s="19">
        <f>IF(S2660&lt;&gt;1, V2659, IF(C2660=Ajustes!$B$6, V2659+D2660+N(O2660)+T2660, IF(U2660&lt;=0, 0, V2659-H2660*W2659)))</f>
        <v/>
      </c>
      <c r="W2660" s="21">
        <f>IF(U2660&gt;0, V2660/U2660, 0)</f>
        <v/>
      </c>
      <c r="X2660" s="19">
        <f>IF(AND(S2660=1, C2660=Ajustes!$B$7), D2660-N(O2660)-T2660-H2660*W2659, "")</f>
        <v/>
      </c>
      <c r="Y2660" s="18">
        <f>IF(A2660="", "", TRIM(IF(COUNTIFS($N$2:$N$3000,N2660,$C$2:$C$3000,C2660,$D$2:$D$3000,D2660,$H$2:$H$3000,H2660)&gt;1, "Orden repetida. ", "")&amp;IF(AND(S2660=1, C2660=Ajustes!$B$7, U2659+0.000001&lt;H2660), "Vendes más de lo registrado. ", "")&amp;IF(Q2660="texto", "Fecha en texto. ", "")&amp;IF(OR(NOT(ISNUMBER(D2660)), NOT(ISNUMBER(H2660))), "Número en texto. ", "")&amp;IF(AND(ISNUMBER(Q2660), ISNUMBER(Q2659), Q2660&lt;Q2659), "Fuera de orden de fecha. ", "")))</f>
        <v/>
      </c>
      <c r="Z2660" s="18">
        <f>IF(AND(S2660=1, ISNUMBER(R2660)), ROW(), 0)</f>
        <v/>
      </c>
      <c r="AA2660" s="18">
        <f>IF(ISNUMBER(R2660), R2660, 0)</f>
        <v/>
      </c>
    </row>
    <row r="2661">
      <c r="A2661" s="13" t="n"/>
      <c r="B2661" s="13" t="n"/>
      <c r="C2661" s="13" t="n"/>
      <c r="D2661" s="13" t="n"/>
      <c r="E2661" s="13" t="n"/>
      <c r="F2661" s="13" t="n"/>
      <c r="G2661" s="13" t="n"/>
      <c r="H2661" s="13" t="n"/>
      <c r="I2661" s="13" t="n"/>
      <c r="J2661" s="13" t="n"/>
      <c r="K2661" s="13" t="n"/>
      <c r="L2661" s="13" t="n"/>
      <c r="M2661" s="13" t="n"/>
      <c r="N2661" s="13" t="n"/>
      <c r="O2661" s="14" t="n"/>
      <c r="P2661" s="15" t="n"/>
      <c r="Q2661" s="16">
        <f>IF(N2661="", "", IF(ISNUMBER(N2661), N2661, IFERROR(DATEVALUE(LEFT(N2661,10))+TIMEVALUE(MID(N2661,12,8)), "texto")))</f>
        <v/>
      </c>
      <c r="R2661" s="17">
        <f>IF(ISNUMBER(Q2661), DATE(YEAR(Q2661),MONTH(Q2661),1), "")</f>
        <v/>
      </c>
      <c r="S2661" s="18">
        <f>IF(A2661="", 0, IF(AND(M2661=Ajustes!$B$8, E2661=Ajustes!$B$5, I2661=Ajustes!$B$4, OR(C2661=Ajustes!$B$6, C2661=Ajustes!$B$7), ISNUMBER(D2661), ISNUMBER(H2661)), 1, 0))</f>
        <v/>
      </c>
      <c r="T2661" s="19">
        <f>IF(S2661&lt;&gt;1, 0, IF(N(J2661)=0, 0, IF(K2661=Ajustes!$B$5, J2661, J2661*F2661)))</f>
        <v/>
      </c>
      <c r="U2661" s="20">
        <f>IF(S2661&lt;&gt;1, U2660, IF(C2661=Ajustes!$B$6, U2660+H2661, U2660-H2661))</f>
        <v/>
      </c>
      <c r="V2661" s="19">
        <f>IF(S2661&lt;&gt;1, V2660, IF(C2661=Ajustes!$B$6, V2660+D2661+N(O2661)+T2661, IF(U2661&lt;=0, 0, V2660-H2661*W2660)))</f>
        <v/>
      </c>
      <c r="W2661" s="21">
        <f>IF(U2661&gt;0, V2661/U2661, 0)</f>
        <v/>
      </c>
      <c r="X2661" s="19">
        <f>IF(AND(S2661=1, C2661=Ajustes!$B$7), D2661-N(O2661)-T2661-H2661*W2660, "")</f>
        <v/>
      </c>
      <c r="Y2661" s="18">
        <f>IF(A2661="", "", TRIM(IF(COUNTIFS($N$2:$N$3000,N2661,$C$2:$C$3000,C2661,$D$2:$D$3000,D2661,$H$2:$H$3000,H2661)&gt;1, "Orden repetida. ", "")&amp;IF(AND(S2661=1, C2661=Ajustes!$B$7, U2660+0.000001&lt;H2661), "Vendes más de lo registrado. ", "")&amp;IF(Q2661="texto", "Fecha en texto. ", "")&amp;IF(OR(NOT(ISNUMBER(D2661)), NOT(ISNUMBER(H2661))), "Número en texto. ", "")&amp;IF(AND(ISNUMBER(Q2661), ISNUMBER(Q2660), Q2661&lt;Q2660), "Fuera de orden de fecha. ", "")))</f>
        <v/>
      </c>
      <c r="Z2661" s="18">
        <f>IF(AND(S2661=1, ISNUMBER(R2661)), ROW(), 0)</f>
        <v/>
      </c>
      <c r="AA2661" s="18">
        <f>IF(ISNUMBER(R2661), R2661, 0)</f>
        <v/>
      </c>
    </row>
    <row r="2662">
      <c r="A2662" s="13" t="n"/>
      <c r="B2662" s="13" t="n"/>
      <c r="C2662" s="13" t="n"/>
      <c r="D2662" s="13" t="n"/>
      <c r="E2662" s="13" t="n"/>
      <c r="F2662" s="13" t="n"/>
      <c r="G2662" s="13" t="n"/>
      <c r="H2662" s="13" t="n"/>
      <c r="I2662" s="13" t="n"/>
      <c r="J2662" s="13" t="n"/>
      <c r="K2662" s="13" t="n"/>
      <c r="L2662" s="13" t="n"/>
      <c r="M2662" s="13" t="n"/>
      <c r="N2662" s="13" t="n"/>
      <c r="O2662" s="14" t="n"/>
      <c r="P2662" s="15" t="n"/>
      <c r="Q2662" s="16">
        <f>IF(N2662="", "", IF(ISNUMBER(N2662), N2662, IFERROR(DATEVALUE(LEFT(N2662,10))+TIMEVALUE(MID(N2662,12,8)), "texto")))</f>
        <v/>
      </c>
      <c r="R2662" s="17">
        <f>IF(ISNUMBER(Q2662), DATE(YEAR(Q2662),MONTH(Q2662),1), "")</f>
        <v/>
      </c>
      <c r="S2662" s="18">
        <f>IF(A2662="", 0, IF(AND(M2662=Ajustes!$B$8, E2662=Ajustes!$B$5, I2662=Ajustes!$B$4, OR(C2662=Ajustes!$B$6, C2662=Ajustes!$B$7), ISNUMBER(D2662), ISNUMBER(H2662)), 1, 0))</f>
        <v/>
      </c>
      <c r="T2662" s="19">
        <f>IF(S2662&lt;&gt;1, 0, IF(N(J2662)=0, 0, IF(K2662=Ajustes!$B$5, J2662, J2662*F2662)))</f>
        <v/>
      </c>
      <c r="U2662" s="20">
        <f>IF(S2662&lt;&gt;1, U2661, IF(C2662=Ajustes!$B$6, U2661+H2662, U2661-H2662))</f>
        <v/>
      </c>
      <c r="V2662" s="19">
        <f>IF(S2662&lt;&gt;1, V2661, IF(C2662=Ajustes!$B$6, V2661+D2662+N(O2662)+T2662, IF(U2662&lt;=0, 0, V2661-H2662*W2661)))</f>
        <v/>
      </c>
      <c r="W2662" s="21">
        <f>IF(U2662&gt;0, V2662/U2662, 0)</f>
        <v/>
      </c>
      <c r="X2662" s="19">
        <f>IF(AND(S2662=1, C2662=Ajustes!$B$7), D2662-N(O2662)-T2662-H2662*W2661, "")</f>
        <v/>
      </c>
      <c r="Y2662" s="18">
        <f>IF(A2662="", "", TRIM(IF(COUNTIFS($N$2:$N$3000,N2662,$C$2:$C$3000,C2662,$D$2:$D$3000,D2662,$H$2:$H$3000,H2662)&gt;1, "Orden repetida. ", "")&amp;IF(AND(S2662=1, C2662=Ajustes!$B$7, U2661+0.000001&lt;H2662), "Vendes más de lo registrado. ", "")&amp;IF(Q2662="texto", "Fecha en texto. ", "")&amp;IF(OR(NOT(ISNUMBER(D2662)), NOT(ISNUMBER(H2662))), "Número en texto. ", "")&amp;IF(AND(ISNUMBER(Q2662), ISNUMBER(Q2661), Q2662&lt;Q2661), "Fuera de orden de fecha. ", "")))</f>
        <v/>
      </c>
      <c r="Z2662" s="18">
        <f>IF(AND(S2662=1, ISNUMBER(R2662)), ROW(), 0)</f>
        <v/>
      </c>
      <c r="AA2662" s="18">
        <f>IF(ISNUMBER(R2662), R2662, 0)</f>
        <v/>
      </c>
    </row>
    <row r="2663">
      <c r="A2663" s="13" t="n"/>
      <c r="B2663" s="13" t="n"/>
      <c r="C2663" s="13" t="n"/>
      <c r="D2663" s="13" t="n"/>
      <c r="E2663" s="13" t="n"/>
      <c r="F2663" s="13" t="n"/>
      <c r="G2663" s="13" t="n"/>
      <c r="H2663" s="13" t="n"/>
      <c r="I2663" s="13" t="n"/>
      <c r="J2663" s="13" t="n"/>
      <c r="K2663" s="13" t="n"/>
      <c r="L2663" s="13" t="n"/>
      <c r="M2663" s="13" t="n"/>
      <c r="N2663" s="13" t="n"/>
      <c r="O2663" s="14" t="n"/>
      <c r="P2663" s="15" t="n"/>
      <c r="Q2663" s="16">
        <f>IF(N2663="", "", IF(ISNUMBER(N2663), N2663, IFERROR(DATEVALUE(LEFT(N2663,10))+TIMEVALUE(MID(N2663,12,8)), "texto")))</f>
        <v/>
      </c>
      <c r="R2663" s="17">
        <f>IF(ISNUMBER(Q2663), DATE(YEAR(Q2663),MONTH(Q2663),1), "")</f>
        <v/>
      </c>
      <c r="S2663" s="18">
        <f>IF(A2663="", 0, IF(AND(M2663=Ajustes!$B$8, E2663=Ajustes!$B$5, I2663=Ajustes!$B$4, OR(C2663=Ajustes!$B$6, C2663=Ajustes!$B$7), ISNUMBER(D2663), ISNUMBER(H2663)), 1, 0))</f>
        <v/>
      </c>
      <c r="T2663" s="19">
        <f>IF(S2663&lt;&gt;1, 0, IF(N(J2663)=0, 0, IF(K2663=Ajustes!$B$5, J2663, J2663*F2663)))</f>
        <v/>
      </c>
      <c r="U2663" s="20">
        <f>IF(S2663&lt;&gt;1, U2662, IF(C2663=Ajustes!$B$6, U2662+H2663, U2662-H2663))</f>
        <v/>
      </c>
      <c r="V2663" s="19">
        <f>IF(S2663&lt;&gt;1, V2662, IF(C2663=Ajustes!$B$6, V2662+D2663+N(O2663)+T2663, IF(U2663&lt;=0, 0, V2662-H2663*W2662)))</f>
        <v/>
      </c>
      <c r="W2663" s="21">
        <f>IF(U2663&gt;0, V2663/U2663, 0)</f>
        <v/>
      </c>
      <c r="X2663" s="19">
        <f>IF(AND(S2663=1, C2663=Ajustes!$B$7), D2663-N(O2663)-T2663-H2663*W2662, "")</f>
        <v/>
      </c>
      <c r="Y2663" s="18">
        <f>IF(A2663="", "", TRIM(IF(COUNTIFS($N$2:$N$3000,N2663,$C$2:$C$3000,C2663,$D$2:$D$3000,D2663,$H$2:$H$3000,H2663)&gt;1, "Orden repetida. ", "")&amp;IF(AND(S2663=1, C2663=Ajustes!$B$7, U2662+0.000001&lt;H2663), "Vendes más de lo registrado. ", "")&amp;IF(Q2663="texto", "Fecha en texto. ", "")&amp;IF(OR(NOT(ISNUMBER(D2663)), NOT(ISNUMBER(H2663))), "Número en texto. ", "")&amp;IF(AND(ISNUMBER(Q2663), ISNUMBER(Q2662), Q2663&lt;Q2662), "Fuera de orden de fecha. ", "")))</f>
        <v/>
      </c>
      <c r="Z2663" s="18">
        <f>IF(AND(S2663=1, ISNUMBER(R2663)), ROW(), 0)</f>
        <v/>
      </c>
      <c r="AA2663" s="18">
        <f>IF(ISNUMBER(R2663), R2663, 0)</f>
        <v/>
      </c>
    </row>
    <row r="2664">
      <c r="A2664" s="13" t="n"/>
      <c r="B2664" s="13" t="n"/>
      <c r="C2664" s="13" t="n"/>
      <c r="D2664" s="13" t="n"/>
      <c r="E2664" s="13" t="n"/>
      <c r="F2664" s="13" t="n"/>
      <c r="G2664" s="13" t="n"/>
      <c r="H2664" s="13" t="n"/>
      <c r="I2664" s="13" t="n"/>
      <c r="J2664" s="13" t="n"/>
      <c r="K2664" s="13" t="n"/>
      <c r="L2664" s="13" t="n"/>
      <c r="M2664" s="13" t="n"/>
      <c r="N2664" s="13" t="n"/>
      <c r="O2664" s="14" t="n"/>
      <c r="P2664" s="15" t="n"/>
      <c r="Q2664" s="16">
        <f>IF(N2664="", "", IF(ISNUMBER(N2664), N2664, IFERROR(DATEVALUE(LEFT(N2664,10))+TIMEVALUE(MID(N2664,12,8)), "texto")))</f>
        <v/>
      </c>
      <c r="R2664" s="17">
        <f>IF(ISNUMBER(Q2664), DATE(YEAR(Q2664),MONTH(Q2664),1), "")</f>
        <v/>
      </c>
      <c r="S2664" s="18">
        <f>IF(A2664="", 0, IF(AND(M2664=Ajustes!$B$8, E2664=Ajustes!$B$5, I2664=Ajustes!$B$4, OR(C2664=Ajustes!$B$6, C2664=Ajustes!$B$7), ISNUMBER(D2664), ISNUMBER(H2664)), 1, 0))</f>
        <v/>
      </c>
      <c r="T2664" s="19">
        <f>IF(S2664&lt;&gt;1, 0, IF(N(J2664)=0, 0, IF(K2664=Ajustes!$B$5, J2664, J2664*F2664)))</f>
        <v/>
      </c>
      <c r="U2664" s="20">
        <f>IF(S2664&lt;&gt;1, U2663, IF(C2664=Ajustes!$B$6, U2663+H2664, U2663-H2664))</f>
        <v/>
      </c>
      <c r="V2664" s="19">
        <f>IF(S2664&lt;&gt;1, V2663, IF(C2664=Ajustes!$B$6, V2663+D2664+N(O2664)+T2664, IF(U2664&lt;=0, 0, V2663-H2664*W2663)))</f>
        <v/>
      </c>
      <c r="W2664" s="21">
        <f>IF(U2664&gt;0, V2664/U2664, 0)</f>
        <v/>
      </c>
      <c r="X2664" s="19">
        <f>IF(AND(S2664=1, C2664=Ajustes!$B$7), D2664-N(O2664)-T2664-H2664*W2663, "")</f>
        <v/>
      </c>
      <c r="Y2664" s="18">
        <f>IF(A2664="", "", TRIM(IF(COUNTIFS($N$2:$N$3000,N2664,$C$2:$C$3000,C2664,$D$2:$D$3000,D2664,$H$2:$H$3000,H2664)&gt;1, "Orden repetida. ", "")&amp;IF(AND(S2664=1, C2664=Ajustes!$B$7, U2663+0.000001&lt;H2664), "Vendes más de lo registrado. ", "")&amp;IF(Q2664="texto", "Fecha en texto. ", "")&amp;IF(OR(NOT(ISNUMBER(D2664)), NOT(ISNUMBER(H2664))), "Número en texto. ", "")&amp;IF(AND(ISNUMBER(Q2664), ISNUMBER(Q2663), Q2664&lt;Q2663), "Fuera de orden de fecha. ", "")))</f>
        <v/>
      </c>
      <c r="Z2664" s="18">
        <f>IF(AND(S2664=1, ISNUMBER(R2664)), ROW(), 0)</f>
        <v/>
      </c>
      <c r="AA2664" s="18">
        <f>IF(ISNUMBER(R2664), R2664, 0)</f>
        <v/>
      </c>
    </row>
    <row r="2665">
      <c r="A2665" s="13" t="n"/>
      <c r="B2665" s="13" t="n"/>
      <c r="C2665" s="13" t="n"/>
      <c r="D2665" s="13" t="n"/>
      <c r="E2665" s="13" t="n"/>
      <c r="F2665" s="13" t="n"/>
      <c r="G2665" s="13" t="n"/>
      <c r="H2665" s="13" t="n"/>
      <c r="I2665" s="13" t="n"/>
      <c r="J2665" s="13" t="n"/>
      <c r="K2665" s="13" t="n"/>
      <c r="L2665" s="13" t="n"/>
      <c r="M2665" s="13" t="n"/>
      <c r="N2665" s="13" t="n"/>
      <c r="O2665" s="14" t="n"/>
      <c r="P2665" s="15" t="n"/>
      <c r="Q2665" s="16">
        <f>IF(N2665="", "", IF(ISNUMBER(N2665), N2665, IFERROR(DATEVALUE(LEFT(N2665,10))+TIMEVALUE(MID(N2665,12,8)), "texto")))</f>
        <v/>
      </c>
      <c r="R2665" s="17">
        <f>IF(ISNUMBER(Q2665), DATE(YEAR(Q2665),MONTH(Q2665),1), "")</f>
        <v/>
      </c>
      <c r="S2665" s="18">
        <f>IF(A2665="", 0, IF(AND(M2665=Ajustes!$B$8, E2665=Ajustes!$B$5, I2665=Ajustes!$B$4, OR(C2665=Ajustes!$B$6, C2665=Ajustes!$B$7), ISNUMBER(D2665), ISNUMBER(H2665)), 1, 0))</f>
        <v/>
      </c>
      <c r="T2665" s="19">
        <f>IF(S2665&lt;&gt;1, 0, IF(N(J2665)=0, 0, IF(K2665=Ajustes!$B$5, J2665, J2665*F2665)))</f>
        <v/>
      </c>
      <c r="U2665" s="20">
        <f>IF(S2665&lt;&gt;1, U2664, IF(C2665=Ajustes!$B$6, U2664+H2665, U2664-H2665))</f>
        <v/>
      </c>
      <c r="V2665" s="19">
        <f>IF(S2665&lt;&gt;1, V2664, IF(C2665=Ajustes!$B$6, V2664+D2665+N(O2665)+T2665, IF(U2665&lt;=0, 0, V2664-H2665*W2664)))</f>
        <v/>
      </c>
      <c r="W2665" s="21">
        <f>IF(U2665&gt;0, V2665/U2665, 0)</f>
        <v/>
      </c>
      <c r="X2665" s="19">
        <f>IF(AND(S2665=1, C2665=Ajustes!$B$7), D2665-N(O2665)-T2665-H2665*W2664, "")</f>
        <v/>
      </c>
      <c r="Y2665" s="18">
        <f>IF(A2665="", "", TRIM(IF(COUNTIFS($N$2:$N$3000,N2665,$C$2:$C$3000,C2665,$D$2:$D$3000,D2665,$H$2:$H$3000,H2665)&gt;1, "Orden repetida. ", "")&amp;IF(AND(S2665=1, C2665=Ajustes!$B$7, U2664+0.000001&lt;H2665), "Vendes más de lo registrado. ", "")&amp;IF(Q2665="texto", "Fecha en texto. ", "")&amp;IF(OR(NOT(ISNUMBER(D2665)), NOT(ISNUMBER(H2665))), "Número en texto. ", "")&amp;IF(AND(ISNUMBER(Q2665), ISNUMBER(Q2664), Q2665&lt;Q2664), "Fuera de orden de fecha. ", "")))</f>
        <v/>
      </c>
      <c r="Z2665" s="18">
        <f>IF(AND(S2665=1, ISNUMBER(R2665)), ROW(), 0)</f>
        <v/>
      </c>
      <c r="AA2665" s="18">
        <f>IF(ISNUMBER(R2665), R2665, 0)</f>
        <v/>
      </c>
    </row>
    <row r="2666">
      <c r="A2666" s="13" t="n"/>
      <c r="B2666" s="13" t="n"/>
      <c r="C2666" s="13" t="n"/>
      <c r="D2666" s="13" t="n"/>
      <c r="E2666" s="13" t="n"/>
      <c r="F2666" s="13" t="n"/>
      <c r="G2666" s="13" t="n"/>
      <c r="H2666" s="13" t="n"/>
      <c r="I2666" s="13" t="n"/>
      <c r="J2666" s="13" t="n"/>
      <c r="K2666" s="13" t="n"/>
      <c r="L2666" s="13" t="n"/>
      <c r="M2666" s="13" t="n"/>
      <c r="N2666" s="13" t="n"/>
      <c r="O2666" s="14" t="n"/>
      <c r="P2666" s="15" t="n"/>
      <c r="Q2666" s="16">
        <f>IF(N2666="", "", IF(ISNUMBER(N2666), N2666, IFERROR(DATEVALUE(LEFT(N2666,10))+TIMEVALUE(MID(N2666,12,8)), "texto")))</f>
        <v/>
      </c>
      <c r="R2666" s="17">
        <f>IF(ISNUMBER(Q2666), DATE(YEAR(Q2666),MONTH(Q2666),1), "")</f>
        <v/>
      </c>
      <c r="S2666" s="18">
        <f>IF(A2666="", 0, IF(AND(M2666=Ajustes!$B$8, E2666=Ajustes!$B$5, I2666=Ajustes!$B$4, OR(C2666=Ajustes!$B$6, C2666=Ajustes!$B$7), ISNUMBER(D2666), ISNUMBER(H2666)), 1, 0))</f>
        <v/>
      </c>
      <c r="T2666" s="19">
        <f>IF(S2666&lt;&gt;1, 0, IF(N(J2666)=0, 0, IF(K2666=Ajustes!$B$5, J2666, J2666*F2666)))</f>
        <v/>
      </c>
      <c r="U2666" s="20">
        <f>IF(S2666&lt;&gt;1, U2665, IF(C2666=Ajustes!$B$6, U2665+H2666, U2665-H2666))</f>
        <v/>
      </c>
      <c r="V2666" s="19">
        <f>IF(S2666&lt;&gt;1, V2665, IF(C2666=Ajustes!$B$6, V2665+D2666+N(O2666)+T2666, IF(U2666&lt;=0, 0, V2665-H2666*W2665)))</f>
        <v/>
      </c>
      <c r="W2666" s="21">
        <f>IF(U2666&gt;0, V2666/U2666, 0)</f>
        <v/>
      </c>
      <c r="X2666" s="19">
        <f>IF(AND(S2666=1, C2666=Ajustes!$B$7), D2666-N(O2666)-T2666-H2666*W2665, "")</f>
        <v/>
      </c>
      <c r="Y2666" s="18">
        <f>IF(A2666="", "", TRIM(IF(COUNTIFS($N$2:$N$3000,N2666,$C$2:$C$3000,C2666,$D$2:$D$3000,D2666,$H$2:$H$3000,H2666)&gt;1, "Orden repetida. ", "")&amp;IF(AND(S2666=1, C2666=Ajustes!$B$7, U2665+0.000001&lt;H2666), "Vendes más de lo registrado. ", "")&amp;IF(Q2666="texto", "Fecha en texto. ", "")&amp;IF(OR(NOT(ISNUMBER(D2666)), NOT(ISNUMBER(H2666))), "Número en texto. ", "")&amp;IF(AND(ISNUMBER(Q2666), ISNUMBER(Q2665), Q2666&lt;Q2665), "Fuera de orden de fecha. ", "")))</f>
        <v/>
      </c>
      <c r="Z2666" s="18">
        <f>IF(AND(S2666=1, ISNUMBER(R2666)), ROW(), 0)</f>
        <v/>
      </c>
      <c r="AA2666" s="18">
        <f>IF(ISNUMBER(R2666), R2666, 0)</f>
        <v/>
      </c>
    </row>
    <row r="2667">
      <c r="A2667" s="13" t="n"/>
      <c r="B2667" s="13" t="n"/>
      <c r="C2667" s="13" t="n"/>
      <c r="D2667" s="13" t="n"/>
      <c r="E2667" s="13" t="n"/>
      <c r="F2667" s="13" t="n"/>
      <c r="G2667" s="13" t="n"/>
      <c r="H2667" s="13" t="n"/>
      <c r="I2667" s="13" t="n"/>
      <c r="J2667" s="13" t="n"/>
      <c r="K2667" s="13" t="n"/>
      <c r="L2667" s="13" t="n"/>
      <c r="M2667" s="13" t="n"/>
      <c r="N2667" s="13" t="n"/>
      <c r="O2667" s="14" t="n"/>
      <c r="P2667" s="15" t="n"/>
      <c r="Q2667" s="16">
        <f>IF(N2667="", "", IF(ISNUMBER(N2667), N2667, IFERROR(DATEVALUE(LEFT(N2667,10))+TIMEVALUE(MID(N2667,12,8)), "texto")))</f>
        <v/>
      </c>
      <c r="R2667" s="17">
        <f>IF(ISNUMBER(Q2667), DATE(YEAR(Q2667),MONTH(Q2667),1), "")</f>
        <v/>
      </c>
      <c r="S2667" s="18">
        <f>IF(A2667="", 0, IF(AND(M2667=Ajustes!$B$8, E2667=Ajustes!$B$5, I2667=Ajustes!$B$4, OR(C2667=Ajustes!$B$6, C2667=Ajustes!$B$7), ISNUMBER(D2667), ISNUMBER(H2667)), 1, 0))</f>
        <v/>
      </c>
      <c r="T2667" s="19">
        <f>IF(S2667&lt;&gt;1, 0, IF(N(J2667)=0, 0, IF(K2667=Ajustes!$B$5, J2667, J2667*F2667)))</f>
        <v/>
      </c>
      <c r="U2667" s="20">
        <f>IF(S2667&lt;&gt;1, U2666, IF(C2667=Ajustes!$B$6, U2666+H2667, U2666-H2667))</f>
        <v/>
      </c>
      <c r="V2667" s="19">
        <f>IF(S2667&lt;&gt;1, V2666, IF(C2667=Ajustes!$B$6, V2666+D2667+N(O2667)+T2667, IF(U2667&lt;=0, 0, V2666-H2667*W2666)))</f>
        <v/>
      </c>
      <c r="W2667" s="21">
        <f>IF(U2667&gt;0, V2667/U2667, 0)</f>
        <v/>
      </c>
      <c r="X2667" s="19">
        <f>IF(AND(S2667=1, C2667=Ajustes!$B$7), D2667-N(O2667)-T2667-H2667*W2666, "")</f>
        <v/>
      </c>
      <c r="Y2667" s="18">
        <f>IF(A2667="", "", TRIM(IF(COUNTIFS($N$2:$N$3000,N2667,$C$2:$C$3000,C2667,$D$2:$D$3000,D2667,$H$2:$H$3000,H2667)&gt;1, "Orden repetida. ", "")&amp;IF(AND(S2667=1, C2667=Ajustes!$B$7, U2666+0.000001&lt;H2667), "Vendes más de lo registrado. ", "")&amp;IF(Q2667="texto", "Fecha en texto. ", "")&amp;IF(OR(NOT(ISNUMBER(D2667)), NOT(ISNUMBER(H2667))), "Número en texto. ", "")&amp;IF(AND(ISNUMBER(Q2667), ISNUMBER(Q2666), Q2667&lt;Q2666), "Fuera de orden de fecha. ", "")))</f>
        <v/>
      </c>
      <c r="Z2667" s="18">
        <f>IF(AND(S2667=1, ISNUMBER(R2667)), ROW(), 0)</f>
        <v/>
      </c>
      <c r="AA2667" s="18">
        <f>IF(ISNUMBER(R2667), R2667, 0)</f>
        <v/>
      </c>
    </row>
    <row r="2668">
      <c r="A2668" s="13" t="n"/>
      <c r="B2668" s="13" t="n"/>
      <c r="C2668" s="13" t="n"/>
      <c r="D2668" s="13" t="n"/>
      <c r="E2668" s="13" t="n"/>
      <c r="F2668" s="13" t="n"/>
      <c r="G2668" s="13" t="n"/>
      <c r="H2668" s="13" t="n"/>
      <c r="I2668" s="13" t="n"/>
      <c r="J2668" s="13" t="n"/>
      <c r="K2668" s="13" t="n"/>
      <c r="L2668" s="13" t="n"/>
      <c r="M2668" s="13" t="n"/>
      <c r="N2668" s="13" t="n"/>
      <c r="O2668" s="14" t="n"/>
      <c r="P2668" s="15" t="n"/>
      <c r="Q2668" s="16">
        <f>IF(N2668="", "", IF(ISNUMBER(N2668), N2668, IFERROR(DATEVALUE(LEFT(N2668,10))+TIMEVALUE(MID(N2668,12,8)), "texto")))</f>
        <v/>
      </c>
      <c r="R2668" s="17">
        <f>IF(ISNUMBER(Q2668), DATE(YEAR(Q2668),MONTH(Q2668),1), "")</f>
        <v/>
      </c>
      <c r="S2668" s="18">
        <f>IF(A2668="", 0, IF(AND(M2668=Ajustes!$B$8, E2668=Ajustes!$B$5, I2668=Ajustes!$B$4, OR(C2668=Ajustes!$B$6, C2668=Ajustes!$B$7), ISNUMBER(D2668), ISNUMBER(H2668)), 1, 0))</f>
        <v/>
      </c>
      <c r="T2668" s="19">
        <f>IF(S2668&lt;&gt;1, 0, IF(N(J2668)=0, 0, IF(K2668=Ajustes!$B$5, J2668, J2668*F2668)))</f>
        <v/>
      </c>
      <c r="U2668" s="20">
        <f>IF(S2668&lt;&gt;1, U2667, IF(C2668=Ajustes!$B$6, U2667+H2668, U2667-H2668))</f>
        <v/>
      </c>
      <c r="V2668" s="19">
        <f>IF(S2668&lt;&gt;1, V2667, IF(C2668=Ajustes!$B$6, V2667+D2668+N(O2668)+T2668, IF(U2668&lt;=0, 0, V2667-H2668*W2667)))</f>
        <v/>
      </c>
      <c r="W2668" s="21">
        <f>IF(U2668&gt;0, V2668/U2668, 0)</f>
        <v/>
      </c>
      <c r="X2668" s="19">
        <f>IF(AND(S2668=1, C2668=Ajustes!$B$7), D2668-N(O2668)-T2668-H2668*W2667, "")</f>
        <v/>
      </c>
      <c r="Y2668" s="18">
        <f>IF(A2668="", "", TRIM(IF(COUNTIFS($N$2:$N$3000,N2668,$C$2:$C$3000,C2668,$D$2:$D$3000,D2668,$H$2:$H$3000,H2668)&gt;1, "Orden repetida. ", "")&amp;IF(AND(S2668=1, C2668=Ajustes!$B$7, U2667+0.000001&lt;H2668), "Vendes más de lo registrado. ", "")&amp;IF(Q2668="texto", "Fecha en texto. ", "")&amp;IF(OR(NOT(ISNUMBER(D2668)), NOT(ISNUMBER(H2668))), "Número en texto. ", "")&amp;IF(AND(ISNUMBER(Q2668), ISNUMBER(Q2667), Q2668&lt;Q2667), "Fuera de orden de fecha. ", "")))</f>
        <v/>
      </c>
      <c r="Z2668" s="18">
        <f>IF(AND(S2668=1, ISNUMBER(R2668)), ROW(), 0)</f>
        <v/>
      </c>
      <c r="AA2668" s="18">
        <f>IF(ISNUMBER(R2668), R2668, 0)</f>
        <v/>
      </c>
    </row>
    <row r="2669">
      <c r="A2669" s="13" t="n"/>
      <c r="B2669" s="13" t="n"/>
      <c r="C2669" s="13" t="n"/>
      <c r="D2669" s="13" t="n"/>
      <c r="E2669" s="13" t="n"/>
      <c r="F2669" s="13" t="n"/>
      <c r="G2669" s="13" t="n"/>
      <c r="H2669" s="13" t="n"/>
      <c r="I2669" s="13" t="n"/>
      <c r="J2669" s="13" t="n"/>
      <c r="K2669" s="13" t="n"/>
      <c r="L2669" s="13" t="n"/>
      <c r="M2669" s="13" t="n"/>
      <c r="N2669" s="13" t="n"/>
      <c r="O2669" s="14" t="n"/>
      <c r="P2669" s="15" t="n"/>
      <c r="Q2669" s="16">
        <f>IF(N2669="", "", IF(ISNUMBER(N2669), N2669, IFERROR(DATEVALUE(LEFT(N2669,10))+TIMEVALUE(MID(N2669,12,8)), "texto")))</f>
        <v/>
      </c>
      <c r="R2669" s="17">
        <f>IF(ISNUMBER(Q2669), DATE(YEAR(Q2669),MONTH(Q2669),1), "")</f>
        <v/>
      </c>
      <c r="S2669" s="18">
        <f>IF(A2669="", 0, IF(AND(M2669=Ajustes!$B$8, E2669=Ajustes!$B$5, I2669=Ajustes!$B$4, OR(C2669=Ajustes!$B$6, C2669=Ajustes!$B$7), ISNUMBER(D2669), ISNUMBER(H2669)), 1, 0))</f>
        <v/>
      </c>
      <c r="T2669" s="19">
        <f>IF(S2669&lt;&gt;1, 0, IF(N(J2669)=0, 0, IF(K2669=Ajustes!$B$5, J2669, J2669*F2669)))</f>
        <v/>
      </c>
      <c r="U2669" s="20">
        <f>IF(S2669&lt;&gt;1, U2668, IF(C2669=Ajustes!$B$6, U2668+H2669, U2668-H2669))</f>
        <v/>
      </c>
      <c r="V2669" s="19">
        <f>IF(S2669&lt;&gt;1, V2668, IF(C2669=Ajustes!$B$6, V2668+D2669+N(O2669)+T2669, IF(U2669&lt;=0, 0, V2668-H2669*W2668)))</f>
        <v/>
      </c>
      <c r="W2669" s="21">
        <f>IF(U2669&gt;0, V2669/U2669, 0)</f>
        <v/>
      </c>
      <c r="X2669" s="19">
        <f>IF(AND(S2669=1, C2669=Ajustes!$B$7), D2669-N(O2669)-T2669-H2669*W2668, "")</f>
        <v/>
      </c>
      <c r="Y2669" s="18">
        <f>IF(A2669="", "", TRIM(IF(COUNTIFS($N$2:$N$3000,N2669,$C$2:$C$3000,C2669,$D$2:$D$3000,D2669,$H$2:$H$3000,H2669)&gt;1, "Orden repetida. ", "")&amp;IF(AND(S2669=1, C2669=Ajustes!$B$7, U2668+0.000001&lt;H2669), "Vendes más de lo registrado. ", "")&amp;IF(Q2669="texto", "Fecha en texto. ", "")&amp;IF(OR(NOT(ISNUMBER(D2669)), NOT(ISNUMBER(H2669))), "Número en texto. ", "")&amp;IF(AND(ISNUMBER(Q2669), ISNUMBER(Q2668), Q2669&lt;Q2668), "Fuera de orden de fecha. ", "")))</f>
        <v/>
      </c>
      <c r="Z2669" s="18">
        <f>IF(AND(S2669=1, ISNUMBER(R2669)), ROW(), 0)</f>
        <v/>
      </c>
      <c r="AA2669" s="18">
        <f>IF(ISNUMBER(R2669), R2669, 0)</f>
        <v/>
      </c>
    </row>
    <row r="2670">
      <c r="A2670" s="13" t="n"/>
      <c r="B2670" s="13" t="n"/>
      <c r="C2670" s="13" t="n"/>
      <c r="D2670" s="13" t="n"/>
      <c r="E2670" s="13" t="n"/>
      <c r="F2670" s="13" t="n"/>
      <c r="G2670" s="13" t="n"/>
      <c r="H2670" s="13" t="n"/>
      <c r="I2670" s="13" t="n"/>
      <c r="J2670" s="13" t="n"/>
      <c r="K2670" s="13" t="n"/>
      <c r="L2670" s="13" t="n"/>
      <c r="M2670" s="13" t="n"/>
      <c r="N2670" s="13" t="n"/>
      <c r="O2670" s="14" t="n"/>
      <c r="P2670" s="15" t="n"/>
      <c r="Q2670" s="16">
        <f>IF(N2670="", "", IF(ISNUMBER(N2670), N2670, IFERROR(DATEVALUE(LEFT(N2670,10))+TIMEVALUE(MID(N2670,12,8)), "texto")))</f>
        <v/>
      </c>
      <c r="R2670" s="17">
        <f>IF(ISNUMBER(Q2670), DATE(YEAR(Q2670),MONTH(Q2670),1), "")</f>
        <v/>
      </c>
      <c r="S2670" s="18">
        <f>IF(A2670="", 0, IF(AND(M2670=Ajustes!$B$8, E2670=Ajustes!$B$5, I2670=Ajustes!$B$4, OR(C2670=Ajustes!$B$6, C2670=Ajustes!$B$7), ISNUMBER(D2670), ISNUMBER(H2670)), 1, 0))</f>
        <v/>
      </c>
      <c r="T2670" s="19">
        <f>IF(S2670&lt;&gt;1, 0, IF(N(J2670)=0, 0, IF(K2670=Ajustes!$B$5, J2670, J2670*F2670)))</f>
        <v/>
      </c>
      <c r="U2670" s="20">
        <f>IF(S2670&lt;&gt;1, U2669, IF(C2670=Ajustes!$B$6, U2669+H2670, U2669-H2670))</f>
        <v/>
      </c>
      <c r="V2670" s="19">
        <f>IF(S2670&lt;&gt;1, V2669, IF(C2670=Ajustes!$B$6, V2669+D2670+N(O2670)+T2670, IF(U2670&lt;=0, 0, V2669-H2670*W2669)))</f>
        <v/>
      </c>
      <c r="W2670" s="21">
        <f>IF(U2670&gt;0, V2670/U2670, 0)</f>
        <v/>
      </c>
      <c r="X2670" s="19">
        <f>IF(AND(S2670=1, C2670=Ajustes!$B$7), D2670-N(O2670)-T2670-H2670*W2669, "")</f>
        <v/>
      </c>
      <c r="Y2670" s="18">
        <f>IF(A2670="", "", TRIM(IF(COUNTIFS($N$2:$N$3000,N2670,$C$2:$C$3000,C2670,$D$2:$D$3000,D2670,$H$2:$H$3000,H2670)&gt;1, "Orden repetida. ", "")&amp;IF(AND(S2670=1, C2670=Ajustes!$B$7, U2669+0.000001&lt;H2670), "Vendes más de lo registrado. ", "")&amp;IF(Q2670="texto", "Fecha en texto. ", "")&amp;IF(OR(NOT(ISNUMBER(D2670)), NOT(ISNUMBER(H2670))), "Número en texto. ", "")&amp;IF(AND(ISNUMBER(Q2670), ISNUMBER(Q2669), Q2670&lt;Q2669), "Fuera de orden de fecha. ", "")))</f>
        <v/>
      </c>
      <c r="Z2670" s="18">
        <f>IF(AND(S2670=1, ISNUMBER(R2670)), ROW(), 0)</f>
        <v/>
      </c>
      <c r="AA2670" s="18">
        <f>IF(ISNUMBER(R2670), R2670, 0)</f>
        <v/>
      </c>
    </row>
    <row r="2671">
      <c r="A2671" s="13" t="n"/>
      <c r="B2671" s="13" t="n"/>
      <c r="C2671" s="13" t="n"/>
      <c r="D2671" s="13" t="n"/>
      <c r="E2671" s="13" t="n"/>
      <c r="F2671" s="13" t="n"/>
      <c r="G2671" s="13" t="n"/>
      <c r="H2671" s="13" t="n"/>
      <c r="I2671" s="13" t="n"/>
      <c r="J2671" s="13" t="n"/>
      <c r="K2671" s="13" t="n"/>
      <c r="L2671" s="13" t="n"/>
      <c r="M2671" s="13" t="n"/>
      <c r="N2671" s="13" t="n"/>
      <c r="O2671" s="14" t="n"/>
      <c r="P2671" s="15" t="n"/>
      <c r="Q2671" s="16">
        <f>IF(N2671="", "", IF(ISNUMBER(N2671), N2671, IFERROR(DATEVALUE(LEFT(N2671,10))+TIMEVALUE(MID(N2671,12,8)), "texto")))</f>
        <v/>
      </c>
      <c r="R2671" s="17">
        <f>IF(ISNUMBER(Q2671), DATE(YEAR(Q2671),MONTH(Q2671),1), "")</f>
        <v/>
      </c>
      <c r="S2671" s="18">
        <f>IF(A2671="", 0, IF(AND(M2671=Ajustes!$B$8, E2671=Ajustes!$B$5, I2671=Ajustes!$B$4, OR(C2671=Ajustes!$B$6, C2671=Ajustes!$B$7), ISNUMBER(D2671), ISNUMBER(H2671)), 1, 0))</f>
        <v/>
      </c>
      <c r="T2671" s="19">
        <f>IF(S2671&lt;&gt;1, 0, IF(N(J2671)=0, 0, IF(K2671=Ajustes!$B$5, J2671, J2671*F2671)))</f>
        <v/>
      </c>
      <c r="U2671" s="20">
        <f>IF(S2671&lt;&gt;1, U2670, IF(C2671=Ajustes!$B$6, U2670+H2671, U2670-H2671))</f>
        <v/>
      </c>
      <c r="V2671" s="19">
        <f>IF(S2671&lt;&gt;1, V2670, IF(C2671=Ajustes!$B$6, V2670+D2671+N(O2671)+T2671, IF(U2671&lt;=0, 0, V2670-H2671*W2670)))</f>
        <v/>
      </c>
      <c r="W2671" s="21">
        <f>IF(U2671&gt;0, V2671/U2671, 0)</f>
        <v/>
      </c>
      <c r="X2671" s="19">
        <f>IF(AND(S2671=1, C2671=Ajustes!$B$7), D2671-N(O2671)-T2671-H2671*W2670, "")</f>
        <v/>
      </c>
      <c r="Y2671" s="18">
        <f>IF(A2671="", "", TRIM(IF(COUNTIFS($N$2:$N$3000,N2671,$C$2:$C$3000,C2671,$D$2:$D$3000,D2671,$H$2:$H$3000,H2671)&gt;1, "Orden repetida. ", "")&amp;IF(AND(S2671=1, C2671=Ajustes!$B$7, U2670+0.000001&lt;H2671), "Vendes más de lo registrado. ", "")&amp;IF(Q2671="texto", "Fecha en texto. ", "")&amp;IF(OR(NOT(ISNUMBER(D2671)), NOT(ISNUMBER(H2671))), "Número en texto. ", "")&amp;IF(AND(ISNUMBER(Q2671), ISNUMBER(Q2670), Q2671&lt;Q2670), "Fuera de orden de fecha. ", "")))</f>
        <v/>
      </c>
      <c r="Z2671" s="18">
        <f>IF(AND(S2671=1, ISNUMBER(R2671)), ROW(), 0)</f>
        <v/>
      </c>
      <c r="AA2671" s="18">
        <f>IF(ISNUMBER(R2671), R2671, 0)</f>
        <v/>
      </c>
    </row>
    <row r="2672">
      <c r="A2672" s="13" t="n"/>
      <c r="B2672" s="13" t="n"/>
      <c r="C2672" s="13" t="n"/>
      <c r="D2672" s="13" t="n"/>
      <c r="E2672" s="13" t="n"/>
      <c r="F2672" s="13" t="n"/>
      <c r="G2672" s="13" t="n"/>
      <c r="H2672" s="13" t="n"/>
      <c r="I2672" s="13" t="n"/>
      <c r="J2672" s="13" t="n"/>
      <c r="K2672" s="13" t="n"/>
      <c r="L2672" s="13" t="n"/>
      <c r="M2672" s="13" t="n"/>
      <c r="N2672" s="13" t="n"/>
      <c r="O2672" s="14" t="n"/>
      <c r="P2672" s="15" t="n"/>
      <c r="Q2672" s="16">
        <f>IF(N2672="", "", IF(ISNUMBER(N2672), N2672, IFERROR(DATEVALUE(LEFT(N2672,10))+TIMEVALUE(MID(N2672,12,8)), "texto")))</f>
        <v/>
      </c>
      <c r="R2672" s="17">
        <f>IF(ISNUMBER(Q2672), DATE(YEAR(Q2672),MONTH(Q2672),1), "")</f>
        <v/>
      </c>
      <c r="S2672" s="18">
        <f>IF(A2672="", 0, IF(AND(M2672=Ajustes!$B$8, E2672=Ajustes!$B$5, I2672=Ajustes!$B$4, OR(C2672=Ajustes!$B$6, C2672=Ajustes!$B$7), ISNUMBER(D2672), ISNUMBER(H2672)), 1, 0))</f>
        <v/>
      </c>
      <c r="T2672" s="19">
        <f>IF(S2672&lt;&gt;1, 0, IF(N(J2672)=0, 0, IF(K2672=Ajustes!$B$5, J2672, J2672*F2672)))</f>
        <v/>
      </c>
      <c r="U2672" s="20">
        <f>IF(S2672&lt;&gt;1, U2671, IF(C2672=Ajustes!$B$6, U2671+H2672, U2671-H2672))</f>
        <v/>
      </c>
      <c r="V2672" s="19">
        <f>IF(S2672&lt;&gt;1, V2671, IF(C2672=Ajustes!$B$6, V2671+D2672+N(O2672)+T2672, IF(U2672&lt;=0, 0, V2671-H2672*W2671)))</f>
        <v/>
      </c>
      <c r="W2672" s="21">
        <f>IF(U2672&gt;0, V2672/U2672, 0)</f>
        <v/>
      </c>
      <c r="X2672" s="19">
        <f>IF(AND(S2672=1, C2672=Ajustes!$B$7), D2672-N(O2672)-T2672-H2672*W2671, "")</f>
        <v/>
      </c>
      <c r="Y2672" s="18">
        <f>IF(A2672="", "", TRIM(IF(COUNTIFS($N$2:$N$3000,N2672,$C$2:$C$3000,C2672,$D$2:$D$3000,D2672,$H$2:$H$3000,H2672)&gt;1, "Orden repetida. ", "")&amp;IF(AND(S2672=1, C2672=Ajustes!$B$7, U2671+0.000001&lt;H2672), "Vendes más de lo registrado. ", "")&amp;IF(Q2672="texto", "Fecha en texto. ", "")&amp;IF(OR(NOT(ISNUMBER(D2672)), NOT(ISNUMBER(H2672))), "Número en texto. ", "")&amp;IF(AND(ISNUMBER(Q2672), ISNUMBER(Q2671), Q2672&lt;Q2671), "Fuera de orden de fecha. ", "")))</f>
        <v/>
      </c>
      <c r="Z2672" s="18">
        <f>IF(AND(S2672=1, ISNUMBER(R2672)), ROW(), 0)</f>
        <v/>
      </c>
      <c r="AA2672" s="18">
        <f>IF(ISNUMBER(R2672), R2672, 0)</f>
        <v/>
      </c>
    </row>
    <row r="2673">
      <c r="A2673" s="13" t="n"/>
      <c r="B2673" s="13" t="n"/>
      <c r="C2673" s="13" t="n"/>
      <c r="D2673" s="13" t="n"/>
      <c r="E2673" s="13" t="n"/>
      <c r="F2673" s="13" t="n"/>
      <c r="G2673" s="13" t="n"/>
      <c r="H2673" s="13" t="n"/>
      <c r="I2673" s="13" t="n"/>
      <c r="J2673" s="13" t="n"/>
      <c r="K2673" s="13" t="n"/>
      <c r="L2673" s="13" t="n"/>
      <c r="M2673" s="13" t="n"/>
      <c r="N2673" s="13" t="n"/>
      <c r="O2673" s="14" t="n"/>
      <c r="P2673" s="15" t="n"/>
      <c r="Q2673" s="16">
        <f>IF(N2673="", "", IF(ISNUMBER(N2673), N2673, IFERROR(DATEVALUE(LEFT(N2673,10))+TIMEVALUE(MID(N2673,12,8)), "texto")))</f>
        <v/>
      </c>
      <c r="R2673" s="17">
        <f>IF(ISNUMBER(Q2673), DATE(YEAR(Q2673),MONTH(Q2673),1), "")</f>
        <v/>
      </c>
      <c r="S2673" s="18">
        <f>IF(A2673="", 0, IF(AND(M2673=Ajustes!$B$8, E2673=Ajustes!$B$5, I2673=Ajustes!$B$4, OR(C2673=Ajustes!$B$6, C2673=Ajustes!$B$7), ISNUMBER(D2673), ISNUMBER(H2673)), 1, 0))</f>
        <v/>
      </c>
      <c r="T2673" s="19">
        <f>IF(S2673&lt;&gt;1, 0, IF(N(J2673)=0, 0, IF(K2673=Ajustes!$B$5, J2673, J2673*F2673)))</f>
        <v/>
      </c>
      <c r="U2673" s="20">
        <f>IF(S2673&lt;&gt;1, U2672, IF(C2673=Ajustes!$B$6, U2672+H2673, U2672-H2673))</f>
        <v/>
      </c>
      <c r="V2673" s="19">
        <f>IF(S2673&lt;&gt;1, V2672, IF(C2673=Ajustes!$B$6, V2672+D2673+N(O2673)+T2673, IF(U2673&lt;=0, 0, V2672-H2673*W2672)))</f>
        <v/>
      </c>
      <c r="W2673" s="21">
        <f>IF(U2673&gt;0, V2673/U2673, 0)</f>
        <v/>
      </c>
      <c r="X2673" s="19">
        <f>IF(AND(S2673=1, C2673=Ajustes!$B$7), D2673-N(O2673)-T2673-H2673*W2672, "")</f>
        <v/>
      </c>
      <c r="Y2673" s="18">
        <f>IF(A2673="", "", TRIM(IF(COUNTIFS($N$2:$N$3000,N2673,$C$2:$C$3000,C2673,$D$2:$D$3000,D2673,$H$2:$H$3000,H2673)&gt;1, "Orden repetida. ", "")&amp;IF(AND(S2673=1, C2673=Ajustes!$B$7, U2672+0.000001&lt;H2673), "Vendes más de lo registrado. ", "")&amp;IF(Q2673="texto", "Fecha en texto. ", "")&amp;IF(OR(NOT(ISNUMBER(D2673)), NOT(ISNUMBER(H2673))), "Número en texto. ", "")&amp;IF(AND(ISNUMBER(Q2673), ISNUMBER(Q2672), Q2673&lt;Q2672), "Fuera de orden de fecha. ", "")))</f>
        <v/>
      </c>
      <c r="Z2673" s="18">
        <f>IF(AND(S2673=1, ISNUMBER(R2673)), ROW(), 0)</f>
        <v/>
      </c>
      <c r="AA2673" s="18">
        <f>IF(ISNUMBER(R2673), R2673, 0)</f>
        <v/>
      </c>
    </row>
    <row r="2674">
      <c r="A2674" s="13" t="n"/>
      <c r="B2674" s="13" t="n"/>
      <c r="C2674" s="13" t="n"/>
      <c r="D2674" s="13" t="n"/>
      <c r="E2674" s="13" t="n"/>
      <c r="F2674" s="13" t="n"/>
      <c r="G2674" s="13" t="n"/>
      <c r="H2674" s="13" t="n"/>
      <c r="I2674" s="13" t="n"/>
      <c r="J2674" s="13" t="n"/>
      <c r="K2674" s="13" t="n"/>
      <c r="L2674" s="13" t="n"/>
      <c r="M2674" s="13" t="n"/>
      <c r="N2674" s="13" t="n"/>
      <c r="O2674" s="14" t="n"/>
      <c r="P2674" s="15" t="n"/>
      <c r="Q2674" s="16">
        <f>IF(N2674="", "", IF(ISNUMBER(N2674), N2674, IFERROR(DATEVALUE(LEFT(N2674,10))+TIMEVALUE(MID(N2674,12,8)), "texto")))</f>
        <v/>
      </c>
      <c r="R2674" s="17">
        <f>IF(ISNUMBER(Q2674), DATE(YEAR(Q2674),MONTH(Q2674),1), "")</f>
        <v/>
      </c>
      <c r="S2674" s="18">
        <f>IF(A2674="", 0, IF(AND(M2674=Ajustes!$B$8, E2674=Ajustes!$B$5, I2674=Ajustes!$B$4, OR(C2674=Ajustes!$B$6, C2674=Ajustes!$B$7), ISNUMBER(D2674), ISNUMBER(H2674)), 1, 0))</f>
        <v/>
      </c>
      <c r="T2674" s="19">
        <f>IF(S2674&lt;&gt;1, 0, IF(N(J2674)=0, 0, IF(K2674=Ajustes!$B$5, J2674, J2674*F2674)))</f>
        <v/>
      </c>
      <c r="U2674" s="20">
        <f>IF(S2674&lt;&gt;1, U2673, IF(C2674=Ajustes!$B$6, U2673+H2674, U2673-H2674))</f>
        <v/>
      </c>
      <c r="V2674" s="19">
        <f>IF(S2674&lt;&gt;1, V2673, IF(C2674=Ajustes!$B$6, V2673+D2674+N(O2674)+T2674, IF(U2674&lt;=0, 0, V2673-H2674*W2673)))</f>
        <v/>
      </c>
      <c r="W2674" s="21">
        <f>IF(U2674&gt;0, V2674/U2674, 0)</f>
        <v/>
      </c>
      <c r="X2674" s="19">
        <f>IF(AND(S2674=1, C2674=Ajustes!$B$7), D2674-N(O2674)-T2674-H2674*W2673, "")</f>
        <v/>
      </c>
      <c r="Y2674" s="18">
        <f>IF(A2674="", "", TRIM(IF(COUNTIFS($N$2:$N$3000,N2674,$C$2:$C$3000,C2674,$D$2:$D$3000,D2674,$H$2:$H$3000,H2674)&gt;1, "Orden repetida. ", "")&amp;IF(AND(S2674=1, C2674=Ajustes!$B$7, U2673+0.000001&lt;H2674), "Vendes más de lo registrado. ", "")&amp;IF(Q2674="texto", "Fecha en texto. ", "")&amp;IF(OR(NOT(ISNUMBER(D2674)), NOT(ISNUMBER(H2674))), "Número en texto. ", "")&amp;IF(AND(ISNUMBER(Q2674), ISNUMBER(Q2673), Q2674&lt;Q2673), "Fuera de orden de fecha. ", "")))</f>
        <v/>
      </c>
      <c r="Z2674" s="18">
        <f>IF(AND(S2674=1, ISNUMBER(R2674)), ROW(), 0)</f>
        <v/>
      </c>
      <c r="AA2674" s="18">
        <f>IF(ISNUMBER(R2674), R2674, 0)</f>
        <v/>
      </c>
    </row>
    <row r="2675">
      <c r="A2675" s="13" t="n"/>
      <c r="B2675" s="13" t="n"/>
      <c r="C2675" s="13" t="n"/>
      <c r="D2675" s="13" t="n"/>
      <c r="E2675" s="13" t="n"/>
      <c r="F2675" s="13" t="n"/>
      <c r="G2675" s="13" t="n"/>
      <c r="H2675" s="13" t="n"/>
      <c r="I2675" s="13" t="n"/>
      <c r="J2675" s="13" t="n"/>
      <c r="K2675" s="13" t="n"/>
      <c r="L2675" s="13" t="n"/>
      <c r="M2675" s="13" t="n"/>
      <c r="N2675" s="13" t="n"/>
      <c r="O2675" s="14" t="n"/>
      <c r="P2675" s="15" t="n"/>
      <c r="Q2675" s="16">
        <f>IF(N2675="", "", IF(ISNUMBER(N2675), N2675, IFERROR(DATEVALUE(LEFT(N2675,10))+TIMEVALUE(MID(N2675,12,8)), "texto")))</f>
        <v/>
      </c>
      <c r="R2675" s="17">
        <f>IF(ISNUMBER(Q2675), DATE(YEAR(Q2675),MONTH(Q2675),1), "")</f>
        <v/>
      </c>
      <c r="S2675" s="18">
        <f>IF(A2675="", 0, IF(AND(M2675=Ajustes!$B$8, E2675=Ajustes!$B$5, I2675=Ajustes!$B$4, OR(C2675=Ajustes!$B$6, C2675=Ajustes!$B$7), ISNUMBER(D2675), ISNUMBER(H2675)), 1, 0))</f>
        <v/>
      </c>
      <c r="T2675" s="19">
        <f>IF(S2675&lt;&gt;1, 0, IF(N(J2675)=0, 0, IF(K2675=Ajustes!$B$5, J2675, J2675*F2675)))</f>
        <v/>
      </c>
      <c r="U2675" s="20">
        <f>IF(S2675&lt;&gt;1, U2674, IF(C2675=Ajustes!$B$6, U2674+H2675, U2674-H2675))</f>
        <v/>
      </c>
      <c r="V2675" s="19">
        <f>IF(S2675&lt;&gt;1, V2674, IF(C2675=Ajustes!$B$6, V2674+D2675+N(O2675)+T2675, IF(U2675&lt;=0, 0, V2674-H2675*W2674)))</f>
        <v/>
      </c>
      <c r="W2675" s="21">
        <f>IF(U2675&gt;0, V2675/U2675, 0)</f>
        <v/>
      </c>
      <c r="X2675" s="19">
        <f>IF(AND(S2675=1, C2675=Ajustes!$B$7), D2675-N(O2675)-T2675-H2675*W2674, "")</f>
        <v/>
      </c>
      <c r="Y2675" s="18">
        <f>IF(A2675="", "", TRIM(IF(COUNTIFS($N$2:$N$3000,N2675,$C$2:$C$3000,C2675,$D$2:$D$3000,D2675,$H$2:$H$3000,H2675)&gt;1, "Orden repetida. ", "")&amp;IF(AND(S2675=1, C2675=Ajustes!$B$7, U2674+0.000001&lt;H2675), "Vendes más de lo registrado. ", "")&amp;IF(Q2675="texto", "Fecha en texto. ", "")&amp;IF(OR(NOT(ISNUMBER(D2675)), NOT(ISNUMBER(H2675))), "Número en texto. ", "")&amp;IF(AND(ISNUMBER(Q2675), ISNUMBER(Q2674), Q2675&lt;Q2674), "Fuera de orden de fecha. ", "")))</f>
        <v/>
      </c>
      <c r="Z2675" s="18">
        <f>IF(AND(S2675=1, ISNUMBER(R2675)), ROW(), 0)</f>
        <v/>
      </c>
      <c r="AA2675" s="18">
        <f>IF(ISNUMBER(R2675), R2675, 0)</f>
        <v/>
      </c>
    </row>
    <row r="2676">
      <c r="A2676" s="13" t="n"/>
      <c r="B2676" s="13" t="n"/>
      <c r="C2676" s="13" t="n"/>
      <c r="D2676" s="13" t="n"/>
      <c r="E2676" s="13" t="n"/>
      <c r="F2676" s="13" t="n"/>
      <c r="G2676" s="13" t="n"/>
      <c r="H2676" s="13" t="n"/>
      <c r="I2676" s="13" t="n"/>
      <c r="J2676" s="13" t="n"/>
      <c r="K2676" s="13" t="n"/>
      <c r="L2676" s="13" t="n"/>
      <c r="M2676" s="13" t="n"/>
      <c r="N2676" s="13" t="n"/>
      <c r="O2676" s="14" t="n"/>
      <c r="P2676" s="15" t="n"/>
      <c r="Q2676" s="16">
        <f>IF(N2676="", "", IF(ISNUMBER(N2676), N2676, IFERROR(DATEVALUE(LEFT(N2676,10))+TIMEVALUE(MID(N2676,12,8)), "texto")))</f>
        <v/>
      </c>
      <c r="R2676" s="17">
        <f>IF(ISNUMBER(Q2676), DATE(YEAR(Q2676),MONTH(Q2676),1), "")</f>
        <v/>
      </c>
      <c r="S2676" s="18">
        <f>IF(A2676="", 0, IF(AND(M2676=Ajustes!$B$8, E2676=Ajustes!$B$5, I2676=Ajustes!$B$4, OR(C2676=Ajustes!$B$6, C2676=Ajustes!$B$7), ISNUMBER(D2676), ISNUMBER(H2676)), 1, 0))</f>
        <v/>
      </c>
      <c r="T2676" s="19">
        <f>IF(S2676&lt;&gt;1, 0, IF(N(J2676)=0, 0, IF(K2676=Ajustes!$B$5, J2676, J2676*F2676)))</f>
        <v/>
      </c>
      <c r="U2676" s="20">
        <f>IF(S2676&lt;&gt;1, U2675, IF(C2676=Ajustes!$B$6, U2675+H2676, U2675-H2676))</f>
        <v/>
      </c>
      <c r="V2676" s="19">
        <f>IF(S2676&lt;&gt;1, V2675, IF(C2676=Ajustes!$B$6, V2675+D2676+N(O2676)+T2676, IF(U2676&lt;=0, 0, V2675-H2676*W2675)))</f>
        <v/>
      </c>
      <c r="W2676" s="21">
        <f>IF(U2676&gt;0, V2676/U2676, 0)</f>
        <v/>
      </c>
      <c r="X2676" s="19">
        <f>IF(AND(S2676=1, C2676=Ajustes!$B$7), D2676-N(O2676)-T2676-H2676*W2675, "")</f>
        <v/>
      </c>
      <c r="Y2676" s="18">
        <f>IF(A2676="", "", TRIM(IF(COUNTIFS($N$2:$N$3000,N2676,$C$2:$C$3000,C2676,$D$2:$D$3000,D2676,$H$2:$H$3000,H2676)&gt;1, "Orden repetida. ", "")&amp;IF(AND(S2676=1, C2676=Ajustes!$B$7, U2675+0.000001&lt;H2676), "Vendes más de lo registrado. ", "")&amp;IF(Q2676="texto", "Fecha en texto. ", "")&amp;IF(OR(NOT(ISNUMBER(D2676)), NOT(ISNUMBER(H2676))), "Número en texto. ", "")&amp;IF(AND(ISNUMBER(Q2676), ISNUMBER(Q2675), Q2676&lt;Q2675), "Fuera de orden de fecha. ", "")))</f>
        <v/>
      </c>
      <c r="Z2676" s="18">
        <f>IF(AND(S2676=1, ISNUMBER(R2676)), ROW(), 0)</f>
        <v/>
      </c>
      <c r="AA2676" s="18">
        <f>IF(ISNUMBER(R2676), R2676, 0)</f>
        <v/>
      </c>
    </row>
    <row r="2677">
      <c r="A2677" s="13" t="n"/>
      <c r="B2677" s="13" t="n"/>
      <c r="C2677" s="13" t="n"/>
      <c r="D2677" s="13" t="n"/>
      <c r="E2677" s="13" t="n"/>
      <c r="F2677" s="13" t="n"/>
      <c r="G2677" s="13" t="n"/>
      <c r="H2677" s="13" t="n"/>
      <c r="I2677" s="13" t="n"/>
      <c r="J2677" s="13" t="n"/>
      <c r="K2677" s="13" t="n"/>
      <c r="L2677" s="13" t="n"/>
      <c r="M2677" s="13" t="n"/>
      <c r="N2677" s="13" t="n"/>
      <c r="O2677" s="14" t="n"/>
      <c r="P2677" s="15" t="n"/>
      <c r="Q2677" s="16">
        <f>IF(N2677="", "", IF(ISNUMBER(N2677), N2677, IFERROR(DATEVALUE(LEFT(N2677,10))+TIMEVALUE(MID(N2677,12,8)), "texto")))</f>
        <v/>
      </c>
      <c r="R2677" s="17">
        <f>IF(ISNUMBER(Q2677), DATE(YEAR(Q2677),MONTH(Q2677),1), "")</f>
        <v/>
      </c>
      <c r="S2677" s="18">
        <f>IF(A2677="", 0, IF(AND(M2677=Ajustes!$B$8, E2677=Ajustes!$B$5, I2677=Ajustes!$B$4, OR(C2677=Ajustes!$B$6, C2677=Ajustes!$B$7), ISNUMBER(D2677), ISNUMBER(H2677)), 1, 0))</f>
        <v/>
      </c>
      <c r="T2677" s="19">
        <f>IF(S2677&lt;&gt;1, 0, IF(N(J2677)=0, 0, IF(K2677=Ajustes!$B$5, J2677, J2677*F2677)))</f>
        <v/>
      </c>
      <c r="U2677" s="20">
        <f>IF(S2677&lt;&gt;1, U2676, IF(C2677=Ajustes!$B$6, U2676+H2677, U2676-H2677))</f>
        <v/>
      </c>
      <c r="V2677" s="19">
        <f>IF(S2677&lt;&gt;1, V2676, IF(C2677=Ajustes!$B$6, V2676+D2677+N(O2677)+T2677, IF(U2677&lt;=0, 0, V2676-H2677*W2676)))</f>
        <v/>
      </c>
      <c r="W2677" s="21">
        <f>IF(U2677&gt;0, V2677/U2677, 0)</f>
        <v/>
      </c>
      <c r="X2677" s="19">
        <f>IF(AND(S2677=1, C2677=Ajustes!$B$7), D2677-N(O2677)-T2677-H2677*W2676, "")</f>
        <v/>
      </c>
      <c r="Y2677" s="18">
        <f>IF(A2677="", "", TRIM(IF(COUNTIFS($N$2:$N$3000,N2677,$C$2:$C$3000,C2677,$D$2:$D$3000,D2677,$H$2:$H$3000,H2677)&gt;1, "Orden repetida. ", "")&amp;IF(AND(S2677=1, C2677=Ajustes!$B$7, U2676+0.000001&lt;H2677), "Vendes más de lo registrado. ", "")&amp;IF(Q2677="texto", "Fecha en texto. ", "")&amp;IF(OR(NOT(ISNUMBER(D2677)), NOT(ISNUMBER(H2677))), "Número en texto. ", "")&amp;IF(AND(ISNUMBER(Q2677), ISNUMBER(Q2676), Q2677&lt;Q2676), "Fuera de orden de fecha. ", "")))</f>
        <v/>
      </c>
      <c r="Z2677" s="18">
        <f>IF(AND(S2677=1, ISNUMBER(R2677)), ROW(), 0)</f>
        <v/>
      </c>
      <c r="AA2677" s="18">
        <f>IF(ISNUMBER(R2677), R2677, 0)</f>
        <v/>
      </c>
    </row>
    <row r="2678">
      <c r="A2678" s="13" t="n"/>
      <c r="B2678" s="13" t="n"/>
      <c r="C2678" s="13" t="n"/>
      <c r="D2678" s="13" t="n"/>
      <c r="E2678" s="13" t="n"/>
      <c r="F2678" s="13" t="n"/>
      <c r="G2678" s="13" t="n"/>
      <c r="H2678" s="13" t="n"/>
      <c r="I2678" s="13" t="n"/>
      <c r="J2678" s="13" t="n"/>
      <c r="K2678" s="13" t="n"/>
      <c r="L2678" s="13" t="n"/>
      <c r="M2678" s="13" t="n"/>
      <c r="N2678" s="13" t="n"/>
      <c r="O2678" s="14" t="n"/>
      <c r="P2678" s="15" t="n"/>
      <c r="Q2678" s="16">
        <f>IF(N2678="", "", IF(ISNUMBER(N2678), N2678, IFERROR(DATEVALUE(LEFT(N2678,10))+TIMEVALUE(MID(N2678,12,8)), "texto")))</f>
        <v/>
      </c>
      <c r="R2678" s="17">
        <f>IF(ISNUMBER(Q2678), DATE(YEAR(Q2678),MONTH(Q2678),1), "")</f>
        <v/>
      </c>
      <c r="S2678" s="18">
        <f>IF(A2678="", 0, IF(AND(M2678=Ajustes!$B$8, E2678=Ajustes!$B$5, I2678=Ajustes!$B$4, OR(C2678=Ajustes!$B$6, C2678=Ajustes!$B$7), ISNUMBER(D2678), ISNUMBER(H2678)), 1, 0))</f>
        <v/>
      </c>
      <c r="T2678" s="19">
        <f>IF(S2678&lt;&gt;1, 0, IF(N(J2678)=0, 0, IF(K2678=Ajustes!$B$5, J2678, J2678*F2678)))</f>
        <v/>
      </c>
      <c r="U2678" s="20">
        <f>IF(S2678&lt;&gt;1, U2677, IF(C2678=Ajustes!$B$6, U2677+H2678, U2677-H2678))</f>
        <v/>
      </c>
      <c r="V2678" s="19">
        <f>IF(S2678&lt;&gt;1, V2677, IF(C2678=Ajustes!$B$6, V2677+D2678+N(O2678)+T2678, IF(U2678&lt;=0, 0, V2677-H2678*W2677)))</f>
        <v/>
      </c>
      <c r="W2678" s="21">
        <f>IF(U2678&gt;0, V2678/U2678, 0)</f>
        <v/>
      </c>
      <c r="X2678" s="19">
        <f>IF(AND(S2678=1, C2678=Ajustes!$B$7), D2678-N(O2678)-T2678-H2678*W2677, "")</f>
        <v/>
      </c>
      <c r="Y2678" s="18">
        <f>IF(A2678="", "", TRIM(IF(COUNTIFS($N$2:$N$3000,N2678,$C$2:$C$3000,C2678,$D$2:$D$3000,D2678,$H$2:$H$3000,H2678)&gt;1, "Orden repetida. ", "")&amp;IF(AND(S2678=1, C2678=Ajustes!$B$7, U2677+0.000001&lt;H2678), "Vendes más de lo registrado. ", "")&amp;IF(Q2678="texto", "Fecha en texto. ", "")&amp;IF(OR(NOT(ISNUMBER(D2678)), NOT(ISNUMBER(H2678))), "Número en texto. ", "")&amp;IF(AND(ISNUMBER(Q2678), ISNUMBER(Q2677), Q2678&lt;Q2677), "Fuera de orden de fecha. ", "")))</f>
        <v/>
      </c>
      <c r="Z2678" s="18">
        <f>IF(AND(S2678=1, ISNUMBER(R2678)), ROW(), 0)</f>
        <v/>
      </c>
      <c r="AA2678" s="18">
        <f>IF(ISNUMBER(R2678), R2678, 0)</f>
        <v/>
      </c>
    </row>
    <row r="2679">
      <c r="A2679" s="13" t="n"/>
      <c r="B2679" s="13" t="n"/>
      <c r="C2679" s="13" t="n"/>
      <c r="D2679" s="13" t="n"/>
      <c r="E2679" s="13" t="n"/>
      <c r="F2679" s="13" t="n"/>
      <c r="G2679" s="13" t="n"/>
      <c r="H2679" s="13" t="n"/>
      <c r="I2679" s="13" t="n"/>
      <c r="J2679" s="13" t="n"/>
      <c r="K2679" s="13" t="n"/>
      <c r="L2679" s="13" t="n"/>
      <c r="M2679" s="13" t="n"/>
      <c r="N2679" s="13" t="n"/>
      <c r="O2679" s="14" t="n"/>
      <c r="P2679" s="15" t="n"/>
      <c r="Q2679" s="16">
        <f>IF(N2679="", "", IF(ISNUMBER(N2679), N2679, IFERROR(DATEVALUE(LEFT(N2679,10))+TIMEVALUE(MID(N2679,12,8)), "texto")))</f>
        <v/>
      </c>
      <c r="R2679" s="17">
        <f>IF(ISNUMBER(Q2679), DATE(YEAR(Q2679),MONTH(Q2679),1), "")</f>
        <v/>
      </c>
      <c r="S2679" s="18">
        <f>IF(A2679="", 0, IF(AND(M2679=Ajustes!$B$8, E2679=Ajustes!$B$5, I2679=Ajustes!$B$4, OR(C2679=Ajustes!$B$6, C2679=Ajustes!$B$7), ISNUMBER(D2679), ISNUMBER(H2679)), 1, 0))</f>
        <v/>
      </c>
      <c r="T2679" s="19">
        <f>IF(S2679&lt;&gt;1, 0, IF(N(J2679)=0, 0, IF(K2679=Ajustes!$B$5, J2679, J2679*F2679)))</f>
        <v/>
      </c>
      <c r="U2679" s="20">
        <f>IF(S2679&lt;&gt;1, U2678, IF(C2679=Ajustes!$B$6, U2678+H2679, U2678-H2679))</f>
        <v/>
      </c>
      <c r="V2679" s="19">
        <f>IF(S2679&lt;&gt;1, V2678, IF(C2679=Ajustes!$B$6, V2678+D2679+N(O2679)+T2679, IF(U2679&lt;=0, 0, V2678-H2679*W2678)))</f>
        <v/>
      </c>
      <c r="W2679" s="21">
        <f>IF(U2679&gt;0, V2679/U2679, 0)</f>
        <v/>
      </c>
      <c r="X2679" s="19">
        <f>IF(AND(S2679=1, C2679=Ajustes!$B$7), D2679-N(O2679)-T2679-H2679*W2678, "")</f>
        <v/>
      </c>
      <c r="Y2679" s="18">
        <f>IF(A2679="", "", TRIM(IF(COUNTIFS($N$2:$N$3000,N2679,$C$2:$C$3000,C2679,$D$2:$D$3000,D2679,$H$2:$H$3000,H2679)&gt;1, "Orden repetida. ", "")&amp;IF(AND(S2679=1, C2679=Ajustes!$B$7, U2678+0.000001&lt;H2679), "Vendes más de lo registrado. ", "")&amp;IF(Q2679="texto", "Fecha en texto. ", "")&amp;IF(OR(NOT(ISNUMBER(D2679)), NOT(ISNUMBER(H2679))), "Número en texto. ", "")&amp;IF(AND(ISNUMBER(Q2679), ISNUMBER(Q2678), Q2679&lt;Q2678), "Fuera de orden de fecha. ", "")))</f>
        <v/>
      </c>
      <c r="Z2679" s="18">
        <f>IF(AND(S2679=1, ISNUMBER(R2679)), ROW(), 0)</f>
        <v/>
      </c>
      <c r="AA2679" s="18">
        <f>IF(ISNUMBER(R2679), R2679, 0)</f>
        <v/>
      </c>
    </row>
    <row r="2680">
      <c r="A2680" s="13" t="n"/>
      <c r="B2680" s="13" t="n"/>
      <c r="C2680" s="13" t="n"/>
      <c r="D2680" s="13" t="n"/>
      <c r="E2680" s="13" t="n"/>
      <c r="F2680" s="13" t="n"/>
      <c r="G2680" s="13" t="n"/>
      <c r="H2680" s="13" t="n"/>
      <c r="I2680" s="13" t="n"/>
      <c r="J2680" s="13" t="n"/>
      <c r="K2680" s="13" t="n"/>
      <c r="L2680" s="13" t="n"/>
      <c r="M2680" s="13" t="n"/>
      <c r="N2680" s="13" t="n"/>
      <c r="O2680" s="14" t="n"/>
      <c r="P2680" s="15" t="n"/>
      <c r="Q2680" s="16">
        <f>IF(N2680="", "", IF(ISNUMBER(N2680), N2680, IFERROR(DATEVALUE(LEFT(N2680,10))+TIMEVALUE(MID(N2680,12,8)), "texto")))</f>
        <v/>
      </c>
      <c r="R2680" s="17">
        <f>IF(ISNUMBER(Q2680), DATE(YEAR(Q2680),MONTH(Q2680),1), "")</f>
        <v/>
      </c>
      <c r="S2680" s="18">
        <f>IF(A2680="", 0, IF(AND(M2680=Ajustes!$B$8, E2680=Ajustes!$B$5, I2680=Ajustes!$B$4, OR(C2680=Ajustes!$B$6, C2680=Ajustes!$B$7), ISNUMBER(D2680), ISNUMBER(H2680)), 1, 0))</f>
        <v/>
      </c>
      <c r="T2680" s="19">
        <f>IF(S2680&lt;&gt;1, 0, IF(N(J2680)=0, 0, IF(K2680=Ajustes!$B$5, J2680, J2680*F2680)))</f>
        <v/>
      </c>
      <c r="U2680" s="20">
        <f>IF(S2680&lt;&gt;1, U2679, IF(C2680=Ajustes!$B$6, U2679+H2680, U2679-H2680))</f>
        <v/>
      </c>
      <c r="V2680" s="19">
        <f>IF(S2680&lt;&gt;1, V2679, IF(C2680=Ajustes!$B$6, V2679+D2680+N(O2680)+T2680, IF(U2680&lt;=0, 0, V2679-H2680*W2679)))</f>
        <v/>
      </c>
      <c r="W2680" s="21">
        <f>IF(U2680&gt;0, V2680/U2680, 0)</f>
        <v/>
      </c>
      <c r="X2680" s="19">
        <f>IF(AND(S2680=1, C2680=Ajustes!$B$7), D2680-N(O2680)-T2680-H2680*W2679, "")</f>
        <v/>
      </c>
      <c r="Y2680" s="18">
        <f>IF(A2680="", "", TRIM(IF(COUNTIFS($N$2:$N$3000,N2680,$C$2:$C$3000,C2680,$D$2:$D$3000,D2680,$H$2:$H$3000,H2680)&gt;1, "Orden repetida. ", "")&amp;IF(AND(S2680=1, C2680=Ajustes!$B$7, U2679+0.000001&lt;H2680), "Vendes más de lo registrado. ", "")&amp;IF(Q2680="texto", "Fecha en texto. ", "")&amp;IF(OR(NOT(ISNUMBER(D2680)), NOT(ISNUMBER(H2680))), "Número en texto. ", "")&amp;IF(AND(ISNUMBER(Q2680), ISNUMBER(Q2679), Q2680&lt;Q2679), "Fuera de orden de fecha. ", "")))</f>
        <v/>
      </c>
      <c r="Z2680" s="18">
        <f>IF(AND(S2680=1, ISNUMBER(R2680)), ROW(), 0)</f>
        <v/>
      </c>
      <c r="AA2680" s="18">
        <f>IF(ISNUMBER(R2680), R2680, 0)</f>
        <v/>
      </c>
    </row>
    <row r="2681">
      <c r="A2681" s="13" t="n"/>
      <c r="B2681" s="13" t="n"/>
      <c r="C2681" s="13" t="n"/>
      <c r="D2681" s="13" t="n"/>
      <c r="E2681" s="13" t="n"/>
      <c r="F2681" s="13" t="n"/>
      <c r="G2681" s="13" t="n"/>
      <c r="H2681" s="13" t="n"/>
      <c r="I2681" s="13" t="n"/>
      <c r="J2681" s="13" t="n"/>
      <c r="K2681" s="13" t="n"/>
      <c r="L2681" s="13" t="n"/>
      <c r="M2681" s="13" t="n"/>
      <c r="N2681" s="13" t="n"/>
      <c r="O2681" s="14" t="n"/>
      <c r="P2681" s="15" t="n"/>
      <c r="Q2681" s="16">
        <f>IF(N2681="", "", IF(ISNUMBER(N2681), N2681, IFERROR(DATEVALUE(LEFT(N2681,10))+TIMEVALUE(MID(N2681,12,8)), "texto")))</f>
        <v/>
      </c>
      <c r="R2681" s="17">
        <f>IF(ISNUMBER(Q2681), DATE(YEAR(Q2681),MONTH(Q2681),1), "")</f>
        <v/>
      </c>
      <c r="S2681" s="18">
        <f>IF(A2681="", 0, IF(AND(M2681=Ajustes!$B$8, E2681=Ajustes!$B$5, I2681=Ajustes!$B$4, OR(C2681=Ajustes!$B$6, C2681=Ajustes!$B$7), ISNUMBER(D2681), ISNUMBER(H2681)), 1, 0))</f>
        <v/>
      </c>
      <c r="T2681" s="19">
        <f>IF(S2681&lt;&gt;1, 0, IF(N(J2681)=0, 0, IF(K2681=Ajustes!$B$5, J2681, J2681*F2681)))</f>
        <v/>
      </c>
      <c r="U2681" s="20">
        <f>IF(S2681&lt;&gt;1, U2680, IF(C2681=Ajustes!$B$6, U2680+H2681, U2680-H2681))</f>
        <v/>
      </c>
      <c r="V2681" s="19">
        <f>IF(S2681&lt;&gt;1, V2680, IF(C2681=Ajustes!$B$6, V2680+D2681+N(O2681)+T2681, IF(U2681&lt;=0, 0, V2680-H2681*W2680)))</f>
        <v/>
      </c>
      <c r="W2681" s="21">
        <f>IF(U2681&gt;0, V2681/U2681, 0)</f>
        <v/>
      </c>
      <c r="X2681" s="19">
        <f>IF(AND(S2681=1, C2681=Ajustes!$B$7), D2681-N(O2681)-T2681-H2681*W2680, "")</f>
        <v/>
      </c>
      <c r="Y2681" s="18">
        <f>IF(A2681="", "", TRIM(IF(COUNTIFS($N$2:$N$3000,N2681,$C$2:$C$3000,C2681,$D$2:$D$3000,D2681,$H$2:$H$3000,H2681)&gt;1, "Orden repetida. ", "")&amp;IF(AND(S2681=1, C2681=Ajustes!$B$7, U2680+0.000001&lt;H2681), "Vendes más de lo registrado. ", "")&amp;IF(Q2681="texto", "Fecha en texto. ", "")&amp;IF(OR(NOT(ISNUMBER(D2681)), NOT(ISNUMBER(H2681))), "Número en texto. ", "")&amp;IF(AND(ISNUMBER(Q2681), ISNUMBER(Q2680), Q2681&lt;Q2680), "Fuera de orden de fecha. ", "")))</f>
        <v/>
      </c>
      <c r="Z2681" s="18">
        <f>IF(AND(S2681=1, ISNUMBER(R2681)), ROW(), 0)</f>
        <v/>
      </c>
      <c r="AA2681" s="18">
        <f>IF(ISNUMBER(R2681), R2681, 0)</f>
        <v/>
      </c>
    </row>
    <row r="2682">
      <c r="A2682" s="13" t="n"/>
      <c r="B2682" s="13" t="n"/>
      <c r="C2682" s="13" t="n"/>
      <c r="D2682" s="13" t="n"/>
      <c r="E2682" s="13" t="n"/>
      <c r="F2682" s="13" t="n"/>
      <c r="G2682" s="13" t="n"/>
      <c r="H2682" s="13" t="n"/>
      <c r="I2682" s="13" t="n"/>
      <c r="J2682" s="13" t="n"/>
      <c r="K2682" s="13" t="n"/>
      <c r="L2682" s="13" t="n"/>
      <c r="M2682" s="13" t="n"/>
      <c r="N2682" s="13" t="n"/>
      <c r="O2682" s="14" t="n"/>
      <c r="P2682" s="15" t="n"/>
      <c r="Q2682" s="16">
        <f>IF(N2682="", "", IF(ISNUMBER(N2682), N2682, IFERROR(DATEVALUE(LEFT(N2682,10))+TIMEVALUE(MID(N2682,12,8)), "texto")))</f>
        <v/>
      </c>
      <c r="R2682" s="17">
        <f>IF(ISNUMBER(Q2682), DATE(YEAR(Q2682),MONTH(Q2682),1), "")</f>
        <v/>
      </c>
      <c r="S2682" s="18">
        <f>IF(A2682="", 0, IF(AND(M2682=Ajustes!$B$8, E2682=Ajustes!$B$5, I2682=Ajustes!$B$4, OR(C2682=Ajustes!$B$6, C2682=Ajustes!$B$7), ISNUMBER(D2682), ISNUMBER(H2682)), 1, 0))</f>
        <v/>
      </c>
      <c r="T2682" s="19">
        <f>IF(S2682&lt;&gt;1, 0, IF(N(J2682)=0, 0, IF(K2682=Ajustes!$B$5, J2682, J2682*F2682)))</f>
        <v/>
      </c>
      <c r="U2682" s="20">
        <f>IF(S2682&lt;&gt;1, U2681, IF(C2682=Ajustes!$B$6, U2681+H2682, U2681-H2682))</f>
        <v/>
      </c>
      <c r="V2682" s="19">
        <f>IF(S2682&lt;&gt;1, V2681, IF(C2682=Ajustes!$B$6, V2681+D2682+N(O2682)+T2682, IF(U2682&lt;=0, 0, V2681-H2682*W2681)))</f>
        <v/>
      </c>
      <c r="W2682" s="21">
        <f>IF(U2682&gt;0, V2682/U2682, 0)</f>
        <v/>
      </c>
      <c r="X2682" s="19">
        <f>IF(AND(S2682=1, C2682=Ajustes!$B$7), D2682-N(O2682)-T2682-H2682*W2681, "")</f>
        <v/>
      </c>
      <c r="Y2682" s="18">
        <f>IF(A2682="", "", TRIM(IF(COUNTIFS($N$2:$N$3000,N2682,$C$2:$C$3000,C2682,$D$2:$D$3000,D2682,$H$2:$H$3000,H2682)&gt;1, "Orden repetida. ", "")&amp;IF(AND(S2682=1, C2682=Ajustes!$B$7, U2681+0.000001&lt;H2682), "Vendes más de lo registrado. ", "")&amp;IF(Q2682="texto", "Fecha en texto. ", "")&amp;IF(OR(NOT(ISNUMBER(D2682)), NOT(ISNUMBER(H2682))), "Número en texto. ", "")&amp;IF(AND(ISNUMBER(Q2682), ISNUMBER(Q2681), Q2682&lt;Q2681), "Fuera de orden de fecha. ", "")))</f>
        <v/>
      </c>
      <c r="Z2682" s="18">
        <f>IF(AND(S2682=1, ISNUMBER(R2682)), ROW(), 0)</f>
        <v/>
      </c>
      <c r="AA2682" s="18">
        <f>IF(ISNUMBER(R2682), R2682, 0)</f>
        <v/>
      </c>
    </row>
    <row r="2683">
      <c r="A2683" s="13" t="n"/>
      <c r="B2683" s="13" t="n"/>
      <c r="C2683" s="13" t="n"/>
      <c r="D2683" s="13" t="n"/>
      <c r="E2683" s="13" t="n"/>
      <c r="F2683" s="13" t="n"/>
      <c r="G2683" s="13" t="n"/>
      <c r="H2683" s="13" t="n"/>
      <c r="I2683" s="13" t="n"/>
      <c r="J2683" s="13" t="n"/>
      <c r="K2683" s="13" t="n"/>
      <c r="L2683" s="13" t="n"/>
      <c r="M2683" s="13" t="n"/>
      <c r="N2683" s="13" t="n"/>
      <c r="O2683" s="14" t="n"/>
      <c r="P2683" s="15" t="n"/>
      <c r="Q2683" s="16">
        <f>IF(N2683="", "", IF(ISNUMBER(N2683), N2683, IFERROR(DATEVALUE(LEFT(N2683,10))+TIMEVALUE(MID(N2683,12,8)), "texto")))</f>
        <v/>
      </c>
      <c r="R2683" s="17">
        <f>IF(ISNUMBER(Q2683), DATE(YEAR(Q2683),MONTH(Q2683),1), "")</f>
        <v/>
      </c>
      <c r="S2683" s="18">
        <f>IF(A2683="", 0, IF(AND(M2683=Ajustes!$B$8, E2683=Ajustes!$B$5, I2683=Ajustes!$B$4, OR(C2683=Ajustes!$B$6, C2683=Ajustes!$B$7), ISNUMBER(D2683), ISNUMBER(H2683)), 1, 0))</f>
        <v/>
      </c>
      <c r="T2683" s="19">
        <f>IF(S2683&lt;&gt;1, 0, IF(N(J2683)=0, 0, IF(K2683=Ajustes!$B$5, J2683, J2683*F2683)))</f>
        <v/>
      </c>
      <c r="U2683" s="20">
        <f>IF(S2683&lt;&gt;1, U2682, IF(C2683=Ajustes!$B$6, U2682+H2683, U2682-H2683))</f>
        <v/>
      </c>
      <c r="V2683" s="19">
        <f>IF(S2683&lt;&gt;1, V2682, IF(C2683=Ajustes!$B$6, V2682+D2683+N(O2683)+T2683, IF(U2683&lt;=0, 0, V2682-H2683*W2682)))</f>
        <v/>
      </c>
      <c r="W2683" s="21">
        <f>IF(U2683&gt;0, V2683/U2683, 0)</f>
        <v/>
      </c>
      <c r="X2683" s="19">
        <f>IF(AND(S2683=1, C2683=Ajustes!$B$7), D2683-N(O2683)-T2683-H2683*W2682, "")</f>
        <v/>
      </c>
      <c r="Y2683" s="18">
        <f>IF(A2683="", "", TRIM(IF(COUNTIFS($N$2:$N$3000,N2683,$C$2:$C$3000,C2683,$D$2:$D$3000,D2683,$H$2:$H$3000,H2683)&gt;1, "Orden repetida. ", "")&amp;IF(AND(S2683=1, C2683=Ajustes!$B$7, U2682+0.000001&lt;H2683), "Vendes más de lo registrado. ", "")&amp;IF(Q2683="texto", "Fecha en texto. ", "")&amp;IF(OR(NOT(ISNUMBER(D2683)), NOT(ISNUMBER(H2683))), "Número en texto. ", "")&amp;IF(AND(ISNUMBER(Q2683), ISNUMBER(Q2682), Q2683&lt;Q2682), "Fuera de orden de fecha. ", "")))</f>
        <v/>
      </c>
      <c r="Z2683" s="18">
        <f>IF(AND(S2683=1, ISNUMBER(R2683)), ROW(), 0)</f>
        <v/>
      </c>
      <c r="AA2683" s="18">
        <f>IF(ISNUMBER(R2683), R2683, 0)</f>
        <v/>
      </c>
    </row>
    <row r="2684">
      <c r="A2684" s="13" t="n"/>
      <c r="B2684" s="13" t="n"/>
      <c r="C2684" s="13" t="n"/>
      <c r="D2684" s="13" t="n"/>
      <c r="E2684" s="13" t="n"/>
      <c r="F2684" s="13" t="n"/>
      <c r="G2684" s="13" t="n"/>
      <c r="H2684" s="13" t="n"/>
      <c r="I2684" s="13" t="n"/>
      <c r="J2684" s="13" t="n"/>
      <c r="K2684" s="13" t="n"/>
      <c r="L2684" s="13" t="n"/>
      <c r="M2684" s="13" t="n"/>
      <c r="N2684" s="13" t="n"/>
      <c r="O2684" s="14" t="n"/>
      <c r="P2684" s="15" t="n"/>
      <c r="Q2684" s="16">
        <f>IF(N2684="", "", IF(ISNUMBER(N2684), N2684, IFERROR(DATEVALUE(LEFT(N2684,10))+TIMEVALUE(MID(N2684,12,8)), "texto")))</f>
        <v/>
      </c>
      <c r="R2684" s="17">
        <f>IF(ISNUMBER(Q2684), DATE(YEAR(Q2684),MONTH(Q2684),1), "")</f>
        <v/>
      </c>
      <c r="S2684" s="18">
        <f>IF(A2684="", 0, IF(AND(M2684=Ajustes!$B$8, E2684=Ajustes!$B$5, I2684=Ajustes!$B$4, OR(C2684=Ajustes!$B$6, C2684=Ajustes!$B$7), ISNUMBER(D2684), ISNUMBER(H2684)), 1, 0))</f>
        <v/>
      </c>
      <c r="T2684" s="19">
        <f>IF(S2684&lt;&gt;1, 0, IF(N(J2684)=0, 0, IF(K2684=Ajustes!$B$5, J2684, J2684*F2684)))</f>
        <v/>
      </c>
      <c r="U2684" s="20">
        <f>IF(S2684&lt;&gt;1, U2683, IF(C2684=Ajustes!$B$6, U2683+H2684, U2683-H2684))</f>
        <v/>
      </c>
      <c r="V2684" s="19">
        <f>IF(S2684&lt;&gt;1, V2683, IF(C2684=Ajustes!$B$6, V2683+D2684+N(O2684)+T2684, IF(U2684&lt;=0, 0, V2683-H2684*W2683)))</f>
        <v/>
      </c>
      <c r="W2684" s="21">
        <f>IF(U2684&gt;0, V2684/U2684, 0)</f>
        <v/>
      </c>
      <c r="X2684" s="19">
        <f>IF(AND(S2684=1, C2684=Ajustes!$B$7), D2684-N(O2684)-T2684-H2684*W2683, "")</f>
        <v/>
      </c>
      <c r="Y2684" s="18">
        <f>IF(A2684="", "", TRIM(IF(COUNTIFS($N$2:$N$3000,N2684,$C$2:$C$3000,C2684,$D$2:$D$3000,D2684,$H$2:$H$3000,H2684)&gt;1, "Orden repetida. ", "")&amp;IF(AND(S2684=1, C2684=Ajustes!$B$7, U2683+0.000001&lt;H2684), "Vendes más de lo registrado. ", "")&amp;IF(Q2684="texto", "Fecha en texto. ", "")&amp;IF(OR(NOT(ISNUMBER(D2684)), NOT(ISNUMBER(H2684))), "Número en texto. ", "")&amp;IF(AND(ISNUMBER(Q2684), ISNUMBER(Q2683), Q2684&lt;Q2683), "Fuera de orden de fecha. ", "")))</f>
        <v/>
      </c>
      <c r="Z2684" s="18">
        <f>IF(AND(S2684=1, ISNUMBER(R2684)), ROW(), 0)</f>
        <v/>
      </c>
      <c r="AA2684" s="18">
        <f>IF(ISNUMBER(R2684), R2684, 0)</f>
        <v/>
      </c>
    </row>
    <row r="2685">
      <c r="A2685" s="13" t="n"/>
      <c r="B2685" s="13" t="n"/>
      <c r="C2685" s="13" t="n"/>
      <c r="D2685" s="13" t="n"/>
      <c r="E2685" s="13" t="n"/>
      <c r="F2685" s="13" t="n"/>
      <c r="G2685" s="13" t="n"/>
      <c r="H2685" s="13" t="n"/>
      <c r="I2685" s="13" t="n"/>
      <c r="J2685" s="13" t="n"/>
      <c r="K2685" s="13" t="n"/>
      <c r="L2685" s="13" t="n"/>
      <c r="M2685" s="13" t="n"/>
      <c r="N2685" s="13" t="n"/>
      <c r="O2685" s="14" t="n"/>
      <c r="P2685" s="15" t="n"/>
      <c r="Q2685" s="16">
        <f>IF(N2685="", "", IF(ISNUMBER(N2685), N2685, IFERROR(DATEVALUE(LEFT(N2685,10))+TIMEVALUE(MID(N2685,12,8)), "texto")))</f>
        <v/>
      </c>
      <c r="R2685" s="17">
        <f>IF(ISNUMBER(Q2685), DATE(YEAR(Q2685),MONTH(Q2685),1), "")</f>
        <v/>
      </c>
      <c r="S2685" s="18">
        <f>IF(A2685="", 0, IF(AND(M2685=Ajustes!$B$8, E2685=Ajustes!$B$5, I2685=Ajustes!$B$4, OR(C2685=Ajustes!$B$6, C2685=Ajustes!$B$7), ISNUMBER(D2685), ISNUMBER(H2685)), 1, 0))</f>
        <v/>
      </c>
      <c r="T2685" s="19">
        <f>IF(S2685&lt;&gt;1, 0, IF(N(J2685)=0, 0, IF(K2685=Ajustes!$B$5, J2685, J2685*F2685)))</f>
        <v/>
      </c>
      <c r="U2685" s="20">
        <f>IF(S2685&lt;&gt;1, U2684, IF(C2685=Ajustes!$B$6, U2684+H2685, U2684-H2685))</f>
        <v/>
      </c>
      <c r="V2685" s="19">
        <f>IF(S2685&lt;&gt;1, V2684, IF(C2685=Ajustes!$B$6, V2684+D2685+N(O2685)+T2685, IF(U2685&lt;=0, 0, V2684-H2685*W2684)))</f>
        <v/>
      </c>
      <c r="W2685" s="21">
        <f>IF(U2685&gt;0, V2685/U2685, 0)</f>
        <v/>
      </c>
      <c r="X2685" s="19">
        <f>IF(AND(S2685=1, C2685=Ajustes!$B$7), D2685-N(O2685)-T2685-H2685*W2684, "")</f>
        <v/>
      </c>
      <c r="Y2685" s="18">
        <f>IF(A2685="", "", TRIM(IF(COUNTIFS($N$2:$N$3000,N2685,$C$2:$C$3000,C2685,$D$2:$D$3000,D2685,$H$2:$H$3000,H2685)&gt;1, "Orden repetida. ", "")&amp;IF(AND(S2685=1, C2685=Ajustes!$B$7, U2684+0.000001&lt;H2685), "Vendes más de lo registrado. ", "")&amp;IF(Q2685="texto", "Fecha en texto. ", "")&amp;IF(OR(NOT(ISNUMBER(D2685)), NOT(ISNUMBER(H2685))), "Número en texto. ", "")&amp;IF(AND(ISNUMBER(Q2685), ISNUMBER(Q2684), Q2685&lt;Q2684), "Fuera de orden de fecha. ", "")))</f>
        <v/>
      </c>
      <c r="Z2685" s="18">
        <f>IF(AND(S2685=1, ISNUMBER(R2685)), ROW(), 0)</f>
        <v/>
      </c>
      <c r="AA2685" s="18">
        <f>IF(ISNUMBER(R2685), R2685, 0)</f>
        <v/>
      </c>
    </row>
    <row r="2686">
      <c r="A2686" s="13" t="n"/>
      <c r="B2686" s="13" t="n"/>
      <c r="C2686" s="13" t="n"/>
      <c r="D2686" s="13" t="n"/>
      <c r="E2686" s="13" t="n"/>
      <c r="F2686" s="13" t="n"/>
      <c r="G2686" s="13" t="n"/>
      <c r="H2686" s="13" t="n"/>
      <c r="I2686" s="13" t="n"/>
      <c r="J2686" s="13" t="n"/>
      <c r="K2686" s="13" t="n"/>
      <c r="L2686" s="13" t="n"/>
      <c r="M2686" s="13" t="n"/>
      <c r="N2686" s="13" t="n"/>
      <c r="O2686" s="14" t="n"/>
      <c r="P2686" s="15" t="n"/>
      <c r="Q2686" s="16">
        <f>IF(N2686="", "", IF(ISNUMBER(N2686), N2686, IFERROR(DATEVALUE(LEFT(N2686,10))+TIMEVALUE(MID(N2686,12,8)), "texto")))</f>
        <v/>
      </c>
      <c r="R2686" s="17">
        <f>IF(ISNUMBER(Q2686), DATE(YEAR(Q2686),MONTH(Q2686),1), "")</f>
        <v/>
      </c>
      <c r="S2686" s="18">
        <f>IF(A2686="", 0, IF(AND(M2686=Ajustes!$B$8, E2686=Ajustes!$B$5, I2686=Ajustes!$B$4, OR(C2686=Ajustes!$B$6, C2686=Ajustes!$B$7), ISNUMBER(D2686), ISNUMBER(H2686)), 1, 0))</f>
        <v/>
      </c>
      <c r="T2686" s="19">
        <f>IF(S2686&lt;&gt;1, 0, IF(N(J2686)=0, 0, IF(K2686=Ajustes!$B$5, J2686, J2686*F2686)))</f>
        <v/>
      </c>
      <c r="U2686" s="20">
        <f>IF(S2686&lt;&gt;1, U2685, IF(C2686=Ajustes!$B$6, U2685+H2686, U2685-H2686))</f>
        <v/>
      </c>
      <c r="V2686" s="19">
        <f>IF(S2686&lt;&gt;1, V2685, IF(C2686=Ajustes!$B$6, V2685+D2686+N(O2686)+T2686, IF(U2686&lt;=0, 0, V2685-H2686*W2685)))</f>
        <v/>
      </c>
      <c r="W2686" s="21">
        <f>IF(U2686&gt;0, V2686/U2686, 0)</f>
        <v/>
      </c>
      <c r="X2686" s="19">
        <f>IF(AND(S2686=1, C2686=Ajustes!$B$7), D2686-N(O2686)-T2686-H2686*W2685, "")</f>
        <v/>
      </c>
      <c r="Y2686" s="18">
        <f>IF(A2686="", "", TRIM(IF(COUNTIFS($N$2:$N$3000,N2686,$C$2:$C$3000,C2686,$D$2:$D$3000,D2686,$H$2:$H$3000,H2686)&gt;1, "Orden repetida. ", "")&amp;IF(AND(S2686=1, C2686=Ajustes!$B$7, U2685+0.000001&lt;H2686), "Vendes más de lo registrado. ", "")&amp;IF(Q2686="texto", "Fecha en texto. ", "")&amp;IF(OR(NOT(ISNUMBER(D2686)), NOT(ISNUMBER(H2686))), "Número en texto. ", "")&amp;IF(AND(ISNUMBER(Q2686), ISNUMBER(Q2685), Q2686&lt;Q2685), "Fuera de orden de fecha. ", "")))</f>
        <v/>
      </c>
      <c r="Z2686" s="18">
        <f>IF(AND(S2686=1, ISNUMBER(R2686)), ROW(), 0)</f>
        <v/>
      </c>
      <c r="AA2686" s="18">
        <f>IF(ISNUMBER(R2686), R2686, 0)</f>
        <v/>
      </c>
    </row>
    <row r="2687">
      <c r="A2687" s="13" t="n"/>
      <c r="B2687" s="13" t="n"/>
      <c r="C2687" s="13" t="n"/>
      <c r="D2687" s="13" t="n"/>
      <c r="E2687" s="13" t="n"/>
      <c r="F2687" s="13" t="n"/>
      <c r="G2687" s="13" t="n"/>
      <c r="H2687" s="13" t="n"/>
      <c r="I2687" s="13" t="n"/>
      <c r="J2687" s="13" t="n"/>
      <c r="K2687" s="13" t="n"/>
      <c r="L2687" s="13" t="n"/>
      <c r="M2687" s="13" t="n"/>
      <c r="N2687" s="13" t="n"/>
      <c r="O2687" s="14" t="n"/>
      <c r="P2687" s="15" t="n"/>
      <c r="Q2687" s="16">
        <f>IF(N2687="", "", IF(ISNUMBER(N2687), N2687, IFERROR(DATEVALUE(LEFT(N2687,10))+TIMEVALUE(MID(N2687,12,8)), "texto")))</f>
        <v/>
      </c>
      <c r="R2687" s="17">
        <f>IF(ISNUMBER(Q2687), DATE(YEAR(Q2687),MONTH(Q2687),1), "")</f>
        <v/>
      </c>
      <c r="S2687" s="18">
        <f>IF(A2687="", 0, IF(AND(M2687=Ajustes!$B$8, E2687=Ajustes!$B$5, I2687=Ajustes!$B$4, OR(C2687=Ajustes!$B$6, C2687=Ajustes!$B$7), ISNUMBER(D2687), ISNUMBER(H2687)), 1, 0))</f>
        <v/>
      </c>
      <c r="T2687" s="19">
        <f>IF(S2687&lt;&gt;1, 0, IF(N(J2687)=0, 0, IF(K2687=Ajustes!$B$5, J2687, J2687*F2687)))</f>
        <v/>
      </c>
      <c r="U2687" s="20">
        <f>IF(S2687&lt;&gt;1, U2686, IF(C2687=Ajustes!$B$6, U2686+H2687, U2686-H2687))</f>
        <v/>
      </c>
      <c r="V2687" s="19">
        <f>IF(S2687&lt;&gt;1, V2686, IF(C2687=Ajustes!$B$6, V2686+D2687+N(O2687)+T2687, IF(U2687&lt;=0, 0, V2686-H2687*W2686)))</f>
        <v/>
      </c>
      <c r="W2687" s="21">
        <f>IF(U2687&gt;0, V2687/U2687, 0)</f>
        <v/>
      </c>
      <c r="X2687" s="19">
        <f>IF(AND(S2687=1, C2687=Ajustes!$B$7), D2687-N(O2687)-T2687-H2687*W2686, "")</f>
        <v/>
      </c>
      <c r="Y2687" s="18">
        <f>IF(A2687="", "", TRIM(IF(COUNTIFS($N$2:$N$3000,N2687,$C$2:$C$3000,C2687,$D$2:$D$3000,D2687,$H$2:$H$3000,H2687)&gt;1, "Orden repetida. ", "")&amp;IF(AND(S2687=1, C2687=Ajustes!$B$7, U2686+0.000001&lt;H2687), "Vendes más de lo registrado. ", "")&amp;IF(Q2687="texto", "Fecha en texto. ", "")&amp;IF(OR(NOT(ISNUMBER(D2687)), NOT(ISNUMBER(H2687))), "Número en texto. ", "")&amp;IF(AND(ISNUMBER(Q2687), ISNUMBER(Q2686), Q2687&lt;Q2686), "Fuera de orden de fecha. ", "")))</f>
        <v/>
      </c>
      <c r="Z2687" s="18">
        <f>IF(AND(S2687=1, ISNUMBER(R2687)), ROW(), 0)</f>
        <v/>
      </c>
      <c r="AA2687" s="18">
        <f>IF(ISNUMBER(R2687), R2687, 0)</f>
        <v/>
      </c>
    </row>
    <row r="2688">
      <c r="A2688" s="13" t="n"/>
      <c r="B2688" s="13" t="n"/>
      <c r="C2688" s="13" t="n"/>
      <c r="D2688" s="13" t="n"/>
      <c r="E2688" s="13" t="n"/>
      <c r="F2688" s="13" t="n"/>
      <c r="G2688" s="13" t="n"/>
      <c r="H2688" s="13" t="n"/>
      <c r="I2688" s="13" t="n"/>
      <c r="J2688" s="13" t="n"/>
      <c r="K2688" s="13" t="n"/>
      <c r="L2688" s="13" t="n"/>
      <c r="M2688" s="13" t="n"/>
      <c r="N2688" s="13" t="n"/>
      <c r="O2688" s="14" t="n"/>
      <c r="P2688" s="15" t="n"/>
      <c r="Q2688" s="16">
        <f>IF(N2688="", "", IF(ISNUMBER(N2688), N2688, IFERROR(DATEVALUE(LEFT(N2688,10))+TIMEVALUE(MID(N2688,12,8)), "texto")))</f>
        <v/>
      </c>
      <c r="R2688" s="17">
        <f>IF(ISNUMBER(Q2688), DATE(YEAR(Q2688),MONTH(Q2688),1), "")</f>
        <v/>
      </c>
      <c r="S2688" s="18">
        <f>IF(A2688="", 0, IF(AND(M2688=Ajustes!$B$8, E2688=Ajustes!$B$5, I2688=Ajustes!$B$4, OR(C2688=Ajustes!$B$6, C2688=Ajustes!$B$7), ISNUMBER(D2688), ISNUMBER(H2688)), 1, 0))</f>
        <v/>
      </c>
      <c r="T2688" s="19">
        <f>IF(S2688&lt;&gt;1, 0, IF(N(J2688)=0, 0, IF(K2688=Ajustes!$B$5, J2688, J2688*F2688)))</f>
        <v/>
      </c>
      <c r="U2688" s="20">
        <f>IF(S2688&lt;&gt;1, U2687, IF(C2688=Ajustes!$B$6, U2687+H2688, U2687-H2688))</f>
        <v/>
      </c>
      <c r="V2688" s="19">
        <f>IF(S2688&lt;&gt;1, V2687, IF(C2688=Ajustes!$B$6, V2687+D2688+N(O2688)+T2688, IF(U2688&lt;=0, 0, V2687-H2688*W2687)))</f>
        <v/>
      </c>
      <c r="W2688" s="21">
        <f>IF(U2688&gt;0, V2688/U2688, 0)</f>
        <v/>
      </c>
      <c r="X2688" s="19">
        <f>IF(AND(S2688=1, C2688=Ajustes!$B$7), D2688-N(O2688)-T2688-H2688*W2687, "")</f>
        <v/>
      </c>
      <c r="Y2688" s="18">
        <f>IF(A2688="", "", TRIM(IF(COUNTIFS($N$2:$N$3000,N2688,$C$2:$C$3000,C2688,$D$2:$D$3000,D2688,$H$2:$H$3000,H2688)&gt;1, "Orden repetida. ", "")&amp;IF(AND(S2688=1, C2688=Ajustes!$B$7, U2687+0.000001&lt;H2688), "Vendes más de lo registrado. ", "")&amp;IF(Q2688="texto", "Fecha en texto. ", "")&amp;IF(OR(NOT(ISNUMBER(D2688)), NOT(ISNUMBER(H2688))), "Número en texto. ", "")&amp;IF(AND(ISNUMBER(Q2688), ISNUMBER(Q2687), Q2688&lt;Q2687), "Fuera de orden de fecha. ", "")))</f>
        <v/>
      </c>
      <c r="Z2688" s="18">
        <f>IF(AND(S2688=1, ISNUMBER(R2688)), ROW(), 0)</f>
        <v/>
      </c>
      <c r="AA2688" s="18">
        <f>IF(ISNUMBER(R2688), R2688, 0)</f>
        <v/>
      </c>
    </row>
    <row r="2689">
      <c r="A2689" s="13" t="n"/>
      <c r="B2689" s="13" t="n"/>
      <c r="C2689" s="13" t="n"/>
      <c r="D2689" s="13" t="n"/>
      <c r="E2689" s="13" t="n"/>
      <c r="F2689" s="13" t="n"/>
      <c r="G2689" s="13" t="n"/>
      <c r="H2689" s="13" t="n"/>
      <c r="I2689" s="13" t="n"/>
      <c r="J2689" s="13" t="n"/>
      <c r="K2689" s="13" t="n"/>
      <c r="L2689" s="13" t="n"/>
      <c r="M2689" s="13" t="n"/>
      <c r="N2689" s="13" t="n"/>
      <c r="O2689" s="14" t="n"/>
      <c r="P2689" s="15" t="n"/>
      <c r="Q2689" s="16">
        <f>IF(N2689="", "", IF(ISNUMBER(N2689), N2689, IFERROR(DATEVALUE(LEFT(N2689,10))+TIMEVALUE(MID(N2689,12,8)), "texto")))</f>
        <v/>
      </c>
      <c r="R2689" s="17">
        <f>IF(ISNUMBER(Q2689), DATE(YEAR(Q2689),MONTH(Q2689),1), "")</f>
        <v/>
      </c>
      <c r="S2689" s="18">
        <f>IF(A2689="", 0, IF(AND(M2689=Ajustes!$B$8, E2689=Ajustes!$B$5, I2689=Ajustes!$B$4, OR(C2689=Ajustes!$B$6, C2689=Ajustes!$B$7), ISNUMBER(D2689), ISNUMBER(H2689)), 1, 0))</f>
        <v/>
      </c>
      <c r="T2689" s="19">
        <f>IF(S2689&lt;&gt;1, 0, IF(N(J2689)=0, 0, IF(K2689=Ajustes!$B$5, J2689, J2689*F2689)))</f>
        <v/>
      </c>
      <c r="U2689" s="20">
        <f>IF(S2689&lt;&gt;1, U2688, IF(C2689=Ajustes!$B$6, U2688+H2689, U2688-H2689))</f>
        <v/>
      </c>
      <c r="V2689" s="19">
        <f>IF(S2689&lt;&gt;1, V2688, IF(C2689=Ajustes!$B$6, V2688+D2689+N(O2689)+T2689, IF(U2689&lt;=0, 0, V2688-H2689*W2688)))</f>
        <v/>
      </c>
      <c r="W2689" s="21">
        <f>IF(U2689&gt;0, V2689/U2689, 0)</f>
        <v/>
      </c>
      <c r="X2689" s="19">
        <f>IF(AND(S2689=1, C2689=Ajustes!$B$7), D2689-N(O2689)-T2689-H2689*W2688, "")</f>
        <v/>
      </c>
      <c r="Y2689" s="18">
        <f>IF(A2689="", "", TRIM(IF(COUNTIFS($N$2:$N$3000,N2689,$C$2:$C$3000,C2689,$D$2:$D$3000,D2689,$H$2:$H$3000,H2689)&gt;1, "Orden repetida. ", "")&amp;IF(AND(S2689=1, C2689=Ajustes!$B$7, U2688+0.000001&lt;H2689), "Vendes más de lo registrado. ", "")&amp;IF(Q2689="texto", "Fecha en texto. ", "")&amp;IF(OR(NOT(ISNUMBER(D2689)), NOT(ISNUMBER(H2689))), "Número en texto. ", "")&amp;IF(AND(ISNUMBER(Q2689), ISNUMBER(Q2688), Q2689&lt;Q2688), "Fuera de orden de fecha. ", "")))</f>
        <v/>
      </c>
      <c r="Z2689" s="18">
        <f>IF(AND(S2689=1, ISNUMBER(R2689)), ROW(), 0)</f>
        <v/>
      </c>
      <c r="AA2689" s="18">
        <f>IF(ISNUMBER(R2689), R2689, 0)</f>
        <v/>
      </c>
    </row>
    <row r="2690">
      <c r="A2690" s="13" t="n"/>
      <c r="B2690" s="13" t="n"/>
      <c r="C2690" s="13" t="n"/>
      <c r="D2690" s="13" t="n"/>
      <c r="E2690" s="13" t="n"/>
      <c r="F2690" s="13" t="n"/>
      <c r="G2690" s="13" t="n"/>
      <c r="H2690" s="13" t="n"/>
      <c r="I2690" s="13" t="n"/>
      <c r="J2690" s="13" t="n"/>
      <c r="K2690" s="13" t="n"/>
      <c r="L2690" s="13" t="n"/>
      <c r="M2690" s="13" t="n"/>
      <c r="N2690" s="13" t="n"/>
      <c r="O2690" s="14" t="n"/>
      <c r="P2690" s="15" t="n"/>
      <c r="Q2690" s="16">
        <f>IF(N2690="", "", IF(ISNUMBER(N2690), N2690, IFERROR(DATEVALUE(LEFT(N2690,10))+TIMEVALUE(MID(N2690,12,8)), "texto")))</f>
        <v/>
      </c>
      <c r="R2690" s="17">
        <f>IF(ISNUMBER(Q2690), DATE(YEAR(Q2690),MONTH(Q2690),1), "")</f>
        <v/>
      </c>
      <c r="S2690" s="18">
        <f>IF(A2690="", 0, IF(AND(M2690=Ajustes!$B$8, E2690=Ajustes!$B$5, I2690=Ajustes!$B$4, OR(C2690=Ajustes!$B$6, C2690=Ajustes!$B$7), ISNUMBER(D2690), ISNUMBER(H2690)), 1, 0))</f>
        <v/>
      </c>
      <c r="T2690" s="19">
        <f>IF(S2690&lt;&gt;1, 0, IF(N(J2690)=0, 0, IF(K2690=Ajustes!$B$5, J2690, J2690*F2690)))</f>
        <v/>
      </c>
      <c r="U2690" s="20">
        <f>IF(S2690&lt;&gt;1, U2689, IF(C2690=Ajustes!$B$6, U2689+H2690, U2689-H2690))</f>
        <v/>
      </c>
      <c r="V2690" s="19">
        <f>IF(S2690&lt;&gt;1, V2689, IF(C2690=Ajustes!$B$6, V2689+D2690+N(O2690)+T2690, IF(U2690&lt;=0, 0, V2689-H2690*W2689)))</f>
        <v/>
      </c>
      <c r="W2690" s="21">
        <f>IF(U2690&gt;0, V2690/U2690, 0)</f>
        <v/>
      </c>
      <c r="X2690" s="19">
        <f>IF(AND(S2690=1, C2690=Ajustes!$B$7), D2690-N(O2690)-T2690-H2690*W2689, "")</f>
        <v/>
      </c>
      <c r="Y2690" s="18">
        <f>IF(A2690="", "", TRIM(IF(COUNTIFS($N$2:$N$3000,N2690,$C$2:$C$3000,C2690,$D$2:$D$3000,D2690,$H$2:$H$3000,H2690)&gt;1, "Orden repetida. ", "")&amp;IF(AND(S2690=1, C2690=Ajustes!$B$7, U2689+0.000001&lt;H2690), "Vendes más de lo registrado. ", "")&amp;IF(Q2690="texto", "Fecha en texto. ", "")&amp;IF(OR(NOT(ISNUMBER(D2690)), NOT(ISNUMBER(H2690))), "Número en texto. ", "")&amp;IF(AND(ISNUMBER(Q2690), ISNUMBER(Q2689), Q2690&lt;Q2689), "Fuera de orden de fecha. ", "")))</f>
        <v/>
      </c>
      <c r="Z2690" s="18">
        <f>IF(AND(S2690=1, ISNUMBER(R2690)), ROW(), 0)</f>
        <v/>
      </c>
      <c r="AA2690" s="18">
        <f>IF(ISNUMBER(R2690), R2690, 0)</f>
        <v/>
      </c>
    </row>
    <row r="2691">
      <c r="A2691" s="13" t="n"/>
      <c r="B2691" s="13" t="n"/>
      <c r="C2691" s="13" t="n"/>
      <c r="D2691" s="13" t="n"/>
      <c r="E2691" s="13" t="n"/>
      <c r="F2691" s="13" t="n"/>
      <c r="G2691" s="13" t="n"/>
      <c r="H2691" s="13" t="n"/>
      <c r="I2691" s="13" t="n"/>
      <c r="J2691" s="13" t="n"/>
      <c r="K2691" s="13" t="n"/>
      <c r="L2691" s="13" t="n"/>
      <c r="M2691" s="13" t="n"/>
      <c r="N2691" s="13" t="n"/>
      <c r="O2691" s="14" t="n"/>
      <c r="P2691" s="15" t="n"/>
      <c r="Q2691" s="16">
        <f>IF(N2691="", "", IF(ISNUMBER(N2691), N2691, IFERROR(DATEVALUE(LEFT(N2691,10))+TIMEVALUE(MID(N2691,12,8)), "texto")))</f>
        <v/>
      </c>
      <c r="R2691" s="17">
        <f>IF(ISNUMBER(Q2691), DATE(YEAR(Q2691),MONTH(Q2691),1), "")</f>
        <v/>
      </c>
      <c r="S2691" s="18">
        <f>IF(A2691="", 0, IF(AND(M2691=Ajustes!$B$8, E2691=Ajustes!$B$5, I2691=Ajustes!$B$4, OR(C2691=Ajustes!$B$6, C2691=Ajustes!$B$7), ISNUMBER(D2691), ISNUMBER(H2691)), 1, 0))</f>
        <v/>
      </c>
      <c r="T2691" s="19">
        <f>IF(S2691&lt;&gt;1, 0, IF(N(J2691)=0, 0, IF(K2691=Ajustes!$B$5, J2691, J2691*F2691)))</f>
        <v/>
      </c>
      <c r="U2691" s="20">
        <f>IF(S2691&lt;&gt;1, U2690, IF(C2691=Ajustes!$B$6, U2690+H2691, U2690-H2691))</f>
        <v/>
      </c>
      <c r="V2691" s="19">
        <f>IF(S2691&lt;&gt;1, V2690, IF(C2691=Ajustes!$B$6, V2690+D2691+N(O2691)+T2691, IF(U2691&lt;=0, 0, V2690-H2691*W2690)))</f>
        <v/>
      </c>
      <c r="W2691" s="21">
        <f>IF(U2691&gt;0, V2691/U2691, 0)</f>
        <v/>
      </c>
      <c r="X2691" s="19">
        <f>IF(AND(S2691=1, C2691=Ajustes!$B$7), D2691-N(O2691)-T2691-H2691*W2690, "")</f>
        <v/>
      </c>
      <c r="Y2691" s="18">
        <f>IF(A2691="", "", TRIM(IF(COUNTIFS($N$2:$N$3000,N2691,$C$2:$C$3000,C2691,$D$2:$D$3000,D2691,$H$2:$H$3000,H2691)&gt;1, "Orden repetida. ", "")&amp;IF(AND(S2691=1, C2691=Ajustes!$B$7, U2690+0.000001&lt;H2691), "Vendes más de lo registrado. ", "")&amp;IF(Q2691="texto", "Fecha en texto. ", "")&amp;IF(OR(NOT(ISNUMBER(D2691)), NOT(ISNUMBER(H2691))), "Número en texto. ", "")&amp;IF(AND(ISNUMBER(Q2691), ISNUMBER(Q2690), Q2691&lt;Q2690), "Fuera de orden de fecha. ", "")))</f>
        <v/>
      </c>
      <c r="Z2691" s="18">
        <f>IF(AND(S2691=1, ISNUMBER(R2691)), ROW(), 0)</f>
        <v/>
      </c>
      <c r="AA2691" s="18">
        <f>IF(ISNUMBER(R2691), R2691, 0)</f>
        <v/>
      </c>
    </row>
    <row r="2692">
      <c r="A2692" s="13" t="n"/>
      <c r="B2692" s="13" t="n"/>
      <c r="C2692" s="13" t="n"/>
      <c r="D2692" s="13" t="n"/>
      <c r="E2692" s="13" t="n"/>
      <c r="F2692" s="13" t="n"/>
      <c r="G2692" s="13" t="n"/>
      <c r="H2692" s="13" t="n"/>
      <c r="I2692" s="13" t="n"/>
      <c r="J2692" s="13" t="n"/>
      <c r="K2692" s="13" t="n"/>
      <c r="L2692" s="13" t="n"/>
      <c r="M2692" s="13" t="n"/>
      <c r="N2692" s="13" t="n"/>
      <c r="O2692" s="14" t="n"/>
      <c r="P2692" s="15" t="n"/>
      <c r="Q2692" s="16">
        <f>IF(N2692="", "", IF(ISNUMBER(N2692), N2692, IFERROR(DATEVALUE(LEFT(N2692,10))+TIMEVALUE(MID(N2692,12,8)), "texto")))</f>
        <v/>
      </c>
      <c r="R2692" s="17">
        <f>IF(ISNUMBER(Q2692), DATE(YEAR(Q2692),MONTH(Q2692),1), "")</f>
        <v/>
      </c>
      <c r="S2692" s="18">
        <f>IF(A2692="", 0, IF(AND(M2692=Ajustes!$B$8, E2692=Ajustes!$B$5, I2692=Ajustes!$B$4, OR(C2692=Ajustes!$B$6, C2692=Ajustes!$B$7), ISNUMBER(D2692), ISNUMBER(H2692)), 1, 0))</f>
        <v/>
      </c>
      <c r="T2692" s="19">
        <f>IF(S2692&lt;&gt;1, 0, IF(N(J2692)=0, 0, IF(K2692=Ajustes!$B$5, J2692, J2692*F2692)))</f>
        <v/>
      </c>
      <c r="U2692" s="20">
        <f>IF(S2692&lt;&gt;1, U2691, IF(C2692=Ajustes!$B$6, U2691+H2692, U2691-H2692))</f>
        <v/>
      </c>
      <c r="V2692" s="19">
        <f>IF(S2692&lt;&gt;1, V2691, IF(C2692=Ajustes!$B$6, V2691+D2692+N(O2692)+T2692, IF(U2692&lt;=0, 0, V2691-H2692*W2691)))</f>
        <v/>
      </c>
      <c r="W2692" s="21">
        <f>IF(U2692&gt;0, V2692/U2692, 0)</f>
        <v/>
      </c>
      <c r="X2692" s="19">
        <f>IF(AND(S2692=1, C2692=Ajustes!$B$7), D2692-N(O2692)-T2692-H2692*W2691, "")</f>
        <v/>
      </c>
      <c r="Y2692" s="18">
        <f>IF(A2692="", "", TRIM(IF(COUNTIFS($N$2:$N$3000,N2692,$C$2:$C$3000,C2692,$D$2:$D$3000,D2692,$H$2:$H$3000,H2692)&gt;1, "Orden repetida. ", "")&amp;IF(AND(S2692=1, C2692=Ajustes!$B$7, U2691+0.000001&lt;H2692), "Vendes más de lo registrado. ", "")&amp;IF(Q2692="texto", "Fecha en texto. ", "")&amp;IF(OR(NOT(ISNUMBER(D2692)), NOT(ISNUMBER(H2692))), "Número en texto. ", "")&amp;IF(AND(ISNUMBER(Q2692), ISNUMBER(Q2691), Q2692&lt;Q2691), "Fuera de orden de fecha. ", "")))</f>
        <v/>
      </c>
      <c r="Z2692" s="18">
        <f>IF(AND(S2692=1, ISNUMBER(R2692)), ROW(), 0)</f>
        <v/>
      </c>
      <c r="AA2692" s="18">
        <f>IF(ISNUMBER(R2692), R2692, 0)</f>
        <v/>
      </c>
    </row>
    <row r="2693">
      <c r="A2693" s="13" t="n"/>
      <c r="B2693" s="13" t="n"/>
      <c r="C2693" s="13" t="n"/>
      <c r="D2693" s="13" t="n"/>
      <c r="E2693" s="13" t="n"/>
      <c r="F2693" s="13" t="n"/>
      <c r="G2693" s="13" t="n"/>
      <c r="H2693" s="13" t="n"/>
      <c r="I2693" s="13" t="n"/>
      <c r="J2693" s="13" t="n"/>
      <c r="K2693" s="13" t="n"/>
      <c r="L2693" s="13" t="n"/>
      <c r="M2693" s="13" t="n"/>
      <c r="N2693" s="13" t="n"/>
      <c r="O2693" s="14" t="n"/>
      <c r="P2693" s="15" t="n"/>
      <c r="Q2693" s="16">
        <f>IF(N2693="", "", IF(ISNUMBER(N2693), N2693, IFERROR(DATEVALUE(LEFT(N2693,10))+TIMEVALUE(MID(N2693,12,8)), "texto")))</f>
        <v/>
      </c>
      <c r="R2693" s="17">
        <f>IF(ISNUMBER(Q2693), DATE(YEAR(Q2693),MONTH(Q2693),1), "")</f>
        <v/>
      </c>
      <c r="S2693" s="18">
        <f>IF(A2693="", 0, IF(AND(M2693=Ajustes!$B$8, E2693=Ajustes!$B$5, I2693=Ajustes!$B$4, OR(C2693=Ajustes!$B$6, C2693=Ajustes!$B$7), ISNUMBER(D2693), ISNUMBER(H2693)), 1, 0))</f>
        <v/>
      </c>
      <c r="T2693" s="19">
        <f>IF(S2693&lt;&gt;1, 0, IF(N(J2693)=0, 0, IF(K2693=Ajustes!$B$5, J2693, J2693*F2693)))</f>
        <v/>
      </c>
      <c r="U2693" s="20">
        <f>IF(S2693&lt;&gt;1, U2692, IF(C2693=Ajustes!$B$6, U2692+H2693, U2692-H2693))</f>
        <v/>
      </c>
      <c r="V2693" s="19">
        <f>IF(S2693&lt;&gt;1, V2692, IF(C2693=Ajustes!$B$6, V2692+D2693+N(O2693)+T2693, IF(U2693&lt;=0, 0, V2692-H2693*W2692)))</f>
        <v/>
      </c>
      <c r="W2693" s="21">
        <f>IF(U2693&gt;0, V2693/U2693, 0)</f>
        <v/>
      </c>
      <c r="X2693" s="19">
        <f>IF(AND(S2693=1, C2693=Ajustes!$B$7), D2693-N(O2693)-T2693-H2693*W2692, "")</f>
        <v/>
      </c>
      <c r="Y2693" s="18">
        <f>IF(A2693="", "", TRIM(IF(COUNTIFS($N$2:$N$3000,N2693,$C$2:$C$3000,C2693,$D$2:$D$3000,D2693,$H$2:$H$3000,H2693)&gt;1, "Orden repetida. ", "")&amp;IF(AND(S2693=1, C2693=Ajustes!$B$7, U2692+0.000001&lt;H2693), "Vendes más de lo registrado. ", "")&amp;IF(Q2693="texto", "Fecha en texto. ", "")&amp;IF(OR(NOT(ISNUMBER(D2693)), NOT(ISNUMBER(H2693))), "Número en texto. ", "")&amp;IF(AND(ISNUMBER(Q2693), ISNUMBER(Q2692), Q2693&lt;Q2692), "Fuera de orden de fecha. ", "")))</f>
        <v/>
      </c>
      <c r="Z2693" s="18">
        <f>IF(AND(S2693=1, ISNUMBER(R2693)), ROW(), 0)</f>
        <v/>
      </c>
      <c r="AA2693" s="18">
        <f>IF(ISNUMBER(R2693), R2693, 0)</f>
        <v/>
      </c>
    </row>
    <row r="2694">
      <c r="A2694" s="13" t="n"/>
      <c r="B2694" s="13" t="n"/>
      <c r="C2694" s="13" t="n"/>
      <c r="D2694" s="13" t="n"/>
      <c r="E2694" s="13" t="n"/>
      <c r="F2694" s="13" t="n"/>
      <c r="G2694" s="13" t="n"/>
      <c r="H2694" s="13" t="n"/>
      <c r="I2694" s="13" t="n"/>
      <c r="J2694" s="13" t="n"/>
      <c r="K2694" s="13" t="n"/>
      <c r="L2694" s="13" t="n"/>
      <c r="M2694" s="13" t="n"/>
      <c r="N2694" s="13" t="n"/>
      <c r="O2694" s="14" t="n"/>
      <c r="P2694" s="15" t="n"/>
      <c r="Q2694" s="16">
        <f>IF(N2694="", "", IF(ISNUMBER(N2694), N2694, IFERROR(DATEVALUE(LEFT(N2694,10))+TIMEVALUE(MID(N2694,12,8)), "texto")))</f>
        <v/>
      </c>
      <c r="R2694" s="17">
        <f>IF(ISNUMBER(Q2694), DATE(YEAR(Q2694),MONTH(Q2694),1), "")</f>
        <v/>
      </c>
      <c r="S2694" s="18">
        <f>IF(A2694="", 0, IF(AND(M2694=Ajustes!$B$8, E2694=Ajustes!$B$5, I2694=Ajustes!$B$4, OR(C2694=Ajustes!$B$6, C2694=Ajustes!$B$7), ISNUMBER(D2694), ISNUMBER(H2694)), 1, 0))</f>
        <v/>
      </c>
      <c r="T2694" s="19">
        <f>IF(S2694&lt;&gt;1, 0, IF(N(J2694)=0, 0, IF(K2694=Ajustes!$B$5, J2694, J2694*F2694)))</f>
        <v/>
      </c>
      <c r="U2694" s="20">
        <f>IF(S2694&lt;&gt;1, U2693, IF(C2694=Ajustes!$B$6, U2693+H2694, U2693-H2694))</f>
        <v/>
      </c>
      <c r="V2694" s="19">
        <f>IF(S2694&lt;&gt;1, V2693, IF(C2694=Ajustes!$B$6, V2693+D2694+N(O2694)+T2694, IF(U2694&lt;=0, 0, V2693-H2694*W2693)))</f>
        <v/>
      </c>
      <c r="W2694" s="21">
        <f>IF(U2694&gt;0, V2694/U2694, 0)</f>
        <v/>
      </c>
      <c r="X2694" s="19">
        <f>IF(AND(S2694=1, C2694=Ajustes!$B$7), D2694-N(O2694)-T2694-H2694*W2693, "")</f>
        <v/>
      </c>
      <c r="Y2694" s="18">
        <f>IF(A2694="", "", TRIM(IF(COUNTIFS($N$2:$N$3000,N2694,$C$2:$C$3000,C2694,$D$2:$D$3000,D2694,$H$2:$H$3000,H2694)&gt;1, "Orden repetida. ", "")&amp;IF(AND(S2694=1, C2694=Ajustes!$B$7, U2693+0.000001&lt;H2694), "Vendes más de lo registrado. ", "")&amp;IF(Q2694="texto", "Fecha en texto. ", "")&amp;IF(OR(NOT(ISNUMBER(D2694)), NOT(ISNUMBER(H2694))), "Número en texto. ", "")&amp;IF(AND(ISNUMBER(Q2694), ISNUMBER(Q2693), Q2694&lt;Q2693), "Fuera de orden de fecha. ", "")))</f>
        <v/>
      </c>
      <c r="Z2694" s="18">
        <f>IF(AND(S2694=1, ISNUMBER(R2694)), ROW(), 0)</f>
        <v/>
      </c>
      <c r="AA2694" s="18">
        <f>IF(ISNUMBER(R2694), R2694, 0)</f>
        <v/>
      </c>
    </row>
    <row r="2695">
      <c r="A2695" s="13" t="n"/>
      <c r="B2695" s="13" t="n"/>
      <c r="C2695" s="13" t="n"/>
      <c r="D2695" s="13" t="n"/>
      <c r="E2695" s="13" t="n"/>
      <c r="F2695" s="13" t="n"/>
      <c r="G2695" s="13" t="n"/>
      <c r="H2695" s="13" t="n"/>
      <c r="I2695" s="13" t="n"/>
      <c r="J2695" s="13" t="n"/>
      <c r="K2695" s="13" t="n"/>
      <c r="L2695" s="13" t="n"/>
      <c r="M2695" s="13" t="n"/>
      <c r="N2695" s="13" t="n"/>
      <c r="O2695" s="14" t="n"/>
      <c r="P2695" s="15" t="n"/>
      <c r="Q2695" s="16">
        <f>IF(N2695="", "", IF(ISNUMBER(N2695), N2695, IFERROR(DATEVALUE(LEFT(N2695,10))+TIMEVALUE(MID(N2695,12,8)), "texto")))</f>
        <v/>
      </c>
      <c r="R2695" s="17">
        <f>IF(ISNUMBER(Q2695), DATE(YEAR(Q2695),MONTH(Q2695),1), "")</f>
        <v/>
      </c>
      <c r="S2695" s="18">
        <f>IF(A2695="", 0, IF(AND(M2695=Ajustes!$B$8, E2695=Ajustes!$B$5, I2695=Ajustes!$B$4, OR(C2695=Ajustes!$B$6, C2695=Ajustes!$B$7), ISNUMBER(D2695), ISNUMBER(H2695)), 1, 0))</f>
        <v/>
      </c>
      <c r="T2695" s="19">
        <f>IF(S2695&lt;&gt;1, 0, IF(N(J2695)=0, 0, IF(K2695=Ajustes!$B$5, J2695, J2695*F2695)))</f>
        <v/>
      </c>
      <c r="U2695" s="20">
        <f>IF(S2695&lt;&gt;1, U2694, IF(C2695=Ajustes!$B$6, U2694+H2695, U2694-H2695))</f>
        <v/>
      </c>
      <c r="V2695" s="19">
        <f>IF(S2695&lt;&gt;1, V2694, IF(C2695=Ajustes!$B$6, V2694+D2695+N(O2695)+T2695, IF(U2695&lt;=0, 0, V2694-H2695*W2694)))</f>
        <v/>
      </c>
      <c r="W2695" s="21">
        <f>IF(U2695&gt;0, V2695/U2695, 0)</f>
        <v/>
      </c>
      <c r="X2695" s="19">
        <f>IF(AND(S2695=1, C2695=Ajustes!$B$7), D2695-N(O2695)-T2695-H2695*W2694, "")</f>
        <v/>
      </c>
      <c r="Y2695" s="18">
        <f>IF(A2695="", "", TRIM(IF(COUNTIFS($N$2:$N$3000,N2695,$C$2:$C$3000,C2695,$D$2:$D$3000,D2695,$H$2:$H$3000,H2695)&gt;1, "Orden repetida. ", "")&amp;IF(AND(S2695=1, C2695=Ajustes!$B$7, U2694+0.000001&lt;H2695), "Vendes más de lo registrado. ", "")&amp;IF(Q2695="texto", "Fecha en texto. ", "")&amp;IF(OR(NOT(ISNUMBER(D2695)), NOT(ISNUMBER(H2695))), "Número en texto. ", "")&amp;IF(AND(ISNUMBER(Q2695), ISNUMBER(Q2694), Q2695&lt;Q2694), "Fuera de orden de fecha. ", "")))</f>
        <v/>
      </c>
      <c r="Z2695" s="18">
        <f>IF(AND(S2695=1, ISNUMBER(R2695)), ROW(), 0)</f>
        <v/>
      </c>
      <c r="AA2695" s="18">
        <f>IF(ISNUMBER(R2695), R2695, 0)</f>
        <v/>
      </c>
    </row>
    <row r="2696">
      <c r="A2696" s="13" t="n"/>
      <c r="B2696" s="13" t="n"/>
      <c r="C2696" s="13" t="n"/>
      <c r="D2696" s="13" t="n"/>
      <c r="E2696" s="13" t="n"/>
      <c r="F2696" s="13" t="n"/>
      <c r="G2696" s="13" t="n"/>
      <c r="H2696" s="13" t="n"/>
      <c r="I2696" s="13" t="n"/>
      <c r="J2696" s="13" t="n"/>
      <c r="K2696" s="13" t="n"/>
      <c r="L2696" s="13" t="n"/>
      <c r="M2696" s="13" t="n"/>
      <c r="N2696" s="13" t="n"/>
      <c r="O2696" s="14" t="n"/>
      <c r="P2696" s="15" t="n"/>
      <c r="Q2696" s="16">
        <f>IF(N2696="", "", IF(ISNUMBER(N2696), N2696, IFERROR(DATEVALUE(LEFT(N2696,10))+TIMEVALUE(MID(N2696,12,8)), "texto")))</f>
        <v/>
      </c>
      <c r="R2696" s="17">
        <f>IF(ISNUMBER(Q2696), DATE(YEAR(Q2696),MONTH(Q2696),1), "")</f>
        <v/>
      </c>
      <c r="S2696" s="18">
        <f>IF(A2696="", 0, IF(AND(M2696=Ajustes!$B$8, E2696=Ajustes!$B$5, I2696=Ajustes!$B$4, OR(C2696=Ajustes!$B$6, C2696=Ajustes!$B$7), ISNUMBER(D2696), ISNUMBER(H2696)), 1, 0))</f>
        <v/>
      </c>
      <c r="T2696" s="19">
        <f>IF(S2696&lt;&gt;1, 0, IF(N(J2696)=0, 0, IF(K2696=Ajustes!$B$5, J2696, J2696*F2696)))</f>
        <v/>
      </c>
      <c r="U2696" s="20">
        <f>IF(S2696&lt;&gt;1, U2695, IF(C2696=Ajustes!$B$6, U2695+H2696, U2695-H2696))</f>
        <v/>
      </c>
      <c r="V2696" s="19">
        <f>IF(S2696&lt;&gt;1, V2695, IF(C2696=Ajustes!$B$6, V2695+D2696+N(O2696)+T2696, IF(U2696&lt;=0, 0, V2695-H2696*W2695)))</f>
        <v/>
      </c>
      <c r="W2696" s="21">
        <f>IF(U2696&gt;0, V2696/U2696, 0)</f>
        <v/>
      </c>
      <c r="X2696" s="19">
        <f>IF(AND(S2696=1, C2696=Ajustes!$B$7), D2696-N(O2696)-T2696-H2696*W2695, "")</f>
        <v/>
      </c>
      <c r="Y2696" s="18">
        <f>IF(A2696="", "", TRIM(IF(COUNTIFS($N$2:$N$3000,N2696,$C$2:$C$3000,C2696,$D$2:$D$3000,D2696,$H$2:$H$3000,H2696)&gt;1, "Orden repetida. ", "")&amp;IF(AND(S2696=1, C2696=Ajustes!$B$7, U2695+0.000001&lt;H2696), "Vendes más de lo registrado. ", "")&amp;IF(Q2696="texto", "Fecha en texto. ", "")&amp;IF(OR(NOT(ISNUMBER(D2696)), NOT(ISNUMBER(H2696))), "Número en texto. ", "")&amp;IF(AND(ISNUMBER(Q2696), ISNUMBER(Q2695), Q2696&lt;Q2695), "Fuera de orden de fecha. ", "")))</f>
        <v/>
      </c>
      <c r="Z2696" s="18">
        <f>IF(AND(S2696=1, ISNUMBER(R2696)), ROW(), 0)</f>
        <v/>
      </c>
      <c r="AA2696" s="18">
        <f>IF(ISNUMBER(R2696), R2696, 0)</f>
        <v/>
      </c>
    </row>
    <row r="2697">
      <c r="A2697" s="13" t="n"/>
      <c r="B2697" s="13" t="n"/>
      <c r="C2697" s="13" t="n"/>
      <c r="D2697" s="13" t="n"/>
      <c r="E2697" s="13" t="n"/>
      <c r="F2697" s="13" t="n"/>
      <c r="G2697" s="13" t="n"/>
      <c r="H2697" s="13" t="n"/>
      <c r="I2697" s="13" t="n"/>
      <c r="J2697" s="13" t="n"/>
      <c r="K2697" s="13" t="n"/>
      <c r="L2697" s="13" t="n"/>
      <c r="M2697" s="13" t="n"/>
      <c r="N2697" s="13" t="n"/>
      <c r="O2697" s="14" t="n"/>
      <c r="P2697" s="15" t="n"/>
      <c r="Q2697" s="16">
        <f>IF(N2697="", "", IF(ISNUMBER(N2697), N2697, IFERROR(DATEVALUE(LEFT(N2697,10))+TIMEVALUE(MID(N2697,12,8)), "texto")))</f>
        <v/>
      </c>
      <c r="R2697" s="17">
        <f>IF(ISNUMBER(Q2697), DATE(YEAR(Q2697),MONTH(Q2697),1), "")</f>
        <v/>
      </c>
      <c r="S2697" s="18">
        <f>IF(A2697="", 0, IF(AND(M2697=Ajustes!$B$8, E2697=Ajustes!$B$5, I2697=Ajustes!$B$4, OR(C2697=Ajustes!$B$6, C2697=Ajustes!$B$7), ISNUMBER(D2697), ISNUMBER(H2697)), 1, 0))</f>
        <v/>
      </c>
      <c r="T2697" s="19">
        <f>IF(S2697&lt;&gt;1, 0, IF(N(J2697)=0, 0, IF(K2697=Ajustes!$B$5, J2697, J2697*F2697)))</f>
        <v/>
      </c>
      <c r="U2697" s="20">
        <f>IF(S2697&lt;&gt;1, U2696, IF(C2697=Ajustes!$B$6, U2696+H2697, U2696-H2697))</f>
        <v/>
      </c>
      <c r="V2697" s="19">
        <f>IF(S2697&lt;&gt;1, V2696, IF(C2697=Ajustes!$B$6, V2696+D2697+N(O2697)+T2697, IF(U2697&lt;=0, 0, V2696-H2697*W2696)))</f>
        <v/>
      </c>
      <c r="W2697" s="21">
        <f>IF(U2697&gt;0, V2697/U2697, 0)</f>
        <v/>
      </c>
      <c r="X2697" s="19">
        <f>IF(AND(S2697=1, C2697=Ajustes!$B$7), D2697-N(O2697)-T2697-H2697*W2696, "")</f>
        <v/>
      </c>
      <c r="Y2697" s="18">
        <f>IF(A2697="", "", TRIM(IF(COUNTIFS($N$2:$N$3000,N2697,$C$2:$C$3000,C2697,$D$2:$D$3000,D2697,$H$2:$H$3000,H2697)&gt;1, "Orden repetida. ", "")&amp;IF(AND(S2697=1, C2697=Ajustes!$B$7, U2696+0.000001&lt;H2697), "Vendes más de lo registrado. ", "")&amp;IF(Q2697="texto", "Fecha en texto. ", "")&amp;IF(OR(NOT(ISNUMBER(D2697)), NOT(ISNUMBER(H2697))), "Número en texto. ", "")&amp;IF(AND(ISNUMBER(Q2697), ISNUMBER(Q2696), Q2697&lt;Q2696), "Fuera de orden de fecha. ", "")))</f>
        <v/>
      </c>
      <c r="Z2697" s="18">
        <f>IF(AND(S2697=1, ISNUMBER(R2697)), ROW(), 0)</f>
        <v/>
      </c>
      <c r="AA2697" s="18">
        <f>IF(ISNUMBER(R2697), R2697, 0)</f>
        <v/>
      </c>
    </row>
    <row r="2698">
      <c r="A2698" s="13" t="n"/>
      <c r="B2698" s="13" t="n"/>
      <c r="C2698" s="13" t="n"/>
      <c r="D2698" s="13" t="n"/>
      <c r="E2698" s="13" t="n"/>
      <c r="F2698" s="13" t="n"/>
      <c r="G2698" s="13" t="n"/>
      <c r="H2698" s="13" t="n"/>
      <c r="I2698" s="13" t="n"/>
      <c r="J2698" s="13" t="n"/>
      <c r="K2698" s="13" t="n"/>
      <c r="L2698" s="13" t="n"/>
      <c r="M2698" s="13" t="n"/>
      <c r="N2698" s="13" t="n"/>
      <c r="O2698" s="14" t="n"/>
      <c r="P2698" s="15" t="n"/>
      <c r="Q2698" s="16">
        <f>IF(N2698="", "", IF(ISNUMBER(N2698), N2698, IFERROR(DATEVALUE(LEFT(N2698,10))+TIMEVALUE(MID(N2698,12,8)), "texto")))</f>
        <v/>
      </c>
      <c r="R2698" s="17">
        <f>IF(ISNUMBER(Q2698), DATE(YEAR(Q2698),MONTH(Q2698),1), "")</f>
        <v/>
      </c>
      <c r="S2698" s="18">
        <f>IF(A2698="", 0, IF(AND(M2698=Ajustes!$B$8, E2698=Ajustes!$B$5, I2698=Ajustes!$B$4, OR(C2698=Ajustes!$B$6, C2698=Ajustes!$B$7), ISNUMBER(D2698), ISNUMBER(H2698)), 1, 0))</f>
        <v/>
      </c>
      <c r="T2698" s="19">
        <f>IF(S2698&lt;&gt;1, 0, IF(N(J2698)=0, 0, IF(K2698=Ajustes!$B$5, J2698, J2698*F2698)))</f>
        <v/>
      </c>
      <c r="U2698" s="20">
        <f>IF(S2698&lt;&gt;1, U2697, IF(C2698=Ajustes!$B$6, U2697+H2698, U2697-H2698))</f>
        <v/>
      </c>
      <c r="V2698" s="19">
        <f>IF(S2698&lt;&gt;1, V2697, IF(C2698=Ajustes!$B$6, V2697+D2698+N(O2698)+T2698, IF(U2698&lt;=0, 0, V2697-H2698*W2697)))</f>
        <v/>
      </c>
      <c r="W2698" s="21">
        <f>IF(U2698&gt;0, V2698/U2698, 0)</f>
        <v/>
      </c>
      <c r="X2698" s="19">
        <f>IF(AND(S2698=1, C2698=Ajustes!$B$7), D2698-N(O2698)-T2698-H2698*W2697, "")</f>
        <v/>
      </c>
      <c r="Y2698" s="18">
        <f>IF(A2698="", "", TRIM(IF(COUNTIFS($N$2:$N$3000,N2698,$C$2:$C$3000,C2698,$D$2:$D$3000,D2698,$H$2:$H$3000,H2698)&gt;1, "Orden repetida. ", "")&amp;IF(AND(S2698=1, C2698=Ajustes!$B$7, U2697+0.000001&lt;H2698), "Vendes más de lo registrado. ", "")&amp;IF(Q2698="texto", "Fecha en texto. ", "")&amp;IF(OR(NOT(ISNUMBER(D2698)), NOT(ISNUMBER(H2698))), "Número en texto. ", "")&amp;IF(AND(ISNUMBER(Q2698), ISNUMBER(Q2697), Q2698&lt;Q2697), "Fuera de orden de fecha. ", "")))</f>
        <v/>
      </c>
      <c r="Z2698" s="18">
        <f>IF(AND(S2698=1, ISNUMBER(R2698)), ROW(), 0)</f>
        <v/>
      </c>
      <c r="AA2698" s="18">
        <f>IF(ISNUMBER(R2698), R2698, 0)</f>
        <v/>
      </c>
    </row>
    <row r="2699">
      <c r="A2699" s="13" t="n"/>
      <c r="B2699" s="13" t="n"/>
      <c r="C2699" s="13" t="n"/>
      <c r="D2699" s="13" t="n"/>
      <c r="E2699" s="13" t="n"/>
      <c r="F2699" s="13" t="n"/>
      <c r="G2699" s="13" t="n"/>
      <c r="H2699" s="13" t="n"/>
      <c r="I2699" s="13" t="n"/>
      <c r="J2699" s="13" t="n"/>
      <c r="K2699" s="13" t="n"/>
      <c r="L2699" s="13" t="n"/>
      <c r="M2699" s="13" t="n"/>
      <c r="N2699" s="13" t="n"/>
      <c r="O2699" s="14" t="n"/>
      <c r="P2699" s="15" t="n"/>
      <c r="Q2699" s="16">
        <f>IF(N2699="", "", IF(ISNUMBER(N2699), N2699, IFERROR(DATEVALUE(LEFT(N2699,10))+TIMEVALUE(MID(N2699,12,8)), "texto")))</f>
        <v/>
      </c>
      <c r="R2699" s="17">
        <f>IF(ISNUMBER(Q2699), DATE(YEAR(Q2699),MONTH(Q2699),1), "")</f>
        <v/>
      </c>
      <c r="S2699" s="18">
        <f>IF(A2699="", 0, IF(AND(M2699=Ajustes!$B$8, E2699=Ajustes!$B$5, I2699=Ajustes!$B$4, OR(C2699=Ajustes!$B$6, C2699=Ajustes!$B$7), ISNUMBER(D2699), ISNUMBER(H2699)), 1, 0))</f>
        <v/>
      </c>
      <c r="T2699" s="19">
        <f>IF(S2699&lt;&gt;1, 0, IF(N(J2699)=0, 0, IF(K2699=Ajustes!$B$5, J2699, J2699*F2699)))</f>
        <v/>
      </c>
      <c r="U2699" s="20">
        <f>IF(S2699&lt;&gt;1, U2698, IF(C2699=Ajustes!$B$6, U2698+H2699, U2698-H2699))</f>
        <v/>
      </c>
      <c r="V2699" s="19">
        <f>IF(S2699&lt;&gt;1, V2698, IF(C2699=Ajustes!$B$6, V2698+D2699+N(O2699)+T2699, IF(U2699&lt;=0, 0, V2698-H2699*W2698)))</f>
        <v/>
      </c>
      <c r="W2699" s="21">
        <f>IF(U2699&gt;0, V2699/U2699, 0)</f>
        <v/>
      </c>
      <c r="X2699" s="19">
        <f>IF(AND(S2699=1, C2699=Ajustes!$B$7), D2699-N(O2699)-T2699-H2699*W2698, "")</f>
        <v/>
      </c>
      <c r="Y2699" s="18">
        <f>IF(A2699="", "", TRIM(IF(COUNTIFS($N$2:$N$3000,N2699,$C$2:$C$3000,C2699,$D$2:$D$3000,D2699,$H$2:$H$3000,H2699)&gt;1, "Orden repetida. ", "")&amp;IF(AND(S2699=1, C2699=Ajustes!$B$7, U2698+0.000001&lt;H2699), "Vendes más de lo registrado. ", "")&amp;IF(Q2699="texto", "Fecha en texto. ", "")&amp;IF(OR(NOT(ISNUMBER(D2699)), NOT(ISNUMBER(H2699))), "Número en texto. ", "")&amp;IF(AND(ISNUMBER(Q2699), ISNUMBER(Q2698), Q2699&lt;Q2698), "Fuera de orden de fecha. ", "")))</f>
        <v/>
      </c>
      <c r="Z2699" s="18">
        <f>IF(AND(S2699=1, ISNUMBER(R2699)), ROW(), 0)</f>
        <v/>
      </c>
      <c r="AA2699" s="18">
        <f>IF(ISNUMBER(R2699), R2699, 0)</f>
        <v/>
      </c>
    </row>
    <row r="2700">
      <c r="A2700" s="13" t="n"/>
      <c r="B2700" s="13" t="n"/>
      <c r="C2700" s="13" t="n"/>
      <c r="D2700" s="13" t="n"/>
      <c r="E2700" s="13" t="n"/>
      <c r="F2700" s="13" t="n"/>
      <c r="G2700" s="13" t="n"/>
      <c r="H2700" s="13" t="n"/>
      <c r="I2700" s="13" t="n"/>
      <c r="J2700" s="13" t="n"/>
      <c r="K2700" s="13" t="n"/>
      <c r="L2700" s="13" t="n"/>
      <c r="M2700" s="13" t="n"/>
      <c r="N2700" s="13" t="n"/>
      <c r="O2700" s="14" t="n"/>
      <c r="P2700" s="15" t="n"/>
      <c r="Q2700" s="16">
        <f>IF(N2700="", "", IF(ISNUMBER(N2700), N2700, IFERROR(DATEVALUE(LEFT(N2700,10))+TIMEVALUE(MID(N2700,12,8)), "texto")))</f>
        <v/>
      </c>
      <c r="R2700" s="17">
        <f>IF(ISNUMBER(Q2700), DATE(YEAR(Q2700),MONTH(Q2700),1), "")</f>
        <v/>
      </c>
      <c r="S2700" s="18">
        <f>IF(A2700="", 0, IF(AND(M2700=Ajustes!$B$8, E2700=Ajustes!$B$5, I2700=Ajustes!$B$4, OR(C2700=Ajustes!$B$6, C2700=Ajustes!$B$7), ISNUMBER(D2700), ISNUMBER(H2700)), 1, 0))</f>
        <v/>
      </c>
      <c r="T2700" s="19">
        <f>IF(S2700&lt;&gt;1, 0, IF(N(J2700)=0, 0, IF(K2700=Ajustes!$B$5, J2700, J2700*F2700)))</f>
        <v/>
      </c>
      <c r="U2700" s="20">
        <f>IF(S2700&lt;&gt;1, U2699, IF(C2700=Ajustes!$B$6, U2699+H2700, U2699-H2700))</f>
        <v/>
      </c>
      <c r="V2700" s="19">
        <f>IF(S2700&lt;&gt;1, V2699, IF(C2700=Ajustes!$B$6, V2699+D2700+N(O2700)+T2700, IF(U2700&lt;=0, 0, V2699-H2700*W2699)))</f>
        <v/>
      </c>
      <c r="W2700" s="21">
        <f>IF(U2700&gt;0, V2700/U2700, 0)</f>
        <v/>
      </c>
      <c r="X2700" s="19">
        <f>IF(AND(S2700=1, C2700=Ajustes!$B$7), D2700-N(O2700)-T2700-H2700*W2699, "")</f>
        <v/>
      </c>
      <c r="Y2700" s="18">
        <f>IF(A2700="", "", TRIM(IF(COUNTIFS($N$2:$N$3000,N2700,$C$2:$C$3000,C2700,$D$2:$D$3000,D2700,$H$2:$H$3000,H2700)&gt;1, "Orden repetida. ", "")&amp;IF(AND(S2700=1, C2700=Ajustes!$B$7, U2699+0.000001&lt;H2700), "Vendes más de lo registrado. ", "")&amp;IF(Q2700="texto", "Fecha en texto. ", "")&amp;IF(OR(NOT(ISNUMBER(D2700)), NOT(ISNUMBER(H2700))), "Número en texto. ", "")&amp;IF(AND(ISNUMBER(Q2700), ISNUMBER(Q2699), Q2700&lt;Q2699), "Fuera de orden de fecha. ", "")))</f>
        <v/>
      </c>
      <c r="Z2700" s="18">
        <f>IF(AND(S2700=1, ISNUMBER(R2700)), ROW(), 0)</f>
        <v/>
      </c>
      <c r="AA2700" s="18">
        <f>IF(ISNUMBER(R2700), R2700, 0)</f>
        <v/>
      </c>
    </row>
    <row r="2701">
      <c r="A2701" s="13" t="n"/>
      <c r="B2701" s="13" t="n"/>
      <c r="C2701" s="13" t="n"/>
      <c r="D2701" s="13" t="n"/>
      <c r="E2701" s="13" t="n"/>
      <c r="F2701" s="13" t="n"/>
      <c r="G2701" s="13" t="n"/>
      <c r="H2701" s="13" t="n"/>
      <c r="I2701" s="13" t="n"/>
      <c r="J2701" s="13" t="n"/>
      <c r="K2701" s="13" t="n"/>
      <c r="L2701" s="13" t="n"/>
      <c r="M2701" s="13" t="n"/>
      <c r="N2701" s="13" t="n"/>
      <c r="O2701" s="14" t="n"/>
      <c r="P2701" s="15" t="n"/>
      <c r="Q2701" s="16">
        <f>IF(N2701="", "", IF(ISNUMBER(N2701), N2701, IFERROR(DATEVALUE(LEFT(N2701,10))+TIMEVALUE(MID(N2701,12,8)), "texto")))</f>
        <v/>
      </c>
      <c r="R2701" s="17">
        <f>IF(ISNUMBER(Q2701), DATE(YEAR(Q2701),MONTH(Q2701),1), "")</f>
        <v/>
      </c>
      <c r="S2701" s="18">
        <f>IF(A2701="", 0, IF(AND(M2701=Ajustes!$B$8, E2701=Ajustes!$B$5, I2701=Ajustes!$B$4, OR(C2701=Ajustes!$B$6, C2701=Ajustes!$B$7), ISNUMBER(D2701), ISNUMBER(H2701)), 1, 0))</f>
        <v/>
      </c>
      <c r="T2701" s="19">
        <f>IF(S2701&lt;&gt;1, 0, IF(N(J2701)=0, 0, IF(K2701=Ajustes!$B$5, J2701, J2701*F2701)))</f>
        <v/>
      </c>
      <c r="U2701" s="20">
        <f>IF(S2701&lt;&gt;1, U2700, IF(C2701=Ajustes!$B$6, U2700+H2701, U2700-H2701))</f>
        <v/>
      </c>
      <c r="V2701" s="19">
        <f>IF(S2701&lt;&gt;1, V2700, IF(C2701=Ajustes!$B$6, V2700+D2701+N(O2701)+T2701, IF(U2701&lt;=0, 0, V2700-H2701*W2700)))</f>
        <v/>
      </c>
      <c r="W2701" s="21">
        <f>IF(U2701&gt;0, V2701/U2701, 0)</f>
        <v/>
      </c>
      <c r="X2701" s="19">
        <f>IF(AND(S2701=1, C2701=Ajustes!$B$7), D2701-N(O2701)-T2701-H2701*W2700, "")</f>
        <v/>
      </c>
      <c r="Y2701" s="18">
        <f>IF(A2701="", "", TRIM(IF(COUNTIFS($N$2:$N$3000,N2701,$C$2:$C$3000,C2701,$D$2:$D$3000,D2701,$H$2:$H$3000,H2701)&gt;1, "Orden repetida. ", "")&amp;IF(AND(S2701=1, C2701=Ajustes!$B$7, U2700+0.000001&lt;H2701), "Vendes más de lo registrado. ", "")&amp;IF(Q2701="texto", "Fecha en texto. ", "")&amp;IF(OR(NOT(ISNUMBER(D2701)), NOT(ISNUMBER(H2701))), "Número en texto. ", "")&amp;IF(AND(ISNUMBER(Q2701), ISNUMBER(Q2700), Q2701&lt;Q2700), "Fuera de orden de fecha. ", "")))</f>
        <v/>
      </c>
      <c r="Z2701" s="18">
        <f>IF(AND(S2701=1, ISNUMBER(R2701)), ROW(), 0)</f>
        <v/>
      </c>
      <c r="AA2701" s="18">
        <f>IF(ISNUMBER(R2701), R2701, 0)</f>
        <v/>
      </c>
    </row>
    <row r="2702">
      <c r="A2702" s="13" t="n"/>
      <c r="B2702" s="13" t="n"/>
      <c r="C2702" s="13" t="n"/>
      <c r="D2702" s="13" t="n"/>
      <c r="E2702" s="13" t="n"/>
      <c r="F2702" s="13" t="n"/>
      <c r="G2702" s="13" t="n"/>
      <c r="H2702" s="13" t="n"/>
      <c r="I2702" s="13" t="n"/>
      <c r="J2702" s="13" t="n"/>
      <c r="K2702" s="13" t="n"/>
      <c r="L2702" s="13" t="n"/>
      <c r="M2702" s="13" t="n"/>
      <c r="N2702" s="13" t="n"/>
      <c r="O2702" s="14" t="n"/>
      <c r="P2702" s="15" t="n"/>
      <c r="Q2702" s="16">
        <f>IF(N2702="", "", IF(ISNUMBER(N2702), N2702, IFERROR(DATEVALUE(LEFT(N2702,10))+TIMEVALUE(MID(N2702,12,8)), "texto")))</f>
        <v/>
      </c>
      <c r="R2702" s="17">
        <f>IF(ISNUMBER(Q2702), DATE(YEAR(Q2702),MONTH(Q2702),1), "")</f>
        <v/>
      </c>
      <c r="S2702" s="18">
        <f>IF(A2702="", 0, IF(AND(M2702=Ajustes!$B$8, E2702=Ajustes!$B$5, I2702=Ajustes!$B$4, OR(C2702=Ajustes!$B$6, C2702=Ajustes!$B$7), ISNUMBER(D2702), ISNUMBER(H2702)), 1, 0))</f>
        <v/>
      </c>
      <c r="T2702" s="19">
        <f>IF(S2702&lt;&gt;1, 0, IF(N(J2702)=0, 0, IF(K2702=Ajustes!$B$5, J2702, J2702*F2702)))</f>
        <v/>
      </c>
      <c r="U2702" s="20">
        <f>IF(S2702&lt;&gt;1, U2701, IF(C2702=Ajustes!$B$6, U2701+H2702, U2701-H2702))</f>
        <v/>
      </c>
      <c r="V2702" s="19">
        <f>IF(S2702&lt;&gt;1, V2701, IF(C2702=Ajustes!$B$6, V2701+D2702+N(O2702)+T2702, IF(U2702&lt;=0, 0, V2701-H2702*W2701)))</f>
        <v/>
      </c>
      <c r="W2702" s="21">
        <f>IF(U2702&gt;0, V2702/U2702, 0)</f>
        <v/>
      </c>
      <c r="X2702" s="19">
        <f>IF(AND(S2702=1, C2702=Ajustes!$B$7), D2702-N(O2702)-T2702-H2702*W2701, "")</f>
        <v/>
      </c>
      <c r="Y2702" s="18">
        <f>IF(A2702="", "", TRIM(IF(COUNTIFS($N$2:$N$3000,N2702,$C$2:$C$3000,C2702,$D$2:$D$3000,D2702,$H$2:$H$3000,H2702)&gt;1, "Orden repetida. ", "")&amp;IF(AND(S2702=1, C2702=Ajustes!$B$7, U2701+0.000001&lt;H2702), "Vendes más de lo registrado. ", "")&amp;IF(Q2702="texto", "Fecha en texto. ", "")&amp;IF(OR(NOT(ISNUMBER(D2702)), NOT(ISNUMBER(H2702))), "Número en texto. ", "")&amp;IF(AND(ISNUMBER(Q2702), ISNUMBER(Q2701), Q2702&lt;Q2701), "Fuera de orden de fecha. ", "")))</f>
        <v/>
      </c>
      <c r="Z2702" s="18">
        <f>IF(AND(S2702=1, ISNUMBER(R2702)), ROW(), 0)</f>
        <v/>
      </c>
      <c r="AA2702" s="18">
        <f>IF(ISNUMBER(R2702), R2702, 0)</f>
        <v/>
      </c>
    </row>
    <row r="2703">
      <c r="A2703" s="13" t="n"/>
      <c r="B2703" s="13" t="n"/>
      <c r="C2703" s="13" t="n"/>
      <c r="D2703" s="13" t="n"/>
      <c r="E2703" s="13" t="n"/>
      <c r="F2703" s="13" t="n"/>
      <c r="G2703" s="13" t="n"/>
      <c r="H2703" s="13" t="n"/>
      <c r="I2703" s="13" t="n"/>
      <c r="J2703" s="13" t="n"/>
      <c r="K2703" s="13" t="n"/>
      <c r="L2703" s="13" t="n"/>
      <c r="M2703" s="13" t="n"/>
      <c r="N2703" s="13" t="n"/>
      <c r="O2703" s="14" t="n"/>
      <c r="P2703" s="15" t="n"/>
      <c r="Q2703" s="16">
        <f>IF(N2703="", "", IF(ISNUMBER(N2703), N2703, IFERROR(DATEVALUE(LEFT(N2703,10))+TIMEVALUE(MID(N2703,12,8)), "texto")))</f>
        <v/>
      </c>
      <c r="R2703" s="17">
        <f>IF(ISNUMBER(Q2703), DATE(YEAR(Q2703),MONTH(Q2703),1), "")</f>
        <v/>
      </c>
      <c r="S2703" s="18">
        <f>IF(A2703="", 0, IF(AND(M2703=Ajustes!$B$8, E2703=Ajustes!$B$5, I2703=Ajustes!$B$4, OR(C2703=Ajustes!$B$6, C2703=Ajustes!$B$7), ISNUMBER(D2703), ISNUMBER(H2703)), 1, 0))</f>
        <v/>
      </c>
      <c r="T2703" s="19">
        <f>IF(S2703&lt;&gt;1, 0, IF(N(J2703)=0, 0, IF(K2703=Ajustes!$B$5, J2703, J2703*F2703)))</f>
        <v/>
      </c>
      <c r="U2703" s="20">
        <f>IF(S2703&lt;&gt;1, U2702, IF(C2703=Ajustes!$B$6, U2702+H2703, U2702-H2703))</f>
        <v/>
      </c>
      <c r="V2703" s="19">
        <f>IF(S2703&lt;&gt;1, V2702, IF(C2703=Ajustes!$B$6, V2702+D2703+N(O2703)+T2703, IF(U2703&lt;=0, 0, V2702-H2703*W2702)))</f>
        <v/>
      </c>
      <c r="W2703" s="21">
        <f>IF(U2703&gt;0, V2703/U2703, 0)</f>
        <v/>
      </c>
      <c r="X2703" s="19">
        <f>IF(AND(S2703=1, C2703=Ajustes!$B$7), D2703-N(O2703)-T2703-H2703*W2702, "")</f>
        <v/>
      </c>
      <c r="Y2703" s="18">
        <f>IF(A2703="", "", TRIM(IF(COUNTIFS($N$2:$N$3000,N2703,$C$2:$C$3000,C2703,$D$2:$D$3000,D2703,$H$2:$H$3000,H2703)&gt;1, "Orden repetida. ", "")&amp;IF(AND(S2703=1, C2703=Ajustes!$B$7, U2702+0.000001&lt;H2703), "Vendes más de lo registrado. ", "")&amp;IF(Q2703="texto", "Fecha en texto. ", "")&amp;IF(OR(NOT(ISNUMBER(D2703)), NOT(ISNUMBER(H2703))), "Número en texto. ", "")&amp;IF(AND(ISNUMBER(Q2703), ISNUMBER(Q2702), Q2703&lt;Q2702), "Fuera de orden de fecha. ", "")))</f>
        <v/>
      </c>
      <c r="Z2703" s="18">
        <f>IF(AND(S2703=1, ISNUMBER(R2703)), ROW(), 0)</f>
        <v/>
      </c>
      <c r="AA2703" s="18">
        <f>IF(ISNUMBER(R2703), R2703, 0)</f>
        <v/>
      </c>
    </row>
    <row r="2704">
      <c r="A2704" s="13" t="n"/>
      <c r="B2704" s="13" t="n"/>
      <c r="C2704" s="13" t="n"/>
      <c r="D2704" s="13" t="n"/>
      <c r="E2704" s="13" t="n"/>
      <c r="F2704" s="13" t="n"/>
      <c r="G2704" s="13" t="n"/>
      <c r="H2704" s="13" t="n"/>
      <c r="I2704" s="13" t="n"/>
      <c r="J2704" s="13" t="n"/>
      <c r="K2704" s="13" t="n"/>
      <c r="L2704" s="13" t="n"/>
      <c r="M2704" s="13" t="n"/>
      <c r="N2704" s="13" t="n"/>
      <c r="O2704" s="14" t="n"/>
      <c r="P2704" s="15" t="n"/>
      <c r="Q2704" s="16">
        <f>IF(N2704="", "", IF(ISNUMBER(N2704), N2704, IFERROR(DATEVALUE(LEFT(N2704,10))+TIMEVALUE(MID(N2704,12,8)), "texto")))</f>
        <v/>
      </c>
      <c r="R2704" s="17">
        <f>IF(ISNUMBER(Q2704), DATE(YEAR(Q2704),MONTH(Q2704),1), "")</f>
        <v/>
      </c>
      <c r="S2704" s="18">
        <f>IF(A2704="", 0, IF(AND(M2704=Ajustes!$B$8, E2704=Ajustes!$B$5, I2704=Ajustes!$B$4, OR(C2704=Ajustes!$B$6, C2704=Ajustes!$B$7), ISNUMBER(D2704), ISNUMBER(H2704)), 1, 0))</f>
        <v/>
      </c>
      <c r="T2704" s="19">
        <f>IF(S2704&lt;&gt;1, 0, IF(N(J2704)=0, 0, IF(K2704=Ajustes!$B$5, J2704, J2704*F2704)))</f>
        <v/>
      </c>
      <c r="U2704" s="20">
        <f>IF(S2704&lt;&gt;1, U2703, IF(C2704=Ajustes!$B$6, U2703+H2704, U2703-H2704))</f>
        <v/>
      </c>
      <c r="V2704" s="19">
        <f>IF(S2704&lt;&gt;1, V2703, IF(C2704=Ajustes!$B$6, V2703+D2704+N(O2704)+T2704, IF(U2704&lt;=0, 0, V2703-H2704*W2703)))</f>
        <v/>
      </c>
      <c r="W2704" s="21">
        <f>IF(U2704&gt;0, V2704/U2704, 0)</f>
        <v/>
      </c>
      <c r="X2704" s="19">
        <f>IF(AND(S2704=1, C2704=Ajustes!$B$7), D2704-N(O2704)-T2704-H2704*W2703, "")</f>
        <v/>
      </c>
      <c r="Y2704" s="18">
        <f>IF(A2704="", "", TRIM(IF(COUNTIFS($N$2:$N$3000,N2704,$C$2:$C$3000,C2704,$D$2:$D$3000,D2704,$H$2:$H$3000,H2704)&gt;1, "Orden repetida. ", "")&amp;IF(AND(S2704=1, C2704=Ajustes!$B$7, U2703+0.000001&lt;H2704), "Vendes más de lo registrado. ", "")&amp;IF(Q2704="texto", "Fecha en texto. ", "")&amp;IF(OR(NOT(ISNUMBER(D2704)), NOT(ISNUMBER(H2704))), "Número en texto. ", "")&amp;IF(AND(ISNUMBER(Q2704), ISNUMBER(Q2703), Q2704&lt;Q2703), "Fuera de orden de fecha. ", "")))</f>
        <v/>
      </c>
      <c r="Z2704" s="18">
        <f>IF(AND(S2704=1, ISNUMBER(R2704)), ROW(), 0)</f>
        <v/>
      </c>
      <c r="AA2704" s="18">
        <f>IF(ISNUMBER(R2704), R2704, 0)</f>
        <v/>
      </c>
    </row>
    <row r="2705">
      <c r="A2705" s="13" t="n"/>
      <c r="B2705" s="13" t="n"/>
      <c r="C2705" s="13" t="n"/>
      <c r="D2705" s="13" t="n"/>
      <c r="E2705" s="13" t="n"/>
      <c r="F2705" s="13" t="n"/>
      <c r="G2705" s="13" t="n"/>
      <c r="H2705" s="13" t="n"/>
      <c r="I2705" s="13" t="n"/>
      <c r="J2705" s="13" t="n"/>
      <c r="K2705" s="13" t="n"/>
      <c r="L2705" s="13" t="n"/>
      <c r="M2705" s="13" t="n"/>
      <c r="N2705" s="13" t="n"/>
      <c r="O2705" s="14" t="n"/>
      <c r="P2705" s="15" t="n"/>
      <c r="Q2705" s="16">
        <f>IF(N2705="", "", IF(ISNUMBER(N2705), N2705, IFERROR(DATEVALUE(LEFT(N2705,10))+TIMEVALUE(MID(N2705,12,8)), "texto")))</f>
        <v/>
      </c>
      <c r="R2705" s="17">
        <f>IF(ISNUMBER(Q2705), DATE(YEAR(Q2705),MONTH(Q2705),1), "")</f>
        <v/>
      </c>
      <c r="S2705" s="18">
        <f>IF(A2705="", 0, IF(AND(M2705=Ajustes!$B$8, E2705=Ajustes!$B$5, I2705=Ajustes!$B$4, OR(C2705=Ajustes!$B$6, C2705=Ajustes!$B$7), ISNUMBER(D2705), ISNUMBER(H2705)), 1, 0))</f>
        <v/>
      </c>
      <c r="T2705" s="19">
        <f>IF(S2705&lt;&gt;1, 0, IF(N(J2705)=0, 0, IF(K2705=Ajustes!$B$5, J2705, J2705*F2705)))</f>
        <v/>
      </c>
      <c r="U2705" s="20">
        <f>IF(S2705&lt;&gt;1, U2704, IF(C2705=Ajustes!$B$6, U2704+H2705, U2704-H2705))</f>
        <v/>
      </c>
      <c r="V2705" s="19">
        <f>IF(S2705&lt;&gt;1, V2704, IF(C2705=Ajustes!$B$6, V2704+D2705+N(O2705)+T2705, IF(U2705&lt;=0, 0, V2704-H2705*W2704)))</f>
        <v/>
      </c>
      <c r="W2705" s="21">
        <f>IF(U2705&gt;0, V2705/U2705, 0)</f>
        <v/>
      </c>
      <c r="X2705" s="19">
        <f>IF(AND(S2705=1, C2705=Ajustes!$B$7), D2705-N(O2705)-T2705-H2705*W2704, "")</f>
        <v/>
      </c>
      <c r="Y2705" s="18">
        <f>IF(A2705="", "", TRIM(IF(COUNTIFS($N$2:$N$3000,N2705,$C$2:$C$3000,C2705,$D$2:$D$3000,D2705,$H$2:$H$3000,H2705)&gt;1, "Orden repetida. ", "")&amp;IF(AND(S2705=1, C2705=Ajustes!$B$7, U2704+0.000001&lt;H2705), "Vendes más de lo registrado. ", "")&amp;IF(Q2705="texto", "Fecha en texto. ", "")&amp;IF(OR(NOT(ISNUMBER(D2705)), NOT(ISNUMBER(H2705))), "Número en texto. ", "")&amp;IF(AND(ISNUMBER(Q2705), ISNUMBER(Q2704), Q2705&lt;Q2704), "Fuera de orden de fecha. ", "")))</f>
        <v/>
      </c>
      <c r="Z2705" s="18">
        <f>IF(AND(S2705=1, ISNUMBER(R2705)), ROW(), 0)</f>
        <v/>
      </c>
      <c r="AA2705" s="18">
        <f>IF(ISNUMBER(R2705), R2705, 0)</f>
        <v/>
      </c>
    </row>
    <row r="2706">
      <c r="A2706" s="13" t="n"/>
      <c r="B2706" s="13" t="n"/>
      <c r="C2706" s="13" t="n"/>
      <c r="D2706" s="13" t="n"/>
      <c r="E2706" s="13" t="n"/>
      <c r="F2706" s="13" t="n"/>
      <c r="G2706" s="13" t="n"/>
      <c r="H2706" s="13" t="n"/>
      <c r="I2706" s="13" t="n"/>
      <c r="J2706" s="13" t="n"/>
      <c r="K2706" s="13" t="n"/>
      <c r="L2706" s="13" t="n"/>
      <c r="M2706" s="13" t="n"/>
      <c r="N2706" s="13" t="n"/>
      <c r="O2706" s="14" t="n"/>
      <c r="P2706" s="15" t="n"/>
      <c r="Q2706" s="16">
        <f>IF(N2706="", "", IF(ISNUMBER(N2706), N2706, IFERROR(DATEVALUE(LEFT(N2706,10))+TIMEVALUE(MID(N2706,12,8)), "texto")))</f>
        <v/>
      </c>
      <c r="R2706" s="17">
        <f>IF(ISNUMBER(Q2706), DATE(YEAR(Q2706),MONTH(Q2706),1), "")</f>
        <v/>
      </c>
      <c r="S2706" s="18">
        <f>IF(A2706="", 0, IF(AND(M2706=Ajustes!$B$8, E2706=Ajustes!$B$5, I2706=Ajustes!$B$4, OR(C2706=Ajustes!$B$6, C2706=Ajustes!$B$7), ISNUMBER(D2706), ISNUMBER(H2706)), 1, 0))</f>
        <v/>
      </c>
      <c r="T2706" s="19">
        <f>IF(S2706&lt;&gt;1, 0, IF(N(J2706)=0, 0, IF(K2706=Ajustes!$B$5, J2706, J2706*F2706)))</f>
        <v/>
      </c>
      <c r="U2706" s="20">
        <f>IF(S2706&lt;&gt;1, U2705, IF(C2706=Ajustes!$B$6, U2705+H2706, U2705-H2706))</f>
        <v/>
      </c>
      <c r="V2706" s="19">
        <f>IF(S2706&lt;&gt;1, V2705, IF(C2706=Ajustes!$B$6, V2705+D2706+N(O2706)+T2706, IF(U2706&lt;=0, 0, V2705-H2706*W2705)))</f>
        <v/>
      </c>
      <c r="W2706" s="21">
        <f>IF(U2706&gt;0, V2706/U2706, 0)</f>
        <v/>
      </c>
      <c r="X2706" s="19">
        <f>IF(AND(S2706=1, C2706=Ajustes!$B$7), D2706-N(O2706)-T2706-H2706*W2705, "")</f>
        <v/>
      </c>
      <c r="Y2706" s="18">
        <f>IF(A2706="", "", TRIM(IF(COUNTIFS($N$2:$N$3000,N2706,$C$2:$C$3000,C2706,$D$2:$D$3000,D2706,$H$2:$H$3000,H2706)&gt;1, "Orden repetida. ", "")&amp;IF(AND(S2706=1, C2706=Ajustes!$B$7, U2705+0.000001&lt;H2706), "Vendes más de lo registrado. ", "")&amp;IF(Q2706="texto", "Fecha en texto. ", "")&amp;IF(OR(NOT(ISNUMBER(D2706)), NOT(ISNUMBER(H2706))), "Número en texto. ", "")&amp;IF(AND(ISNUMBER(Q2706), ISNUMBER(Q2705), Q2706&lt;Q2705), "Fuera de orden de fecha. ", "")))</f>
        <v/>
      </c>
      <c r="Z2706" s="18">
        <f>IF(AND(S2706=1, ISNUMBER(R2706)), ROW(), 0)</f>
        <v/>
      </c>
      <c r="AA2706" s="18">
        <f>IF(ISNUMBER(R2706), R2706, 0)</f>
        <v/>
      </c>
    </row>
    <row r="2707">
      <c r="A2707" s="13" t="n"/>
      <c r="B2707" s="13" t="n"/>
      <c r="C2707" s="13" t="n"/>
      <c r="D2707" s="13" t="n"/>
      <c r="E2707" s="13" t="n"/>
      <c r="F2707" s="13" t="n"/>
      <c r="G2707" s="13" t="n"/>
      <c r="H2707" s="13" t="n"/>
      <c r="I2707" s="13" t="n"/>
      <c r="J2707" s="13" t="n"/>
      <c r="K2707" s="13" t="n"/>
      <c r="L2707" s="13" t="n"/>
      <c r="M2707" s="13" t="n"/>
      <c r="N2707" s="13" t="n"/>
      <c r="O2707" s="14" t="n"/>
      <c r="P2707" s="15" t="n"/>
      <c r="Q2707" s="16">
        <f>IF(N2707="", "", IF(ISNUMBER(N2707), N2707, IFERROR(DATEVALUE(LEFT(N2707,10))+TIMEVALUE(MID(N2707,12,8)), "texto")))</f>
        <v/>
      </c>
      <c r="R2707" s="17">
        <f>IF(ISNUMBER(Q2707), DATE(YEAR(Q2707),MONTH(Q2707),1), "")</f>
        <v/>
      </c>
      <c r="S2707" s="18">
        <f>IF(A2707="", 0, IF(AND(M2707=Ajustes!$B$8, E2707=Ajustes!$B$5, I2707=Ajustes!$B$4, OR(C2707=Ajustes!$B$6, C2707=Ajustes!$B$7), ISNUMBER(D2707), ISNUMBER(H2707)), 1, 0))</f>
        <v/>
      </c>
      <c r="T2707" s="19">
        <f>IF(S2707&lt;&gt;1, 0, IF(N(J2707)=0, 0, IF(K2707=Ajustes!$B$5, J2707, J2707*F2707)))</f>
        <v/>
      </c>
      <c r="U2707" s="20">
        <f>IF(S2707&lt;&gt;1, U2706, IF(C2707=Ajustes!$B$6, U2706+H2707, U2706-H2707))</f>
        <v/>
      </c>
      <c r="V2707" s="19">
        <f>IF(S2707&lt;&gt;1, V2706, IF(C2707=Ajustes!$B$6, V2706+D2707+N(O2707)+T2707, IF(U2707&lt;=0, 0, V2706-H2707*W2706)))</f>
        <v/>
      </c>
      <c r="W2707" s="21">
        <f>IF(U2707&gt;0, V2707/U2707, 0)</f>
        <v/>
      </c>
      <c r="X2707" s="19">
        <f>IF(AND(S2707=1, C2707=Ajustes!$B$7), D2707-N(O2707)-T2707-H2707*W2706, "")</f>
        <v/>
      </c>
      <c r="Y2707" s="18">
        <f>IF(A2707="", "", TRIM(IF(COUNTIFS($N$2:$N$3000,N2707,$C$2:$C$3000,C2707,$D$2:$D$3000,D2707,$H$2:$H$3000,H2707)&gt;1, "Orden repetida. ", "")&amp;IF(AND(S2707=1, C2707=Ajustes!$B$7, U2706+0.000001&lt;H2707), "Vendes más de lo registrado. ", "")&amp;IF(Q2707="texto", "Fecha en texto. ", "")&amp;IF(OR(NOT(ISNUMBER(D2707)), NOT(ISNUMBER(H2707))), "Número en texto. ", "")&amp;IF(AND(ISNUMBER(Q2707), ISNUMBER(Q2706), Q2707&lt;Q2706), "Fuera de orden de fecha. ", "")))</f>
        <v/>
      </c>
      <c r="Z2707" s="18">
        <f>IF(AND(S2707=1, ISNUMBER(R2707)), ROW(), 0)</f>
        <v/>
      </c>
      <c r="AA2707" s="18">
        <f>IF(ISNUMBER(R2707), R2707, 0)</f>
        <v/>
      </c>
    </row>
    <row r="2708">
      <c r="A2708" s="13" t="n"/>
      <c r="B2708" s="13" t="n"/>
      <c r="C2708" s="13" t="n"/>
      <c r="D2708" s="13" t="n"/>
      <c r="E2708" s="13" t="n"/>
      <c r="F2708" s="13" t="n"/>
      <c r="G2708" s="13" t="n"/>
      <c r="H2708" s="13" t="n"/>
      <c r="I2708" s="13" t="n"/>
      <c r="J2708" s="13" t="n"/>
      <c r="K2708" s="13" t="n"/>
      <c r="L2708" s="13" t="n"/>
      <c r="M2708" s="13" t="n"/>
      <c r="N2708" s="13" t="n"/>
      <c r="O2708" s="14" t="n"/>
      <c r="P2708" s="15" t="n"/>
      <c r="Q2708" s="16">
        <f>IF(N2708="", "", IF(ISNUMBER(N2708), N2708, IFERROR(DATEVALUE(LEFT(N2708,10))+TIMEVALUE(MID(N2708,12,8)), "texto")))</f>
        <v/>
      </c>
      <c r="R2708" s="17">
        <f>IF(ISNUMBER(Q2708), DATE(YEAR(Q2708),MONTH(Q2708),1), "")</f>
        <v/>
      </c>
      <c r="S2708" s="18">
        <f>IF(A2708="", 0, IF(AND(M2708=Ajustes!$B$8, E2708=Ajustes!$B$5, I2708=Ajustes!$B$4, OR(C2708=Ajustes!$B$6, C2708=Ajustes!$B$7), ISNUMBER(D2708), ISNUMBER(H2708)), 1, 0))</f>
        <v/>
      </c>
      <c r="T2708" s="19">
        <f>IF(S2708&lt;&gt;1, 0, IF(N(J2708)=0, 0, IF(K2708=Ajustes!$B$5, J2708, J2708*F2708)))</f>
        <v/>
      </c>
      <c r="U2708" s="20">
        <f>IF(S2708&lt;&gt;1, U2707, IF(C2708=Ajustes!$B$6, U2707+H2708, U2707-H2708))</f>
        <v/>
      </c>
      <c r="V2708" s="19">
        <f>IF(S2708&lt;&gt;1, V2707, IF(C2708=Ajustes!$B$6, V2707+D2708+N(O2708)+T2708, IF(U2708&lt;=0, 0, V2707-H2708*W2707)))</f>
        <v/>
      </c>
      <c r="W2708" s="21">
        <f>IF(U2708&gt;0, V2708/U2708, 0)</f>
        <v/>
      </c>
      <c r="X2708" s="19">
        <f>IF(AND(S2708=1, C2708=Ajustes!$B$7), D2708-N(O2708)-T2708-H2708*W2707, "")</f>
        <v/>
      </c>
      <c r="Y2708" s="18">
        <f>IF(A2708="", "", TRIM(IF(COUNTIFS($N$2:$N$3000,N2708,$C$2:$C$3000,C2708,$D$2:$D$3000,D2708,$H$2:$H$3000,H2708)&gt;1, "Orden repetida. ", "")&amp;IF(AND(S2708=1, C2708=Ajustes!$B$7, U2707+0.000001&lt;H2708), "Vendes más de lo registrado. ", "")&amp;IF(Q2708="texto", "Fecha en texto. ", "")&amp;IF(OR(NOT(ISNUMBER(D2708)), NOT(ISNUMBER(H2708))), "Número en texto. ", "")&amp;IF(AND(ISNUMBER(Q2708), ISNUMBER(Q2707), Q2708&lt;Q2707), "Fuera de orden de fecha. ", "")))</f>
        <v/>
      </c>
      <c r="Z2708" s="18">
        <f>IF(AND(S2708=1, ISNUMBER(R2708)), ROW(), 0)</f>
        <v/>
      </c>
      <c r="AA2708" s="18">
        <f>IF(ISNUMBER(R2708), R2708, 0)</f>
        <v/>
      </c>
    </row>
    <row r="2709">
      <c r="A2709" s="13" t="n"/>
      <c r="B2709" s="13" t="n"/>
      <c r="C2709" s="13" t="n"/>
      <c r="D2709" s="13" t="n"/>
      <c r="E2709" s="13" t="n"/>
      <c r="F2709" s="13" t="n"/>
      <c r="G2709" s="13" t="n"/>
      <c r="H2709" s="13" t="n"/>
      <c r="I2709" s="13" t="n"/>
      <c r="J2709" s="13" t="n"/>
      <c r="K2709" s="13" t="n"/>
      <c r="L2709" s="13" t="n"/>
      <c r="M2709" s="13" t="n"/>
      <c r="N2709" s="13" t="n"/>
      <c r="O2709" s="14" t="n"/>
      <c r="P2709" s="15" t="n"/>
      <c r="Q2709" s="16">
        <f>IF(N2709="", "", IF(ISNUMBER(N2709), N2709, IFERROR(DATEVALUE(LEFT(N2709,10))+TIMEVALUE(MID(N2709,12,8)), "texto")))</f>
        <v/>
      </c>
      <c r="R2709" s="17">
        <f>IF(ISNUMBER(Q2709), DATE(YEAR(Q2709),MONTH(Q2709),1), "")</f>
        <v/>
      </c>
      <c r="S2709" s="18">
        <f>IF(A2709="", 0, IF(AND(M2709=Ajustes!$B$8, E2709=Ajustes!$B$5, I2709=Ajustes!$B$4, OR(C2709=Ajustes!$B$6, C2709=Ajustes!$B$7), ISNUMBER(D2709), ISNUMBER(H2709)), 1, 0))</f>
        <v/>
      </c>
      <c r="T2709" s="19">
        <f>IF(S2709&lt;&gt;1, 0, IF(N(J2709)=0, 0, IF(K2709=Ajustes!$B$5, J2709, J2709*F2709)))</f>
        <v/>
      </c>
      <c r="U2709" s="20">
        <f>IF(S2709&lt;&gt;1, U2708, IF(C2709=Ajustes!$B$6, U2708+H2709, U2708-H2709))</f>
        <v/>
      </c>
      <c r="V2709" s="19">
        <f>IF(S2709&lt;&gt;1, V2708, IF(C2709=Ajustes!$B$6, V2708+D2709+N(O2709)+T2709, IF(U2709&lt;=0, 0, V2708-H2709*W2708)))</f>
        <v/>
      </c>
      <c r="W2709" s="21">
        <f>IF(U2709&gt;0, V2709/U2709, 0)</f>
        <v/>
      </c>
      <c r="X2709" s="19">
        <f>IF(AND(S2709=1, C2709=Ajustes!$B$7), D2709-N(O2709)-T2709-H2709*W2708, "")</f>
        <v/>
      </c>
      <c r="Y2709" s="18">
        <f>IF(A2709="", "", TRIM(IF(COUNTIFS($N$2:$N$3000,N2709,$C$2:$C$3000,C2709,$D$2:$D$3000,D2709,$H$2:$H$3000,H2709)&gt;1, "Orden repetida. ", "")&amp;IF(AND(S2709=1, C2709=Ajustes!$B$7, U2708+0.000001&lt;H2709), "Vendes más de lo registrado. ", "")&amp;IF(Q2709="texto", "Fecha en texto. ", "")&amp;IF(OR(NOT(ISNUMBER(D2709)), NOT(ISNUMBER(H2709))), "Número en texto. ", "")&amp;IF(AND(ISNUMBER(Q2709), ISNUMBER(Q2708), Q2709&lt;Q2708), "Fuera de orden de fecha. ", "")))</f>
        <v/>
      </c>
      <c r="Z2709" s="18">
        <f>IF(AND(S2709=1, ISNUMBER(R2709)), ROW(), 0)</f>
        <v/>
      </c>
      <c r="AA2709" s="18">
        <f>IF(ISNUMBER(R2709), R2709, 0)</f>
        <v/>
      </c>
    </row>
    <row r="2710">
      <c r="A2710" s="13" t="n"/>
      <c r="B2710" s="13" t="n"/>
      <c r="C2710" s="13" t="n"/>
      <c r="D2710" s="13" t="n"/>
      <c r="E2710" s="13" t="n"/>
      <c r="F2710" s="13" t="n"/>
      <c r="G2710" s="13" t="n"/>
      <c r="H2710" s="13" t="n"/>
      <c r="I2710" s="13" t="n"/>
      <c r="J2710" s="13" t="n"/>
      <c r="K2710" s="13" t="n"/>
      <c r="L2710" s="13" t="n"/>
      <c r="M2710" s="13" t="n"/>
      <c r="N2710" s="13" t="n"/>
      <c r="O2710" s="14" t="n"/>
      <c r="P2710" s="15" t="n"/>
      <c r="Q2710" s="16">
        <f>IF(N2710="", "", IF(ISNUMBER(N2710), N2710, IFERROR(DATEVALUE(LEFT(N2710,10))+TIMEVALUE(MID(N2710,12,8)), "texto")))</f>
        <v/>
      </c>
      <c r="R2710" s="17">
        <f>IF(ISNUMBER(Q2710), DATE(YEAR(Q2710),MONTH(Q2710),1), "")</f>
        <v/>
      </c>
      <c r="S2710" s="18">
        <f>IF(A2710="", 0, IF(AND(M2710=Ajustes!$B$8, E2710=Ajustes!$B$5, I2710=Ajustes!$B$4, OR(C2710=Ajustes!$B$6, C2710=Ajustes!$B$7), ISNUMBER(D2710), ISNUMBER(H2710)), 1, 0))</f>
        <v/>
      </c>
      <c r="T2710" s="19">
        <f>IF(S2710&lt;&gt;1, 0, IF(N(J2710)=0, 0, IF(K2710=Ajustes!$B$5, J2710, J2710*F2710)))</f>
        <v/>
      </c>
      <c r="U2710" s="20">
        <f>IF(S2710&lt;&gt;1, U2709, IF(C2710=Ajustes!$B$6, U2709+H2710, U2709-H2710))</f>
        <v/>
      </c>
      <c r="V2710" s="19">
        <f>IF(S2710&lt;&gt;1, V2709, IF(C2710=Ajustes!$B$6, V2709+D2710+N(O2710)+T2710, IF(U2710&lt;=0, 0, V2709-H2710*W2709)))</f>
        <v/>
      </c>
      <c r="W2710" s="21">
        <f>IF(U2710&gt;0, V2710/U2710, 0)</f>
        <v/>
      </c>
      <c r="X2710" s="19">
        <f>IF(AND(S2710=1, C2710=Ajustes!$B$7), D2710-N(O2710)-T2710-H2710*W2709, "")</f>
        <v/>
      </c>
      <c r="Y2710" s="18">
        <f>IF(A2710="", "", TRIM(IF(COUNTIFS($N$2:$N$3000,N2710,$C$2:$C$3000,C2710,$D$2:$D$3000,D2710,$H$2:$H$3000,H2710)&gt;1, "Orden repetida. ", "")&amp;IF(AND(S2710=1, C2710=Ajustes!$B$7, U2709+0.000001&lt;H2710), "Vendes más de lo registrado. ", "")&amp;IF(Q2710="texto", "Fecha en texto. ", "")&amp;IF(OR(NOT(ISNUMBER(D2710)), NOT(ISNUMBER(H2710))), "Número en texto. ", "")&amp;IF(AND(ISNUMBER(Q2710), ISNUMBER(Q2709), Q2710&lt;Q2709), "Fuera de orden de fecha. ", "")))</f>
        <v/>
      </c>
      <c r="Z2710" s="18">
        <f>IF(AND(S2710=1, ISNUMBER(R2710)), ROW(), 0)</f>
        <v/>
      </c>
      <c r="AA2710" s="18">
        <f>IF(ISNUMBER(R2710), R2710, 0)</f>
        <v/>
      </c>
    </row>
    <row r="2711">
      <c r="A2711" s="13" t="n"/>
      <c r="B2711" s="13" t="n"/>
      <c r="C2711" s="13" t="n"/>
      <c r="D2711" s="13" t="n"/>
      <c r="E2711" s="13" t="n"/>
      <c r="F2711" s="13" t="n"/>
      <c r="G2711" s="13" t="n"/>
      <c r="H2711" s="13" t="n"/>
      <c r="I2711" s="13" t="n"/>
      <c r="J2711" s="13" t="n"/>
      <c r="K2711" s="13" t="n"/>
      <c r="L2711" s="13" t="n"/>
      <c r="M2711" s="13" t="n"/>
      <c r="N2711" s="13" t="n"/>
      <c r="O2711" s="14" t="n"/>
      <c r="P2711" s="15" t="n"/>
      <c r="Q2711" s="16">
        <f>IF(N2711="", "", IF(ISNUMBER(N2711), N2711, IFERROR(DATEVALUE(LEFT(N2711,10))+TIMEVALUE(MID(N2711,12,8)), "texto")))</f>
        <v/>
      </c>
      <c r="R2711" s="17">
        <f>IF(ISNUMBER(Q2711), DATE(YEAR(Q2711),MONTH(Q2711),1), "")</f>
        <v/>
      </c>
      <c r="S2711" s="18">
        <f>IF(A2711="", 0, IF(AND(M2711=Ajustes!$B$8, E2711=Ajustes!$B$5, I2711=Ajustes!$B$4, OR(C2711=Ajustes!$B$6, C2711=Ajustes!$B$7), ISNUMBER(D2711), ISNUMBER(H2711)), 1, 0))</f>
        <v/>
      </c>
      <c r="T2711" s="19">
        <f>IF(S2711&lt;&gt;1, 0, IF(N(J2711)=0, 0, IF(K2711=Ajustes!$B$5, J2711, J2711*F2711)))</f>
        <v/>
      </c>
      <c r="U2711" s="20">
        <f>IF(S2711&lt;&gt;1, U2710, IF(C2711=Ajustes!$B$6, U2710+H2711, U2710-H2711))</f>
        <v/>
      </c>
      <c r="V2711" s="19">
        <f>IF(S2711&lt;&gt;1, V2710, IF(C2711=Ajustes!$B$6, V2710+D2711+N(O2711)+T2711, IF(U2711&lt;=0, 0, V2710-H2711*W2710)))</f>
        <v/>
      </c>
      <c r="W2711" s="21">
        <f>IF(U2711&gt;0, V2711/U2711, 0)</f>
        <v/>
      </c>
      <c r="X2711" s="19">
        <f>IF(AND(S2711=1, C2711=Ajustes!$B$7), D2711-N(O2711)-T2711-H2711*W2710, "")</f>
        <v/>
      </c>
      <c r="Y2711" s="18">
        <f>IF(A2711="", "", TRIM(IF(COUNTIFS($N$2:$N$3000,N2711,$C$2:$C$3000,C2711,$D$2:$D$3000,D2711,$H$2:$H$3000,H2711)&gt;1, "Orden repetida. ", "")&amp;IF(AND(S2711=1, C2711=Ajustes!$B$7, U2710+0.000001&lt;H2711), "Vendes más de lo registrado. ", "")&amp;IF(Q2711="texto", "Fecha en texto. ", "")&amp;IF(OR(NOT(ISNUMBER(D2711)), NOT(ISNUMBER(H2711))), "Número en texto. ", "")&amp;IF(AND(ISNUMBER(Q2711), ISNUMBER(Q2710), Q2711&lt;Q2710), "Fuera de orden de fecha. ", "")))</f>
        <v/>
      </c>
      <c r="Z2711" s="18">
        <f>IF(AND(S2711=1, ISNUMBER(R2711)), ROW(), 0)</f>
        <v/>
      </c>
      <c r="AA2711" s="18">
        <f>IF(ISNUMBER(R2711), R2711, 0)</f>
        <v/>
      </c>
    </row>
    <row r="2712">
      <c r="A2712" s="13" t="n"/>
      <c r="B2712" s="13" t="n"/>
      <c r="C2712" s="13" t="n"/>
      <c r="D2712" s="13" t="n"/>
      <c r="E2712" s="13" t="n"/>
      <c r="F2712" s="13" t="n"/>
      <c r="G2712" s="13" t="n"/>
      <c r="H2712" s="13" t="n"/>
      <c r="I2712" s="13" t="n"/>
      <c r="J2712" s="13" t="n"/>
      <c r="K2712" s="13" t="n"/>
      <c r="L2712" s="13" t="n"/>
      <c r="M2712" s="13" t="n"/>
      <c r="N2712" s="13" t="n"/>
      <c r="O2712" s="14" t="n"/>
      <c r="P2712" s="15" t="n"/>
      <c r="Q2712" s="16">
        <f>IF(N2712="", "", IF(ISNUMBER(N2712), N2712, IFERROR(DATEVALUE(LEFT(N2712,10))+TIMEVALUE(MID(N2712,12,8)), "texto")))</f>
        <v/>
      </c>
      <c r="R2712" s="17">
        <f>IF(ISNUMBER(Q2712), DATE(YEAR(Q2712),MONTH(Q2712),1), "")</f>
        <v/>
      </c>
      <c r="S2712" s="18">
        <f>IF(A2712="", 0, IF(AND(M2712=Ajustes!$B$8, E2712=Ajustes!$B$5, I2712=Ajustes!$B$4, OR(C2712=Ajustes!$B$6, C2712=Ajustes!$B$7), ISNUMBER(D2712), ISNUMBER(H2712)), 1, 0))</f>
        <v/>
      </c>
      <c r="T2712" s="19">
        <f>IF(S2712&lt;&gt;1, 0, IF(N(J2712)=0, 0, IF(K2712=Ajustes!$B$5, J2712, J2712*F2712)))</f>
        <v/>
      </c>
      <c r="U2712" s="20">
        <f>IF(S2712&lt;&gt;1, U2711, IF(C2712=Ajustes!$B$6, U2711+H2712, U2711-H2712))</f>
        <v/>
      </c>
      <c r="V2712" s="19">
        <f>IF(S2712&lt;&gt;1, V2711, IF(C2712=Ajustes!$B$6, V2711+D2712+N(O2712)+T2712, IF(U2712&lt;=0, 0, V2711-H2712*W2711)))</f>
        <v/>
      </c>
      <c r="W2712" s="21">
        <f>IF(U2712&gt;0, V2712/U2712, 0)</f>
        <v/>
      </c>
      <c r="X2712" s="19">
        <f>IF(AND(S2712=1, C2712=Ajustes!$B$7), D2712-N(O2712)-T2712-H2712*W2711, "")</f>
        <v/>
      </c>
      <c r="Y2712" s="18">
        <f>IF(A2712="", "", TRIM(IF(COUNTIFS($N$2:$N$3000,N2712,$C$2:$C$3000,C2712,$D$2:$D$3000,D2712,$H$2:$H$3000,H2712)&gt;1, "Orden repetida. ", "")&amp;IF(AND(S2712=1, C2712=Ajustes!$B$7, U2711+0.000001&lt;H2712), "Vendes más de lo registrado. ", "")&amp;IF(Q2712="texto", "Fecha en texto. ", "")&amp;IF(OR(NOT(ISNUMBER(D2712)), NOT(ISNUMBER(H2712))), "Número en texto. ", "")&amp;IF(AND(ISNUMBER(Q2712), ISNUMBER(Q2711), Q2712&lt;Q2711), "Fuera de orden de fecha. ", "")))</f>
        <v/>
      </c>
      <c r="Z2712" s="18">
        <f>IF(AND(S2712=1, ISNUMBER(R2712)), ROW(), 0)</f>
        <v/>
      </c>
      <c r="AA2712" s="18">
        <f>IF(ISNUMBER(R2712), R2712, 0)</f>
        <v/>
      </c>
    </row>
    <row r="2713">
      <c r="A2713" s="13" t="n"/>
      <c r="B2713" s="13" t="n"/>
      <c r="C2713" s="13" t="n"/>
      <c r="D2713" s="13" t="n"/>
      <c r="E2713" s="13" t="n"/>
      <c r="F2713" s="13" t="n"/>
      <c r="G2713" s="13" t="n"/>
      <c r="H2713" s="13" t="n"/>
      <c r="I2713" s="13" t="n"/>
      <c r="J2713" s="13" t="n"/>
      <c r="K2713" s="13" t="n"/>
      <c r="L2713" s="13" t="n"/>
      <c r="M2713" s="13" t="n"/>
      <c r="N2713" s="13" t="n"/>
      <c r="O2713" s="14" t="n"/>
      <c r="P2713" s="15" t="n"/>
      <c r="Q2713" s="16">
        <f>IF(N2713="", "", IF(ISNUMBER(N2713), N2713, IFERROR(DATEVALUE(LEFT(N2713,10))+TIMEVALUE(MID(N2713,12,8)), "texto")))</f>
        <v/>
      </c>
      <c r="R2713" s="17">
        <f>IF(ISNUMBER(Q2713), DATE(YEAR(Q2713),MONTH(Q2713),1), "")</f>
        <v/>
      </c>
      <c r="S2713" s="18">
        <f>IF(A2713="", 0, IF(AND(M2713=Ajustes!$B$8, E2713=Ajustes!$B$5, I2713=Ajustes!$B$4, OR(C2713=Ajustes!$B$6, C2713=Ajustes!$B$7), ISNUMBER(D2713), ISNUMBER(H2713)), 1, 0))</f>
        <v/>
      </c>
      <c r="T2713" s="19">
        <f>IF(S2713&lt;&gt;1, 0, IF(N(J2713)=0, 0, IF(K2713=Ajustes!$B$5, J2713, J2713*F2713)))</f>
        <v/>
      </c>
      <c r="U2713" s="20">
        <f>IF(S2713&lt;&gt;1, U2712, IF(C2713=Ajustes!$B$6, U2712+H2713, U2712-H2713))</f>
        <v/>
      </c>
      <c r="V2713" s="19">
        <f>IF(S2713&lt;&gt;1, V2712, IF(C2713=Ajustes!$B$6, V2712+D2713+N(O2713)+T2713, IF(U2713&lt;=0, 0, V2712-H2713*W2712)))</f>
        <v/>
      </c>
      <c r="W2713" s="21">
        <f>IF(U2713&gt;0, V2713/U2713, 0)</f>
        <v/>
      </c>
      <c r="X2713" s="19">
        <f>IF(AND(S2713=1, C2713=Ajustes!$B$7), D2713-N(O2713)-T2713-H2713*W2712, "")</f>
        <v/>
      </c>
      <c r="Y2713" s="18">
        <f>IF(A2713="", "", TRIM(IF(COUNTIFS($N$2:$N$3000,N2713,$C$2:$C$3000,C2713,$D$2:$D$3000,D2713,$H$2:$H$3000,H2713)&gt;1, "Orden repetida. ", "")&amp;IF(AND(S2713=1, C2713=Ajustes!$B$7, U2712+0.000001&lt;H2713), "Vendes más de lo registrado. ", "")&amp;IF(Q2713="texto", "Fecha en texto. ", "")&amp;IF(OR(NOT(ISNUMBER(D2713)), NOT(ISNUMBER(H2713))), "Número en texto. ", "")&amp;IF(AND(ISNUMBER(Q2713), ISNUMBER(Q2712), Q2713&lt;Q2712), "Fuera de orden de fecha. ", "")))</f>
        <v/>
      </c>
      <c r="Z2713" s="18">
        <f>IF(AND(S2713=1, ISNUMBER(R2713)), ROW(), 0)</f>
        <v/>
      </c>
      <c r="AA2713" s="18">
        <f>IF(ISNUMBER(R2713), R2713, 0)</f>
        <v/>
      </c>
    </row>
    <row r="2714">
      <c r="A2714" s="13" t="n"/>
      <c r="B2714" s="13" t="n"/>
      <c r="C2714" s="13" t="n"/>
      <c r="D2714" s="13" t="n"/>
      <c r="E2714" s="13" t="n"/>
      <c r="F2714" s="13" t="n"/>
      <c r="G2714" s="13" t="n"/>
      <c r="H2714" s="13" t="n"/>
      <c r="I2714" s="13" t="n"/>
      <c r="J2714" s="13" t="n"/>
      <c r="K2714" s="13" t="n"/>
      <c r="L2714" s="13" t="n"/>
      <c r="M2714" s="13" t="n"/>
      <c r="N2714" s="13" t="n"/>
      <c r="O2714" s="14" t="n"/>
      <c r="P2714" s="15" t="n"/>
      <c r="Q2714" s="16">
        <f>IF(N2714="", "", IF(ISNUMBER(N2714), N2714, IFERROR(DATEVALUE(LEFT(N2714,10))+TIMEVALUE(MID(N2714,12,8)), "texto")))</f>
        <v/>
      </c>
      <c r="R2714" s="17">
        <f>IF(ISNUMBER(Q2714), DATE(YEAR(Q2714),MONTH(Q2714),1), "")</f>
        <v/>
      </c>
      <c r="S2714" s="18">
        <f>IF(A2714="", 0, IF(AND(M2714=Ajustes!$B$8, E2714=Ajustes!$B$5, I2714=Ajustes!$B$4, OR(C2714=Ajustes!$B$6, C2714=Ajustes!$B$7), ISNUMBER(D2714), ISNUMBER(H2714)), 1, 0))</f>
        <v/>
      </c>
      <c r="T2714" s="19">
        <f>IF(S2714&lt;&gt;1, 0, IF(N(J2714)=0, 0, IF(K2714=Ajustes!$B$5, J2714, J2714*F2714)))</f>
        <v/>
      </c>
      <c r="U2714" s="20">
        <f>IF(S2714&lt;&gt;1, U2713, IF(C2714=Ajustes!$B$6, U2713+H2714, U2713-H2714))</f>
        <v/>
      </c>
      <c r="V2714" s="19">
        <f>IF(S2714&lt;&gt;1, V2713, IF(C2714=Ajustes!$B$6, V2713+D2714+N(O2714)+T2714, IF(U2714&lt;=0, 0, V2713-H2714*W2713)))</f>
        <v/>
      </c>
      <c r="W2714" s="21">
        <f>IF(U2714&gt;0, V2714/U2714, 0)</f>
        <v/>
      </c>
      <c r="X2714" s="19">
        <f>IF(AND(S2714=1, C2714=Ajustes!$B$7), D2714-N(O2714)-T2714-H2714*W2713, "")</f>
        <v/>
      </c>
      <c r="Y2714" s="18">
        <f>IF(A2714="", "", TRIM(IF(COUNTIFS($N$2:$N$3000,N2714,$C$2:$C$3000,C2714,$D$2:$D$3000,D2714,$H$2:$H$3000,H2714)&gt;1, "Orden repetida. ", "")&amp;IF(AND(S2714=1, C2714=Ajustes!$B$7, U2713+0.000001&lt;H2714), "Vendes más de lo registrado. ", "")&amp;IF(Q2714="texto", "Fecha en texto. ", "")&amp;IF(OR(NOT(ISNUMBER(D2714)), NOT(ISNUMBER(H2714))), "Número en texto. ", "")&amp;IF(AND(ISNUMBER(Q2714), ISNUMBER(Q2713), Q2714&lt;Q2713), "Fuera de orden de fecha. ", "")))</f>
        <v/>
      </c>
      <c r="Z2714" s="18">
        <f>IF(AND(S2714=1, ISNUMBER(R2714)), ROW(), 0)</f>
        <v/>
      </c>
      <c r="AA2714" s="18">
        <f>IF(ISNUMBER(R2714), R2714, 0)</f>
        <v/>
      </c>
    </row>
    <row r="2715">
      <c r="A2715" s="13" t="n"/>
      <c r="B2715" s="13" t="n"/>
      <c r="C2715" s="13" t="n"/>
      <c r="D2715" s="13" t="n"/>
      <c r="E2715" s="13" t="n"/>
      <c r="F2715" s="13" t="n"/>
      <c r="G2715" s="13" t="n"/>
      <c r="H2715" s="13" t="n"/>
      <c r="I2715" s="13" t="n"/>
      <c r="J2715" s="13" t="n"/>
      <c r="K2715" s="13" t="n"/>
      <c r="L2715" s="13" t="n"/>
      <c r="M2715" s="13" t="n"/>
      <c r="N2715" s="13" t="n"/>
      <c r="O2715" s="14" t="n"/>
      <c r="P2715" s="15" t="n"/>
      <c r="Q2715" s="16">
        <f>IF(N2715="", "", IF(ISNUMBER(N2715), N2715, IFERROR(DATEVALUE(LEFT(N2715,10))+TIMEVALUE(MID(N2715,12,8)), "texto")))</f>
        <v/>
      </c>
      <c r="R2715" s="17">
        <f>IF(ISNUMBER(Q2715), DATE(YEAR(Q2715),MONTH(Q2715),1), "")</f>
        <v/>
      </c>
      <c r="S2715" s="18">
        <f>IF(A2715="", 0, IF(AND(M2715=Ajustes!$B$8, E2715=Ajustes!$B$5, I2715=Ajustes!$B$4, OR(C2715=Ajustes!$B$6, C2715=Ajustes!$B$7), ISNUMBER(D2715), ISNUMBER(H2715)), 1, 0))</f>
        <v/>
      </c>
      <c r="T2715" s="19">
        <f>IF(S2715&lt;&gt;1, 0, IF(N(J2715)=0, 0, IF(K2715=Ajustes!$B$5, J2715, J2715*F2715)))</f>
        <v/>
      </c>
      <c r="U2715" s="20">
        <f>IF(S2715&lt;&gt;1, U2714, IF(C2715=Ajustes!$B$6, U2714+H2715, U2714-H2715))</f>
        <v/>
      </c>
      <c r="V2715" s="19">
        <f>IF(S2715&lt;&gt;1, V2714, IF(C2715=Ajustes!$B$6, V2714+D2715+N(O2715)+T2715, IF(U2715&lt;=0, 0, V2714-H2715*W2714)))</f>
        <v/>
      </c>
      <c r="W2715" s="21">
        <f>IF(U2715&gt;0, V2715/U2715, 0)</f>
        <v/>
      </c>
      <c r="X2715" s="19">
        <f>IF(AND(S2715=1, C2715=Ajustes!$B$7), D2715-N(O2715)-T2715-H2715*W2714, "")</f>
        <v/>
      </c>
      <c r="Y2715" s="18">
        <f>IF(A2715="", "", TRIM(IF(COUNTIFS($N$2:$N$3000,N2715,$C$2:$C$3000,C2715,$D$2:$D$3000,D2715,$H$2:$H$3000,H2715)&gt;1, "Orden repetida. ", "")&amp;IF(AND(S2715=1, C2715=Ajustes!$B$7, U2714+0.000001&lt;H2715), "Vendes más de lo registrado. ", "")&amp;IF(Q2715="texto", "Fecha en texto. ", "")&amp;IF(OR(NOT(ISNUMBER(D2715)), NOT(ISNUMBER(H2715))), "Número en texto. ", "")&amp;IF(AND(ISNUMBER(Q2715), ISNUMBER(Q2714), Q2715&lt;Q2714), "Fuera de orden de fecha. ", "")))</f>
        <v/>
      </c>
      <c r="Z2715" s="18">
        <f>IF(AND(S2715=1, ISNUMBER(R2715)), ROW(), 0)</f>
        <v/>
      </c>
      <c r="AA2715" s="18">
        <f>IF(ISNUMBER(R2715), R2715, 0)</f>
        <v/>
      </c>
    </row>
    <row r="2716">
      <c r="A2716" s="13" t="n"/>
      <c r="B2716" s="13" t="n"/>
      <c r="C2716" s="13" t="n"/>
      <c r="D2716" s="13" t="n"/>
      <c r="E2716" s="13" t="n"/>
      <c r="F2716" s="13" t="n"/>
      <c r="G2716" s="13" t="n"/>
      <c r="H2716" s="13" t="n"/>
      <c r="I2716" s="13" t="n"/>
      <c r="J2716" s="13" t="n"/>
      <c r="K2716" s="13" t="n"/>
      <c r="L2716" s="13" t="n"/>
      <c r="M2716" s="13" t="n"/>
      <c r="N2716" s="13" t="n"/>
      <c r="O2716" s="14" t="n"/>
      <c r="P2716" s="15" t="n"/>
      <c r="Q2716" s="16">
        <f>IF(N2716="", "", IF(ISNUMBER(N2716), N2716, IFERROR(DATEVALUE(LEFT(N2716,10))+TIMEVALUE(MID(N2716,12,8)), "texto")))</f>
        <v/>
      </c>
      <c r="R2716" s="17">
        <f>IF(ISNUMBER(Q2716), DATE(YEAR(Q2716),MONTH(Q2716),1), "")</f>
        <v/>
      </c>
      <c r="S2716" s="18">
        <f>IF(A2716="", 0, IF(AND(M2716=Ajustes!$B$8, E2716=Ajustes!$B$5, I2716=Ajustes!$B$4, OR(C2716=Ajustes!$B$6, C2716=Ajustes!$B$7), ISNUMBER(D2716), ISNUMBER(H2716)), 1, 0))</f>
        <v/>
      </c>
      <c r="T2716" s="19">
        <f>IF(S2716&lt;&gt;1, 0, IF(N(J2716)=0, 0, IF(K2716=Ajustes!$B$5, J2716, J2716*F2716)))</f>
        <v/>
      </c>
      <c r="U2716" s="20">
        <f>IF(S2716&lt;&gt;1, U2715, IF(C2716=Ajustes!$B$6, U2715+H2716, U2715-H2716))</f>
        <v/>
      </c>
      <c r="V2716" s="19">
        <f>IF(S2716&lt;&gt;1, V2715, IF(C2716=Ajustes!$B$6, V2715+D2716+N(O2716)+T2716, IF(U2716&lt;=0, 0, V2715-H2716*W2715)))</f>
        <v/>
      </c>
      <c r="W2716" s="21">
        <f>IF(U2716&gt;0, V2716/U2716, 0)</f>
        <v/>
      </c>
      <c r="X2716" s="19">
        <f>IF(AND(S2716=1, C2716=Ajustes!$B$7), D2716-N(O2716)-T2716-H2716*W2715, "")</f>
        <v/>
      </c>
      <c r="Y2716" s="18">
        <f>IF(A2716="", "", TRIM(IF(COUNTIFS($N$2:$N$3000,N2716,$C$2:$C$3000,C2716,$D$2:$D$3000,D2716,$H$2:$H$3000,H2716)&gt;1, "Orden repetida. ", "")&amp;IF(AND(S2716=1, C2716=Ajustes!$B$7, U2715+0.000001&lt;H2716), "Vendes más de lo registrado. ", "")&amp;IF(Q2716="texto", "Fecha en texto. ", "")&amp;IF(OR(NOT(ISNUMBER(D2716)), NOT(ISNUMBER(H2716))), "Número en texto. ", "")&amp;IF(AND(ISNUMBER(Q2716), ISNUMBER(Q2715), Q2716&lt;Q2715), "Fuera de orden de fecha. ", "")))</f>
        <v/>
      </c>
      <c r="Z2716" s="18">
        <f>IF(AND(S2716=1, ISNUMBER(R2716)), ROW(), 0)</f>
        <v/>
      </c>
      <c r="AA2716" s="18">
        <f>IF(ISNUMBER(R2716), R2716, 0)</f>
        <v/>
      </c>
    </row>
    <row r="2717">
      <c r="A2717" s="13" t="n"/>
      <c r="B2717" s="13" t="n"/>
      <c r="C2717" s="13" t="n"/>
      <c r="D2717" s="13" t="n"/>
      <c r="E2717" s="13" t="n"/>
      <c r="F2717" s="13" t="n"/>
      <c r="G2717" s="13" t="n"/>
      <c r="H2717" s="13" t="n"/>
      <c r="I2717" s="13" t="n"/>
      <c r="J2717" s="13" t="n"/>
      <c r="K2717" s="13" t="n"/>
      <c r="L2717" s="13" t="n"/>
      <c r="M2717" s="13" t="n"/>
      <c r="N2717" s="13" t="n"/>
      <c r="O2717" s="14" t="n"/>
      <c r="P2717" s="15" t="n"/>
      <c r="Q2717" s="16">
        <f>IF(N2717="", "", IF(ISNUMBER(N2717), N2717, IFERROR(DATEVALUE(LEFT(N2717,10))+TIMEVALUE(MID(N2717,12,8)), "texto")))</f>
        <v/>
      </c>
      <c r="R2717" s="17">
        <f>IF(ISNUMBER(Q2717), DATE(YEAR(Q2717),MONTH(Q2717),1), "")</f>
        <v/>
      </c>
      <c r="S2717" s="18">
        <f>IF(A2717="", 0, IF(AND(M2717=Ajustes!$B$8, E2717=Ajustes!$B$5, I2717=Ajustes!$B$4, OR(C2717=Ajustes!$B$6, C2717=Ajustes!$B$7), ISNUMBER(D2717), ISNUMBER(H2717)), 1, 0))</f>
        <v/>
      </c>
      <c r="T2717" s="19">
        <f>IF(S2717&lt;&gt;1, 0, IF(N(J2717)=0, 0, IF(K2717=Ajustes!$B$5, J2717, J2717*F2717)))</f>
        <v/>
      </c>
      <c r="U2717" s="20">
        <f>IF(S2717&lt;&gt;1, U2716, IF(C2717=Ajustes!$B$6, U2716+H2717, U2716-H2717))</f>
        <v/>
      </c>
      <c r="V2717" s="19">
        <f>IF(S2717&lt;&gt;1, V2716, IF(C2717=Ajustes!$B$6, V2716+D2717+N(O2717)+T2717, IF(U2717&lt;=0, 0, V2716-H2717*W2716)))</f>
        <v/>
      </c>
      <c r="W2717" s="21">
        <f>IF(U2717&gt;0, V2717/U2717, 0)</f>
        <v/>
      </c>
      <c r="X2717" s="19">
        <f>IF(AND(S2717=1, C2717=Ajustes!$B$7), D2717-N(O2717)-T2717-H2717*W2716, "")</f>
        <v/>
      </c>
      <c r="Y2717" s="18">
        <f>IF(A2717="", "", TRIM(IF(COUNTIFS($N$2:$N$3000,N2717,$C$2:$C$3000,C2717,$D$2:$D$3000,D2717,$H$2:$H$3000,H2717)&gt;1, "Orden repetida. ", "")&amp;IF(AND(S2717=1, C2717=Ajustes!$B$7, U2716+0.000001&lt;H2717), "Vendes más de lo registrado. ", "")&amp;IF(Q2717="texto", "Fecha en texto. ", "")&amp;IF(OR(NOT(ISNUMBER(D2717)), NOT(ISNUMBER(H2717))), "Número en texto. ", "")&amp;IF(AND(ISNUMBER(Q2717), ISNUMBER(Q2716), Q2717&lt;Q2716), "Fuera de orden de fecha. ", "")))</f>
        <v/>
      </c>
      <c r="Z2717" s="18">
        <f>IF(AND(S2717=1, ISNUMBER(R2717)), ROW(), 0)</f>
        <v/>
      </c>
      <c r="AA2717" s="18">
        <f>IF(ISNUMBER(R2717), R2717, 0)</f>
        <v/>
      </c>
    </row>
    <row r="2718">
      <c r="A2718" s="13" t="n"/>
      <c r="B2718" s="13" t="n"/>
      <c r="C2718" s="13" t="n"/>
      <c r="D2718" s="13" t="n"/>
      <c r="E2718" s="13" t="n"/>
      <c r="F2718" s="13" t="n"/>
      <c r="G2718" s="13" t="n"/>
      <c r="H2718" s="13" t="n"/>
      <c r="I2718" s="13" t="n"/>
      <c r="J2718" s="13" t="n"/>
      <c r="K2718" s="13" t="n"/>
      <c r="L2718" s="13" t="n"/>
      <c r="M2718" s="13" t="n"/>
      <c r="N2718" s="13" t="n"/>
      <c r="O2718" s="14" t="n"/>
      <c r="P2718" s="15" t="n"/>
      <c r="Q2718" s="16">
        <f>IF(N2718="", "", IF(ISNUMBER(N2718), N2718, IFERROR(DATEVALUE(LEFT(N2718,10))+TIMEVALUE(MID(N2718,12,8)), "texto")))</f>
        <v/>
      </c>
      <c r="R2718" s="17">
        <f>IF(ISNUMBER(Q2718), DATE(YEAR(Q2718),MONTH(Q2718),1), "")</f>
        <v/>
      </c>
      <c r="S2718" s="18">
        <f>IF(A2718="", 0, IF(AND(M2718=Ajustes!$B$8, E2718=Ajustes!$B$5, I2718=Ajustes!$B$4, OR(C2718=Ajustes!$B$6, C2718=Ajustes!$B$7), ISNUMBER(D2718), ISNUMBER(H2718)), 1, 0))</f>
        <v/>
      </c>
      <c r="T2718" s="19">
        <f>IF(S2718&lt;&gt;1, 0, IF(N(J2718)=0, 0, IF(K2718=Ajustes!$B$5, J2718, J2718*F2718)))</f>
        <v/>
      </c>
      <c r="U2718" s="20">
        <f>IF(S2718&lt;&gt;1, U2717, IF(C2718=Ajustes!$B$6, U2717+H2718, U2717-H2718))</f>
        <v/>
      </c>
      <c r="V2718" s="19">
        <f>IF(S2718&lt;&gt;1, V2717, IF(C2718=Ajustes!$B$6, V2717+D2718+N(O2718)+T2718, IF(U2718&lt;=0, 0, V2717-H2718*W2717)))</f>
        <v/>
      </c>
      <c r="W2718" s="21">
        <f>IF(U2718&gt;0, V2718/U2718, 0)</f>
        <v/>
      </c>
      <c r="X2718" s="19">
        <f>IF(AND(S2718=1, C2718=Ajustes!$B$7), D2718-N(O2718)-T2718-H2718*W2717, "")</f>
        <v/>
      </c>
      <c r="Y2718" s="18">
        <f>IF(A2718="", "", TRIM(IF(COUNTIFS($N$2:$N$3000,N2718,$C$2:$C$3000,C2718,$D$2:$D$3000,D2718,$H$2:$H$3000,H2718)&gt;1, "Orden repetida. ", "")&amp;IF(AND(S2718=1, C2718=Ajustes!$B$7, U2717+0.000001&lt;H2718), "Vendes más de lo registrado. ", "")&amp;IF(Q2718="texto", "Fecha en texto. ", "")&amp;IF(OR(NOT(ISNUMBER(D2718)), NOT(ISNUMBER(H2718))), "Número en texto. ", "")&amp;IF(AND(ISNUMBER(Q2718), ISNUMBER(Q2717), Q2718&lt;Q2717), "Fuera de orden de fecha. ", "")))</f>
        <v/>
      </c>
      <c r="Z2718" s="18">
        <f>IF(AND(S2718=1, ISNUMBER(R2718)), ROW(), 0)</f>
        <v/>
      </c>
      <c r="AA2718" s="18">
        <f>IF(ISNUMBER(R2718), R2718, 0)</f>
        <v/>
      </c>
    </row>
    <row r="2719">
      <c r="A2719" s="13" t="n"/>
      <c r="B2719" s="13" t="n"/>
      <c r="C2719" s="13" t="n"/>
      <c r="D2719" s="13" t="n"/>
      <c r="E2719" s="13" t="n"/>
      <c r="F2719" s="13" t="n"/>
      <c r="G2719" s="13" t="n"/>
      <c r="H2719" s="13" t="n"/>
      <c r="I2719" s="13" t="n"/>
      <c r="J2719" s="13" t="n"/>
      <c r="K2719" s="13" t="n"/>
      <c r="L2719" s="13" t="n"/>
      <c r="M2719" s="13" t="n"/>
      <c r="N2719" s="13" t="n"/>
      <c r="O2719" s="14" t="n"/>
      <c r="P2719" s="15" t="n"/>
      <c r="Q2719" s="16">
        <f>IF(N2719="", "", IF(ISNUMBER(N2719), N2719, IFERROR(DATEVALUE(LEFT(N2719,10))+TIMEVALUE(MID(N2719,12,8)), "texto")))</f>
        <v/>
      </c>
      <c r="R2719" s="17">
        <f>IF(ISNUMBER(Q2719), DATE(YEAR(Q2719),MONTH(Q2719),1), "")</f>
        <v/>
      </c>
      <c r="S2719" s="18">
        <f>IF(A2719="", 0, IF(AND(M2719=Ajustes!$B$8, E2719=Ajustes!$B$5, I2719=Ajustes!$B$4, OR(C2719=Ajustes!$B$6, C2719=Ajustes!$B$7), ISNUMBER(D2719), ISNUMBER(H2719)), 1, 0))</f>
        <v/>
      </c>
      <c r="T2719" s="19">
        <f>IF(S2719&lt;&gt;1, 0, IF(N(J2719)=0, 0, IF(K2719=Ajustes!$B$5, J2719, J2719*F2719)))</f>
        <v/>
      </c>
      <c r="U2719" s="20">
        <f>IF(S2719&lt;&gt;1, U2718, IF(C2719=Ajustes!$B$6, U2718+H2719, U2718-H2719))</f>
        <v/>
      </c>
      <c r="V2719" s="19">
        <f>IF(S2719&lt;&gt;1, V2718, IF(C2719=Ajustes!$B$6, V2718+D2719+N(O2719)+T2719, IF(U2719&lt;=0, 0, V2718-H2719*W2718)))</f>
        <v/>
      </c>
      <c r="W2719" s="21">
        <f>IF(U2719&gt;0, V2719/U2719, 0)</f>
        <v/>
      </c>
      <c r="X2719" s="19">
        <f>IF(AND(S2719=1, C2719=Ajustes!$B$7), D2719-N(O2719)-T2719-H2719*W2718, "")</f>
        <v/>
      </c>
      <c r="Y2719" s="18">
        <f>IF(A2719="", "", TRIM(IF(COUNTIFS($N$2:$N$3000,N2719,$C$2:$C$3000,C2719,$D$2:$D$3000,D2719,$H$2:$H$3000,H2719)&gt;1, "Orden repetida. ", "")&amp;IF(AND(S2719=1, C2719=Ajustes!$B$7, U2718+0.000001&lt;H2719), "Vendes más de lo registrado. ", "")&amp;IF(Q2719="texto", "Fecha en texto. ", "")&amp;IF(OR(NOT(ISNUMBER(D2719)), NOT(ISNUMBER(H2719))), "Número en texto. ", "")&amp;IF(AND(ISNUMBER(Q2719), ISNUMBER(Q2718), Q2719&lt;Q2718), "Fuera de orden de fecha. ", "")))</f>
        <v/>
      </c>
      <c r="Z2719" s="18">
        <f>IF(AND(S2719=1, ISNUMBER(R2719)), ROW(), 0)</f>
        <v/>
      </c>
      <c r="AA2719" s="18">
        <f>IF(ISNUMBER(R2719), R2719, 0)</f>
        <v/>
      </c>
    </row>
    <row r="2720">
      <c r="A2720" s="13" t="n"/>
      <c r="B2720" s="13" t="n"/>
      <c r="C2720" s="13" t="n"/>
      <c r="D2720" s="13" t="n"/>
      <c r="E2720" s="13" t="n"/>
      <c r="F2720" s="13" t="n"/>
      <c r="G2720" s="13" t="n"/>
      <c r="H2720" s="13" t="n"/>
      <c r="I2720" s="13" t="n"/>
      <c r="J2720" s="13" t="n"/>
      <c r="K2720" s="13" t="n"/>
      <c r="L2720" s="13" t="n"/>
      <c r="M2720" s="13" t="n"/>
      <c r="N2720" s="13" t="n"/>
      <c r="O2720" s="14" t="n"/>
      <c r="P2720" s="15" t="n"/>
      <c r="Q2720" s="16">
        <f>IF(N2720="", "", IF(ISNUMBER(N2720), N2720, IFERROR(DATEVALUE(LEFT(N2720,10))+TIMEVALUE(MID(N2720,12,8)), "texto")))</f>
        <v/>
      </c>
      <c r="R2720" s="17">
        <f>IF(ISNUMBER(Q2720), DATE(YEAR(Q2720),MONTH(Q2720),1), "")</f>
        <v/>
      </c>
      <c r="S2720" s="18">
        <f>IF(A2720="", 0, IF(AND(M2720=Ajustes!$B$8, E2720=Ajustes!$B$5, I2720=Ajustes!$B$4, OR(C2720=Ajustes!$B$6, C2720=Ajustes!$B$7), ISNUMBER(D2720), ISNUMBER(H2720)), 1, 0))</f>
        <v/>
      </c>
      <c r="T2720" s="19">
        <f>IF(S2720&lt;&gt;1, 0, IF(N(J2720)=0, 0, IF(K2720=Ajustes!$B$5, J2720, J2720*F2720)))</f>
        <v/>
      </c>
      <c r="U2720" s="20">
        <f>IF(S2720&lt;&gt;1, U2719, IF(C2720=Ajustes!$B$6, U2719+H2720, U2719-H2720))</f>
        <v/>
      </c>
      <c r="V2720" s="19">
        <f>IF(S2720&lt;&gt;1, V2719, IF(C2720=Ajustes!$B$6, V2719+D2720+N(O2720)+T2720, IF(U2720&lt;=0, 0, V2719-H2720*W2719)))</f>
        <v/>
      </c>
      <c r="W2720" s="21">
        <f>IF(U2720&gt;0, V2720/U2720, 0)</f>
        <v/>
      </c>
      <c r="X2720" s="19">
        <f>IF(AND(S2720=1, C2720=Ajustes!$B$7), D2720-N(O2720)-T2720-H2720*W2719, "")</f>
        <v/>
      </c>
      <c r="Y2720" s="18">
        <f>IF(A2720="", "", TRIM(IF(COUNTIFS($N$2:$N$3000,N2720,$C$2:$C$3000,C2720,$D$2:$D$3000,D2720,$H$2:$H$3000,H2720)&gt;1, "Orden repetida. ", "")&amp;IF(AND(S2720=1, C2720=Ajustes!$B$7, U2719+0.000001&lt;H2720), "Vendes más de lo registrado. ", "")&amp;IF(Q2720="texto", "Fecha en texto. ", "")&amp;IF(OR(NOT(ISNUMBER(D2720)), NOT(ISNUMBER(H2720))), "Número en texto. ", "")&amp;IF(AND(ISNUMBER(Q2720), ISNUMBER(Q2719), Q2720&lt;Q2719), "Fuera de orden de fecha. ", "")))</f>
        <v/>
      </c>
      <c r="Z2720" s="18">
        <f>IF(AND(S2720=1, ISNUMBER(R2720)), ROW(), 0)</f>
        <v/>
      </c>
      <c r="AA2720" s="18">
        <f>IF(ISNUMBER(R2720), R2720, 0)</f>
        <v/>
      </c>
    </row>
    <row r="2721">
      <c r="A2721" s="13" t="n"/>
      <c r="B2721" s="13" t="n"/>
      <c r="C2721" s="13" t="n"/>
      <c r="D2721" s="13" t="n"/>
      <c r="E2721" s="13" t="n"/>
      <c r="F2721" s="13" t="n"/>
      <c r="G2721" s="13" t="n"/>
      <c r="H2721" s="13" t="n"/>
      <c r="I2721" s="13" t="n"/>
      <c r="J2721" s="13" t="n"/>
      <c r="K2721" s="13" t="n"/>
      <c r="L2721" s="13" t="n"/>
      <c r="M2721" s="13" t="n"/>
      <c r="N2721" s="13" t="n"/>
      <c r="O2721" s="14" t="n"/>
      <c r="P2721" s="15" t="n"/>
      <c r="Q2721" s="16">
        <f>IF(N2721="", "", IF(ISNUMBER(N2721), N2721, IFERROR(DATEVALUE(LEFT(N2721,10))+TIMEVALUE(MID(N2721,12,8)), "texto")))</f>
        <v/>
      </c>
      <c r="R2721" s="17">
        <f>IF(ISNUMBER(Q2721), DATE(YEAR(Q2721),MONTH(Q2721),1), "")</f>
        <v/>
      </c>
      <c r="S2721" s="18">
        <f>IF(A2721="", 0, IF(AND(M2721=Ajustes!$B$8, E2721=Ajustes!$B$5, I2721=Ajustes!$B$4, OR(C2721=Ajustes!$B$6, C2721=Ajustes!$B$7), ISNUMBER(D2721), ISNUMBER(H2721)), 1, 0))</f>
        <v/>
      </c>
      <c r="T2721" s="19">
        <f>IF(S2721&lt;&gt;1, 0, IF(N(J2721)=0, 0, IF(K2721=Ajustes!$B$5, J2721, J2721*F2721)))</f>
        <v/>
      </c>
      <c r="U2721" s="20">
        <f>IF(S2721&lt;&gt;1, U2720, IF(C2721=Ajustes!$B$6, U2720+H2721, U2720-H2721))</f>
        <v/>
      </c>
      <c r="V2721" s="19">
        <f>IF(S2721&lt;&gt;1, V2720, IF(C2721=Ajustes!$B$6, V2720+D2721+N(O2721)+T2721, IF(U2721&lt;=0, 0, V2720-H2721*W2720)))</f>
        <v/>
      </c>
      <c r="W2721" s="21">
        <f>IF(U2721&gt;0, V2721/U2721, 0)</f>
        <v/>
      </c>
      <c r="X2721" s="19">
        <f>IF(AND(S2721=1, C2721=Ajustes!$B$7), D2721-N(O2721)-T2721-H2721*W2720, "")</f>
        <v/>
      </c>
      <c r="Y2721" s="18">
        <f>IF(A2721="", "", TRIM(IF(COUNTIFS($N$2:$N$3000,N2721,$C$2:$C$3000,C2721,$D$2:$D$3000,D2721,$H$2:$H$3000,H2721)&gt;1, "Orden repetida. ", "")&amp;IF(AND(S2721=1, C2721=Ajustes!$B$7, U2720+0.000001&lt;H2721), "Vendes más de lo registrado. ", "")&amp;IF(Q2721="texto", "Fecha en texto. ", "")&amp;IF(OR(NOT(ISNUMBER(D2721)), NOT(ISNUMBER(H2721))), "Número en texto. ", "")&amp;IF(AND(ISNUMBER(Q2721), ISNUMBER(Q2720), Q2721&lt;Q2720), "Fuera de orden de fecha. ", "")))</f>
        <v/>
      </c>
      <c r="Z2721" s="18">
        <f>IF(AND(S2721=1, ISNUMBER(R2721)), ROW(), 0)</f>
        <v/>
      </c>
      <c r="AA2721" s="18">
        <f>IF(ISNUMBER(R2721), R2721, 0)</f>
        <v/>
      </c>
    </row>
    <row r="2722">
      <c r="A2722" s="13" t="n"/>
      <c r="B2722" s="13" t="n"/>
      <c r="C2722" s="13" t="n"/>
      <c r="D2722" s="13" t="n"/>
      <c r="E2722" s="13" t="n"/>
      <c r="F2722" s="13" t="n"/>
      <c r="G2722" s="13" t="n"/>
      <c r="H2722" s="13" t="n"/>
      <c r="I2722" s="13" t="n"/>
      <c r="J2722" s="13" t="n"/>
      <c r="K2722" s="13" t="n"/>
      <c r="L2722" s="13" t="n"/>
      <c r="M2722" s="13" t="n"/>
      <c r="N2722" s="13" t="n"/>
      <c r="O2722" s="14" t="n"/>
      <c r="P2722" s="15" t="n"/>
      <c r="Q2722" s="16">
        <f>IF(N2722="", "", IF(ISNUMBER(N2722), N2722, IFERROR(DATEVALUE(LEFT(N2722,10))+TIMEVALUE(MID(N2722,12,8)), "texto")))</f>
        <v/>
      </c>
      <c r="R2722" s="17">
        <f>IF(ISNUMBER(Q2722), DATE(YEAR(Q2722),MONTH(Q2722),1), "")</f>
        <v/>
      </c>
      <c r="S2722" s="18">
        <f>IF(A2722="", 0, IF(AND(M2722=Ajustes!$B$8, E2722=Ajustes!$B$5, I2722=Ajustes!$B$4, OR(C2722=Ajustes!$B$6, C2722=Ajustes!$B$7), ISNUMBER(D2722), ISNUMBER(H2722)), 1, 0))</f>
        <v/>
      </c>
      <c r="T2722" s="19">
        <f>IF(S2722&lt;&gt;1, 0, IF(N(J2722)=0, 0, IF(K2722=Ajustes!$B$5, J2722, J2722*F2722)))</f>
        <v/>
      </c>
      <c r="U2722" s="20">
        <f>IF(S2722&lt;&gt;1, U2721, IF(C2722=Ajustes!$B$6, U2721+H2722, U2721-H2722))</f>
        <v/>
      </c>
      <c r="V2722" s="19">
        <f>IF(S2722&lt;&gt;1, V2721, IF(C2722=Ajustes!$B$6, V2721+D2722+N(O2722)+T2722, IF(U2722&lt;=0, 0, V2721-H2722*W2721)))</f>
        <v/>
      </c>
      <c r="W2722" s="21">
        <f>IF(U2722&gt;0, V2722/U2722, 0)</f>
        <v/>
      </c>
      <c r="X2722" s="19">
        <f>IF(AND(S2722=1, C2722=Ajustes!$B$7), D2722-N(O2722)-T2722-H2722*W2721, "")</f>
        <v/>
      </c>
      <c r="Y2722" s="18">
        <f>IF(A2722="", "", TRIM(IF(COUNTIFS($N$2:$N$3000,N2722,$C$2:$C$3000,C2722,$D$2:$D$3000,D2722,$H$2:$H$3000,H2722)&gt;1, "Orden repetida. ", "")&amp;IF(AND(S2722=1, C2722=Ajustes!$B$7, U2721+0.000001&lt;H2722), "Vendes más de lo registrado. ", "")&amp;IF(Q2722="texto", "Fecha en texto. ", "")&amp;IF(OR(NOT(ISNUMBER(D2722)), NOT(ISNUMBER(H2722))), "Número en texto. ", "")&amp;IF(AND(ISNUMBER(Q2722), ISNUMBER(Q2721), Q2722&lt;Q2721), "Fuera de orden de fecha. ", "")))</f>
        <v/>
      </c>
      <c r="Z2722" s="18">
        <f>IF(AND(S2722=1, ISNUMBER(R2722)), ROW(), 0)</f>
        <v/>
      </c>
      <c r="AA2722" s="18">
        <f>IF(ISNUMBER(R2722), R2722, 0)</f>
        <v/>
      </c>
    </row>
    <row r="2723">
      <c r="A2723" s="13" t="n"/>
      <c r="B2723" s="13" t="n"/>
      <c r="C2723" s="13" t="n"/>
      <c r="D2723" s="13" t="n"/>
      <c r="E2723" s="13" t="n"/>
      <c r="F2723" s="13" t="n"/>
      <c r="G2723" s="13" t="n"/>
      <c r="H2723" s="13" t="n"/>
      <c r="I2723" s="13" t="n"/>
      <c r="J2723" s="13" t="n"/>
      <c r="K2723" s="13" t="n"/>
      <c r="L2723" s="13" t="n"/>
      <c r="M2723" s="13" t="n"/>
      <c r="N2723" s="13" t="n"/>
      <c r="O2723" s="14" t="n"/>
      <c r="P2723" s="15" t="n"/>
      <c r="Q2723" s="16">
        <f>IF(N2723="", "", IF(ISNUMBER(N2723), N2723, IFERROR(DATEVALUE(LEFT(N2723,10))+TIMEVALUE(MID(N2723,12,8)), "texto")))</f>
        <v/>
      </c>
      <c r="R2723" s="17">
        <f>IF(ISNUMBER(Q2723), DATE(YEAR(Q2723),MONTH(Q2723),1), "")</f>
        <v/>
      </c>
      <c r="S2723" s="18">
        <f>IF(A2723="", 0, IF(AND(M2723=Ajustes!$B$8, E2723=Ajustes!$B$5, I2723=Ajustes!$B$4, OR(C2723=Ajustes!$B$6, C2723=Ajustes!$B$7), ISNUMBER(D2723), ISNUMBER(H2723)), 1, 0))</f>
        <v/>
      </c>
      <c r="T2723" s="19">
        <f>IF(S2723&lt;&gt;1, 0, IF(N(J2723)=0, 0, IF(K2723=Ajustes!$B$5, J2723, J2723*F2723)))</f>
        <v/>
      </c>
      <c r="U2723" s="20">
        <f>IF(S2723&lt;&gt;1, U2722, IF(C2723=Ajustes!$B$6, U2722+H2723, U2722-H2723))</f>
        <v/>
      </c>
      <c r="V2723" s="19">
        <f>IF(S2723&lt;&gt;1, V2722, IF(C2723=Ajustes!$B$6, V2722+D2723+N(O2723)+T2723, IF(U2723&lt;=0, 0, V2722-H2723*W2722)))</f>
        <v/>
      </c>
      <c r="W2723" s="21">
        <f>IF(U2723&gt;0, V2723/U2723, 0)</f>
        <v/>
      </c>
      <c r="X2723" s="19">
        <f>IF(AND(S2723=1, C2723=Ajustes!$B$7), D2723-N(O2723)-T2723-H2723*W2722, "")</f>
        <v/>
      </c>
      <c r="Y2723" s="18">
        <f>IF(A2723="", "", TRIM(IF(COUNTIFS($N$2:$N$3000,N2723,$C$2:$C$3000,C2723,$D$2:$D$3000,D2723,$H$2:$H$3000,H2723)&gt;1, "Orden repetida. ", "")&amp;IF(AND(S2723=1, C2723=Ajustes!$B$7, U2722+0.000001&lt;H2723), "Vendes más de lo registrado. ", "")&amp;IF(Q2723="texto", "Fecha en texto. ", "")&amp;IF(OR(NOT(ISNUMBER(D2723)), NOT(ISNUMBER(H2723))), "Número en texto. ", "")&amp;IF(AND(ISNUMBER(Q2723), ISNUMBER(Q2722), Q2723&lt;Q2722), "Fuera de orden de fecha. ", "")))</f>
        <v/>
      </c>
      <c r="Z2723" s="18">
        <f>IF(AND(S2723=1, ISNUMBER(R2723)), ROW(), 0)</f>
        <v/>
      </c>
      <c r="AA2723" s="18">
        <f>IF(ISNUMBER(R2723), R2723, 0)</f>
        <v/>
      </c>
    </row>
    <row r="2724">
      <c r="A2724" s="13" t="n"/>
      <c r="B2724" s="13" t="n"/>
      <c r="C2724" s="13" t="n"/>
      <c r="D2724" s="13" t="n"/>
      <c r="E2724" s="13" t="n"/>
      <c r="F2724" s="13" t="n"/>
      <c r="G2724" s="13" t="n"/>
      <c r="H2724" s="13" t="n"/>
      <c r="I2724" s="13" t="n"/>
      <c r="J2724" s="13" t="n"/>
      <c r="K2724" s="13" t="n"/>
      <c r="L2724" s="13" t="n"/>
      <c r="M2724" s="13" t="n"/>
      <c r="N2724" s="13" t="n"/>
      <c r="O2724" s="14" t="n"/>
      <c r="P2724" s="15" t="n"/>
      <c r="Q2724" s="16">
        <f>IF(N2724="", "", IF(ISNUMBER(N2724), N2724, IFERROR(DATEVALUE(LEFT(N2724,10))+TIMEVALUE(MID(N2724,12,8)), "texto")))</f>
        <v/>
      </c>
      <c r="R2724" s="17">
        <f>IF(ISNUMBER(Q2724), DATE(YEAR(Q2724),MONTH(Q2724),1), "")</f>
        <v/>
      </c>
      <c r="S2724" s="18">
        <f>IF(A2724="", 0, IF(AND(M2724=Ajustes!$B$8, E2724=Ajustes!$B$5, I2724=Ajustes!$B$4, OR(C2724=Ajustes!$B$6, C2724=Ajustes!$B$7), ISNUMBER(D2724), ISNUMBER(H2724)), 1, 0))</f>
        <v/>
      </c>
      <c r="T2724" s="19">
        <f>IF(S2724&lt;&gt;1, 0, IF(N(J2724)=0, 0, IF(K2724=Ajustes!$B$5, J2724, J2724*F2724)))</f>
        <v/>
      </c>
      <c r="U2724" s="20">
        <f>IF(S2724&lt;&gt;1, U2723, IF(C2724=Ajustes!$B$6, U2723+H2724, U2723-H2724))</f>
        <v/>
      </c>
      <c r="V2724" s="19">
        <f>IF(S2724&lt;&gt;1, V2723, IF(C2724=Ajustes!$B$6, V2723+D2724+N(O2724)+T2724, IF(U2724&lt;=0, 0, V2723-H2724*W2723)))</f>
        <v/>
      </c>
      <c r="W2724" s="21">
        <f>IF(U2724&gt;0, V2724/U2724, 0)</f>
        <v/>
      </c>
      <c r="X2724" s="19">
        <f>IF(AND(S2724=1, C2724=Ajustes!$B$7), D2724-N(O2724)-T2724-H2724*W2723, "")</f>
        <v/>
      </c>
      <c r="Y2724" s="18">
        <f>IF(A2724="", "", TRIM(IF(COUNTIFS($N$2:$N$3000,N2724,$C$2:$C$3000,C2724,$D$2:$D$3000,D2724,$H$2:$H$3000,H2724)&gt;1, "Orden repetida. ", "")&amp;IF(AND(S2724=1, C2724=Ajustes!$B$7, U2723+0.000001&lt;H2724), "Vendes más de lo registrado. ", "")&amp;IF(Q2724="texto", "Fecha en texto. ", "")&amp;IF(OR(NOT(ISNUMBER(D2724)), NOT(ISNUMBER(H2724))), "Número en texto. ", "")&amp;IF(AND(ISNUMBER(Q2724), ISNUMBER(Q2723), Q2724&lt;Q2723), "Fuera de orden de fecha. ", "")))</f>
        <v/>
      </c>
      <c r="Z2724" s="18">
        <f>IF(AND(S2724=1, ISNUMBER(R2724)), ROW(), 0)</f>
        <v/>
      </c>
      <c r="AA2724" s="18">
        <f>IF(ISNUMBER(R2724), R2724, 0)</f>
        <v/>
      </c>
    </row>
    <row r="2725">
      <c r="A2725" s="13" t="n"/>
      <c r="B2725" s="13" t="n"/>
      <c r="C2725" s="13" t="n"/>
      <c r="D2725" s="13" t="n"/>
      <c r="E2725" s="13" t="n"/>
      <c r="F2725" s="13" t="n"/>
      <c r="G2725" s="13" t="n"/>
      <c r="H2725" s="13" t="n"/>
      <c r="I2725" s="13" t="n"/>
      <c r="J2725" s="13" t="n"/>
      <c r="K2725" s="13" t="n"/>
      <c r="L2725" s="13" t="n"/>
      <c r="M2725" s="13" t="n"/>
      <c r="N2725" s="13" t="n"/>
      <c r="O2725" s="14" t="n"/>
      <c r="P2725" s="15" t="n"/>
      <c r="Q2725" s="16">
        <f>IF(N2725="", "", IF(ISNUMBER(N2725), N2725, IFERROR(DATEVALUE(LEFT(N2725,10))+TIMEVALUE(MID(N2725,12,8)), "texto")))</f>
        <v/>
      </c>
      <c r="R2725" s="17">
        <f>IF(ISNUMBER(Q2725), DATE(YEAR(Q2725),MONTH(Q2725),1), "")</f>
        <v/>
      </c>
      <c r="S2725" s="18">
        <f>IF(A2725="", 0, IF(AND(M2725=Ajustes!$B$8, E2725=Ajustes!$B$5, I2725=Ajustes!$B$4, OR(C2725=Ajustes!$B$6, C2725=Ajustes!$B$7), ISNUMBER(D2725), ISNUMBER(H2725)), 1, 0))</f>
        <v/>
      </c>
      <c r="T2725" s="19">
        <f>IF(S2725&lt;&gt;1, 0, IF(N(J2725)=0, 0, IF(K2725=Ajustes!$B$5, J2725, J2725*F2725)))</f>
        <v/>
      </c>
      <c r="U2725" s="20">
        <f>IF(S2725&lt;&gt;1, U2724, IF(C2725=Ajustes!$B$6, U2724+H2725, U2724-H2725))</f>
        <v/>
      </c>
      <c r="V2725" s="19">
        <f>IF(S2725&lt;&gt;1, V2724, IF(C2725=Ajustes!$B$6, V2724+D2725+N(O2725)+T2725, IF(U2725&lt;=0, 0, V2724-H2725*W2724)))</f>
        <v/>
      </c>
      <c r="W2725" s="21">
        <f>IF(U2725&gt;0, V2725/U2725, 0)</f>
        <v/>
      </c>
      <c r="X2725" s="19">
        <f>IF(AND(S2725=1, C2725=Ajustes!$B$7), D2725-N(O2725)-T2725-H2725*W2724, "")</f>
        <v/>
      </c>
      <c r="Y2725" s="18">
        <f>IF(A2725="", "", TRIM(IF(COUNTIFS($N$2:$N$3000,N2725,$C$2:$C$3000,C2725,$D$2:$D$3000,D2725,$H$2:$H$3000,H2725)&gt;1, "Orden repetida. ", "")&amp;IF(AND(S2725=1, C2725=Ajustes!$B$7, U2724+0.000001&lt;H2725), "Vendes más de lo registrado. ", "")&amp;IF(Q2725="texto", "Fecha en texto. ", "")&amp;IF(OR(NOT(ISNUMBER(D2725)), NOT(ISNUMBER(H2725))), "Número en texto. ", "")&amp;IF(AND(ISNUMBER(Q2725), ISNUMBER(Q2724), Q2725&lt;Q2724), "Fuera de orden de fecha. ", "")))</f>
        <v/>
      </c>
      <c r="Z2725" s="18">
        <f>IF(AND(S2725=1, ISNUMBER(R2725)), ROW(), 0)</f>
        <v/>
      </c>
      <c r="AA2725" s="18">
        <f>IF(ISNUMBER(R2725), R2725, 0)</f>
        <v/>
      </c>
    </row>
    <row r="2726">
      <c r="A2726" s="13" t="n"/>
      <c r="B2726" s="13" t="n"/>
      <c r="C2726" s="13" t="n"/>
      <c r="D2726" s="13" t="n"/>
      <c r="E2726" s="13" t="n"/>
      <c r="F2726" s="13" t="n"/>
      <c r="G2726" s="13" t="n"/>
      <c r="H2726" s="13" t="n"/>
      <c r="I2726" s="13" t="n"/>
      <c r="J2726" s="13" t="n"/>
      <c r="K2726" s="13" t="n"/>
      <c r="L2726" s="13" t="n"/>
      <c r="M2726" s="13" t="n"/>
      <c r="N2726" s="13" t="n"/>
      <c r="O2726" s="14" t="n"/>
      <c r="P2726" s="15" t="n"/>
      <c r="Q2726" s="16">
        <f>IF(N2726="", "", IF(ISNUMBER(N2726), N2726, IFERROR(DATEVALUE(LEFT(N2726,10))+TIMEVALUE(MID(N2726,12,8)), "texto")))</f>
        <v/>
      </c>
      <c r="R2726" s="17">
        <f>IF(ISNUMBER(Q2726), DATE(YEAR(Q2726),MONTH(Q2726),1), "")</f>
        <v/>
      </c>
      <c r="S2726" s="18">
        <f>IF(A2726="", 0, IF(AND(M2726=Ajustes!$B$8, E2726=Ajustes!$B$5, I2726=Ajustes!$B$4, OR(C2726=Ajustes!$B$6, C2726=Ajustes!$B$7), ISNUMBER(D2726), ISNUMBER(H2726)), 1, 0))</f>
        <v/>
      </c>
      <c r="T2726" s="19">
        <f>IF(S2726&lt;&gt;1, 0, IF(N(J2726)=0, 0, IF(K2726=Ajustes!$B$5, J2726, J2726*F2726)))</f>
        <v/>
      </c>
      <c r="U2726" s="20">
        <f>IF(S2726&lt;&gt;1, U2725, IF(C2726=Ajustes!$B$6, U2725+H2726, U2725-H2726))</f>
        <v/>
      </c>
      <c r="V2726" s="19">
        <f>IF(S2726&lt;&gt;1, V2725, IF(C2726=Ajustes!$B$6, V2725+D2726+N(O2726)+T2726, IF(U2726&lt;=0, 0, V2725-H2726*W2725)))</f>
        <v/>
      </c>
      <c r="W2726" s="21">
        <f>IF(U2726&gt;0, V2726/U2726, 0)</f>
        <v/>
      </c>
      <c r="X2726" s="19">
        <f>IF(AND(S2726=1, C2726=Ajustes!$B$7), D2726-N(O2726)-T2726-H2726*W2725, "")</f>
        <v/>
      </c>
      <c r="Y2726" s="18">
        <f>IF(A2726="", "", TRIM(IF(COUNTIFS($N$2:$N$3000,N2726,$C$2:$C$3000,C2726,$D$2:$D$3000,D2726,$H$2:$H$3000,H2726)&gt;1, "Orden repetida. ", "")&amp;IF(AND(S2726=1, C2726=Ajustes!$B$7, U2725+0.000001&lt;H2726), "Vendes más de lo registrado. ", "")&amp;IF(Q2726="texto", "Fecha en texto. ", "")&amp;IF(OR(NOT(ISNUMBER(D2726)), NOT(ISNUMBER(H2726))), "Número en texto. ", "")&amp;IF(AND(ISNUMBER(Q2726), ISNUMBER(Q2725), Q2726&lt;Q2725), "Fuera de orden de fecha. ", "")))</f>
        <v/>
      </c>
      <c r="Z2726" s="18">
        <f>IF(AND(S2726=1, ISNUMBER(R2726)), ROW(), 0)</f>
        <v/>
      </c>
      <c r="AA2726" s="18">
        <f>IF(ISNUMBER(R2726), R2726, 0)</f>
        <v/>
      </c>
    </row>
    <row r="2727">
      <c r="A2727" s="13" t="n"/>
      <c r="B2727" s="13" t="n"/>
      <c r="C2727" s="13" t="n"/>
      <c r="D2727" s="13" t="n"/>
      <c r="E2727" s="13" t="n"/>
      <c r="F2727" s="13" t="n"/>
      <c r="G2727" s="13" t="n"/>
      <c r="H2727" s="13" t="n"/>
      <c r="I2727" s="13" t="n"/>
      <c r="J2727" s="13" t="n"/>
      <c r="K2727" s="13" t="n"/>
      <c r="L2727" s="13" t="n"/>
      <c r="M2727" s="13" t="n"/>
      <c r="N2727" s="13" t="n"/>
      <c r="O2727" s="14" t="n"/>
      <c r="P2727" s="15" t="n"/>
      <c r="Q2727" s="16">
        <f>IF(N2727="", "", IF(ISNUMBER(N2727), N2727, IFERROR(DATEVALUE(LEFT(N2727,10))+TIMEVALUE(MID(N2727,12,8)), "texto")))</f>
        <v/>
      </c>
      <c r="R2727" s="17">
        <f>IF(ISNUMBER(Q2727), DATE(YEAR(Q2727),MONTH(Q2727),1), "")</f>
        <v/>
      </c>
      <c r="S2727" s="18">
        <f>IF(A2727="", 0, IF(AND(M2727=Ajustes!$B$8, E2727=Ajustes!$B$5, I2727=Ajustes!$B$4, OR(C2727=Ajustes!$B$6, C2727=Ajustes!$B$7), ISNUMBER(D2727), ISNUMBER(H2727)), 1, 0))</f>
        <v/>
      </c>
      <c r="T2727" s="19">
        <f>IF(S2727&lt;&gt;1, 0, IF(N(J2727)=0, 0, IF(K2727=Ajustes!$B$5, J2727, J2727*F2727)))</f>
        <v/>
      </c>
      <c r="U2727" s="20">
        <f>IF(S2727&lt;&gt;1, U2726, IF(C2727=Ajustes!$B$6, U2726+H2727, U2726-H2727))</f>
        <v/>
      </c>
      <c r="V2727" s="19">
        <f>IF(S2727&lt;&gt;1, V2726, IF(C2727=Ajustes!$B$6, V2726+D2727+N(O2727)+T2727, IF(U2727&lt;=0, 0, V2726-H2727*W2726)))</f>
        <v/>
      </c>
      <c r="W2727" s="21">
        <f>IF(U2727&gt;0, V2727/U2727, 0)</f>
        <v/>
      </c>
      <c r="X2727" s="19">
        <f>IF(AND(S2727=1, C2727=Ajustes!$B$7), D2727-N(O2727)-T2727-H2727*W2726, "")</f>
        <v/>
      </c>
      <c r="Y2727" s="18">
        <f>IF(A2727="", "", TRIM(IF(COUNTIFS($N$2:$N$3000,N2727,$C$2:$C$3000,C2727,$D$2:$D$3000,D2727,$H$2:$H$3000,H2727)&gt;1, "Orden repetida. ", "")&amp;IF(AND(S2727=1, C2727=Ajustes!$B$7, U2726+0.000001&lt;H2727), "Vendes más de lo registrado. ", "")&amp;IF(Q2727="texto", "Fecha en texto. ", "")&amp;IF(OR(NOT(ISNUMBER(D2727)), NOT(ISNUMBER(H2727))), "Número en texto. ", "")&amp;IF(AND(ISNUMBER(Q2727), ISNUMBER(Q2726), Q2727&lt;Q2726), "Fuera de orden de fecha. ", "")))</f>
        <v/>
      </c>
      <c r="Z2727" s="18">
        <f>IF(AND(S2727=1, ISNUMBER(R2727)), ROW(), 0)</f>
        <v/>
      </c>
      <c r="AA2727" s="18">
        <f>IF(ISNUMBER(R2727), R2727, 0)</f>
        <v/>
      </c>
    </row>
    <row r="2728">
      <c r="A2728" s="13" t="n"/>
      <c r="B2728" s="13" t="n"/>
      <c r="C2728" s="13" t="n"/>
      <c r="D2728" s="13" t="n"/>
      <c r="E2728" s="13" t="n"/>
      <c r="F2728" s="13" t="n"/>
      <c r="G2728" s="13" t="n"/>
      <c r="H2728" s="13" t="n"/>
      <c r="I2728" s="13" t="n"/>
      <c r="J2728" s="13" t="n"/>
      <c r="K2728" s="13" t="n"/>
      <c r="L2728" s="13" t="n"/>
      <c r="M2728" s="13" t="n"/>
      <c r="N2728" s="13" t="n"/>
      <c r="O2728" s="14" t="n"/>
      <c r="P2728" s="15" t="n"/>
      <c r="Q2728" s="16">
        <f>IF(N2728="", "", IF(ISNUMBER(N2728), N2728, IFERROR(DATEVALUE(LEFT(N2728,10))+TIMEVALUE(MID(N2728,12,8)), "texto")))</f>
        <v/>
      </c>
      <c r="R2728" s="17">
        <f>IF(ISNUMBER(Q2728), DATE(YEAR(Q2728),MONTH(Q2728),1), "")</f>
        <v/>
      </c>
      <c r="S2728" s="18">
        <f>IF(A2728="", 0, IF(AND(M2728=Ajustes!$B$8, E2728=Ajustes!$B$5, I2728=Ajustes!$B$4, OR(C2728=Ajustes!$B$6, C2728=Ajustes!$B$7), ISNUMBER(D2728), ISNUMBER(H2728)), 1, 0))</f>
        <v/>
      </c>
      <c r="T2728" s="19">
        <f>IF(S2728&lt;&gt;1, 0, IF(N(J2728)=0, 0, IF(K2728=Ajustes!$B$5, J2728, J2728*F2728)))</f>
        <v/>
      </c>
      <c r="U2728" s="20">
        <f>IF(S2728&lt;&gt;1, U2727, IF(C2728=Ajustes!$B$6, U2727+H2728, U2727-H2728))</f>
        <v/>
      </c>
      <c r="V2728" s="19">
        <f>IF(S2728&lt;&gt;1, V2727, IF(C2728=Ajustes!$B$6, V2727+D2728+N(O2728)+T2728, IF(U2728&lt;=0, 0, V2727-H2728*W2727)))</f>
        <v/>
      </c>
      <c r="W2728" s="21">
        <f>IF(U2728&gt;0, V2728/U2728, 0)</f>
        <v/>
      </c>
      <c r="X2728" s="19">
        <f>IF(AND(S2728=1, C2728=Ajustes!$B$7), D2728-N(O2728)-T2728-H2728*W2727, "")</f>
        <v/>
      </c>
      <c r="Y2728" s="18">
        <f>IF(A2728="", "", TRIM(IF(COUNTIFS($N$2:$N$3000,N2728,$C$2:$C$3000,C2728,$D$2:$D$3000,D2728,$H$2:$H$3000,H2728)&gt;1, "Orden repetida. ", "")&amp;IF(AND(S2728=1, C2728=Ajustes!$B$7, U2727+0.000001&lt;H2728), "Vendes más de lo registrado. ", "")&amp;IF(Q2728="texto", "Fecha en texto. ", "")&amp;IF(OR(NOT(ISNUMBER(D2728)), NOT(ISNUMBER(H2728))), "Número en texto. ", "")&amp;IF(AND(ISNUMBER(Q2728), ISNUMBER(Q2727), Q2728&lt;Q2727), "Fuera de orden de fecha. ", "")))</f>
        <v/>
      </c>
      <c r="Z2728" s="18">
        <f>IF(AND(S2728=1, ISNUMBER(R2728)), ROW(), 0)</f>
        <v/>
      </c>
      <c r="AA2728" s="18">
        <f>IF(ISNUMBER(R2728), R2728, 0)</f>
        <v/>
      </c>
    </row>
    <row r="2729">
      <c r="A2729" s="13" t="n"/>
      <c r="B2729" s="13" t="n"/>
      <c r="C2729" s="13" t="n"/>
      <c r="D2729" s="13" t="n"/>
      <c r="E2729" s="13" t="n"/>
      <c r="F2729" s="13" t="n"/>
      <c r="G2729" s="13" t="n"/>
      <c r="H2729" s="13" t="n"/>
      <c r="I2729" s="13" t="n"/>
      <c r="J2729" s="13" t="n"/>
      <c r="K2729" s="13" t="n"/>
      <c r="L2729" s="13" t="n"/>
      <c r="M2729" s="13" t="n"/>
      <c r="N2729" s="13" t="n"/>
      <c r="O2729" s="14" t="n"/>
      <c r="P2729" s="15" t="n"/>
      <c r="Q2729" s="16">
        <f>IF(N2729="", "", IF(ISNUMBER(N2729), N2729, IFERROR(DATEVALUE(LEFT(N2729,10))+TIMEVALUE(MID(N2729,12,8)), "texto")))</f>
        <v/>
      </c>
      <c r="R2729" s="17">
        <f>IF(ISNUMBER(Q2729), DATE(YEAR(Q2729),MONTH(Q2729),1), "")</f>
        <v/>
      </c>
      <c r="S2729" s="18">
        <f>IF(A2729="", 0, IF(AND(M2729=Ajustes!$B$8, E2729=Ajustes!$B$5, I2729=Ajustes!$B$4, OR(C2729=Ajustes!$B$6, C2729=Ajustes!$B$7), ISNUMBER(D2729), ISNUMBER(H2729)), 1, 0))</f>
        <v/>
      </c>
      <c r="T2729" s="19">
        <f>IF(S2729&lt;&gt;1, 0, IF(N(J2729)=0, 0, IF(K2729=Ajustes!$B$5, J2729, J2729*F2729)))</f>
        <v/>
      </c>
      <c r="U2729" s="20">
        <f>IF(S2729&lt;&gt;1, U2728, IF(C2729=Ajustes!$B$6, U2728+H2729, U2728-H2729))</f>
        <v/>
      </c>
      <c r="V2729" s="19">
        <f>IF(S2729&lt;&gt;1, V2728, IF(C2729=Ajustes!$B$6, V2728+D2729+N(O2729)+T2729, IF(U2729&lt;=0, 0, V2728-H2729*W2728)))</f>
        <v/>
      </c>
      <c r="W2729" s="21">
        <f>IF(U2729&gt;0, V2729/U2729, 0)</f>
        <v/>
      </c>
      <c r="X2729" s="19">
        <f>IF(AND(S2729=1, C2729=Ajustes!$B$7), D2729-N(O2729)-T2729-H2729*W2728, "")</f>
        <v/>
      </c>
      <c r="Y2729" s="18">
        <f>IF(A2729="", "", TRIM(IF(COUNTIFS($N$2:$N$3000,N2729,$C$2:$C$3000,C2729,$D$2:$D$3000,D2729,$H$2:$H$3000,H2729)&gt;1, "Orden repetida. ", "")&amp;IF(AND(S2729=1, C2729=Ajustes!$B$7, U2728+0.000001&lt;H2729), "Vendes más de lo registrado. ", "")&amp;IF(Q2729="texto", "Fecha en texto. ", "")&amp;IF(OR(NOT(ISNUMBER(D2729)), NOT(ISNUMBER(H2729))), "Número en texto. ", "")&amp;IF(AND(ISNUMBER(Q2729), ISNUMBER(Q2728), Q2729&lt;Q2728), "Fuera de orden de fecha. ", "")))</f>
        <v/>
      </c>
      <c r="Z2729" s="18">
        <f>IF(AND(S2729=1, ISNUMBER(R2729)), ROW(), 0)</f>
        <v/>
      </c>
      <c r="AA2729" s="18">
        <f>IF(ISNUMBER(R2729), R2729, 0)</f>
        <v/>
      </c>
    </row>
    <row r="2730">
      <c r="A2730" s="13" t="n"/>
      <c r="B2730" s="13" t="n"/>
      <c r="C2730" s="13" t="n"/>
      <c r="D2730" s="13" t="n"/>
      <c r="E2730" s="13" t="n"/>
      <c r="F2730" s="13" t="n"/>
      <c r="G2730" s="13" t="n"/>
      <c r="H2730" s="13" t="n"/>
      <c r="I2730" s="13" t="n"/>
      <c r="J2730" s="13" t="n"/>
      <c r="K2730" s="13" t="n"/>
      <c r="L2730" s="13" t="n"/>
      <c r="M2730" s="13" t="n"/>
      <c r="N2730" s="13" t="n"/>
      <c r="O2730" s="14" t="n"/>
      <c r="P2730" s="15" t="n"/>
      <c r="Q2730" s="16">
        <f>IF(N2730="", "", IF(ISNUMBER(N2730), N2730, IFERROR(DATEVALUE(LEFT(N2730,10))+TIMEVALUE(MID(N2730,12,8)), "texto")))</f>
        <v/>
      </c>
      <c r="R2730" s="17">
        <f>IF(ISNUMBER(Q2730), DATE(YEAR(Q2730),MONTH(Q2730),1), "")</f>
        <v/>
      </c>
      <c r="S2730" s="18">
        <f>IF(A2730="", 0, IF(AND(M2730=Ajustes!$B$8, E2730=Ajustes!$B$5, I2730=Ajustes!$B$4, OR(C2730=Ajustes!$B$6, C2730=Ajustes!$B$7), ISNUMBER(D2730), ISNUMBER(H2730)), 1, 0))</f>
        <v/>
      </c>
      <c r="T2730" s="19">
        <f>IF(S2730&lt;&gt;1, 0, IF(N(J2730)=0, 0, IF(K2730=Ajustes!$B$5, J2730, J2730*F2730)))</f>
        <v/>
      </c>
      <c r="U2730" s="20">
        <f>IF(S2730&lt;&gt;1, U2729, IF(C2730=Ajustes!$B$6, U2729+H2730, U2729-H2730))</f>
        <v/>
      </c>
      <c r="V2730" s="19">
        <f>IF(S2730&lt;&gt;1, V2729, IF(C2730=Ajustes!$B$6, V2729+D2730+N(O2730)+T2730, IF(U2730&lt;=0, 0, V2729-H2730*W2729)))</f>
        <v/>
      </c>
      <c r="W2730" s="21">
        <f>IF(U2730&gt;0, V2730/U2730, 0)</f>
        <v/>
      </c>
      <c r="X2730" s="19">
        <f>IF(AND(S2730=1, C2730=Ajustes!$B$7), D2730-N(O2730)-T2730-H2730*W2729, "")</f>
        <v/>
      </c>
      <c r="Y2730" s="18">
        <f>IF(A2730="", "", TRIM(IF(COUNTIFS($N$2:$N$3000,N2730,$C$2:$C$3000,C2730,$D$2:$D$3000,D2730,$H$2:$H$3000,H2730)&gt;1, "Orden repetida. ", "")&amp;IF(AND(S2730=1, C2730=Ajustes!$B$7, U2729+0.000001&lt;H2730), "Vendes más de lo registrado. ", "")&amp;IF(Q2730="texto", "Fecha en texto. ", "")&amp;IF(OR(NOT(ISNUMBER(D2730)), NOT(ISNUMBER(H2730))), "Número en texto. ", "")&amp;IF(AND(ISNUMBER(Q2730), ISNUMBER(Q2729), Q2730&lt;Q2729), "Fuera de orden de fecha. ", "")))</f>
        <v/>
      </c>
      <c r="Z2730" s="18">
        <f>IF(AND(S2730=1, ISNUMBER(R2730)), ROW(), 0)</f>
        <v/>
      </c>
      <c r="AA2730" s="18">
        <f>IF(ISNUMBER(R2730), R2730, 0)</f>
        <v/>
      </c>
    </row>
    <row r="2731">
      <c r="A2731" s="13" t="n"/>
      <c r="B2731" s="13" t="n"/>
      <c r="C2731" s="13" t="n"/>
      <c r="D2731" s="13" t="n"/>
      <c r="E2731" s="13" t="n"/>
      <c r="F2731" s="13" t="n"/>
      <c r="G2731" s="13" t="n"/>
      <c r="H2731" s="13" t="n"/>
      <c r="I2731" s="13" t="n"/>
      <c r="J2731" s="13" t="n"/>
      <c r="K2731" s="13" t="n"/>
      <c r="L2731" s="13" t="n"/>
      <c r="M2731" s="13" t="n"/>
      <c r="N2731" s="13" t="n"/>
      <c r="O2731" s="14" t="n"/>
      <c r="P2731" s="15" t="n"/>
      <c r="Q2731" s="16">
        <f>IF(N2731="", "", IF(ISNUMBER(N2731), N2731, IFERROR(DATEVALUE(LEFT(N2731,10))+TIMEVALUE(MID(N2731,12,8)), "texto")))</f>
        <v/>
      </c>
      <c r="R2731" s="17">
        <f>IF(ISNUMBER(Q2731), DATE(YEAR(Q2731),MONTH(Q2731),1), "")</f>
        <v/>
      </c>
      <c r="S2731" s="18">
        <f>IF(A2731="", 0, IF(AND(M2731=Ajustes!$B$8, E2731=Ajustes!$B$5, I2731=Ajustes!$B$4, OR(C2731=Ajustes!$B$6, C2731=Ajustes!$B$7), ISNUMBER(D2731), ISNUMBER(H2731)), 1, 0))</f>
        <v/>
      </c>
      <c r="T2731" s="19">
        <f>IF(S2731&lt;&gt;1, 0, IF(N(J2731)=0, 0, IF(K2731=Ajustes!$B$5, J2731, J2731*F2731)))</f>
        <v/>
      </c>
      <c r="U2731" s="20">
        <f>IF(S2731&lt;&gt;1, U2730, IF(C2731=Ajustes!$B$6, U2730+H2731, U2730-H2731))</f>
        <v/>
      </c>
      <c r="V2731" s="19">
        <f>IF(S2731&lt;&gt;1, V2730, IF(C2731=Ajustes!$B$6, V2730+D2731+N(O2731)+T2731, IF(U2731&lt;=0, 0, V2730-H2731*W2730)))</f>
        <v/>
      </c>
      <c r="W2731" s="21">
        <f>IF(U2731&gt;0, V2731/U2731, 0)</f>
        <v/>
      </c>
      <c r="X2731" s="19">
        <f>IF(AND(S2731=1, C2731=Ajustes!$B$7), D2731-N(O2731)-T2731-H2731*W2730, "")</f>
        <v/>
      </c>
      <c r="Y2731" s="18">
        <f>IF(A2731="", "", TRIM(IF(COUNTIFS($N$2:$N$3000,N2731,$C$2:$C$3000,C2731,$D$2:$D$3000,D2731,$H$2:$H$3000,H2731)&gt;1, "Orden repetida. ", "")&amp;IF(AND(S2731=1, C2731=Ajustes!$B$7, U2730+0.000001&lt;H2731), "Vendes más de lo registrado. ", "")&amp;IF(Q2731="texto", "Fecha en texto. ", "")&amp;IF(OR(NOT(ISNUMBER(D2731)), NOT(ISNUMBER(H2731))), "Número en texto. ", "")&amp;IF(AND(ISNUMBER(Q2731), ISNUMBER(Q2730), Q2731&lt;Q2730), "Fuera de orden de fecha. ", "")))</f>
        <v/>
      </c>
      <c r="Z2731" s="18">
        <f>IF(AND(S2731=1, ISNUMBER(R2731)), ROW(), 0)</f>
        <v/>
      </c>
      <c r="AA2731" s="18">
        <f>IF(ISNUMBER(R2731), R2731, 0)</f>
        <v/>
      </c>
    </row>
    <row r="2732">
      <c r="A2732" s="13" t="n"/>
      <c r="B2732" s="13" t="n"/>
      <c r="C2732" s="13" t="n"/>
      <c r="D2732" s="13" t="n"/>
      <c r="E2732" s="13" t="n"/>
      <c r="F2732" s="13" t="n"/>
      <c r="G2732" s="13" t="n"/>
      <c r="H2732" s="13" t="n"/>
      <c r="I2732" s="13" t="n"/>
      <c r="J2732" s="13" t="n"/>
      <c r="K2732" s="13" t="n"/>
      <c r="L2732" s="13" t="n"/>
      <c r="M2732" s="13" t="n"/>
      <c r="N2732" s="13" t="n"/>
      <c r="O2732" s="14" t="n"/>
      <c r="P2732" s="15" t="n"/>
      <c r="Q2732" s="16">
        <f>IF(N2732="", "", IF(ISNUMBER(N2732), N2732, IFERROR(DATEVALUE(LEFT(N2732,10))+TIMEVALUE(MID(N2732,12,8)), "texto")))</f>
        <v/>
      </c>
      <c r="R2732" s="17">
        <f>IF(ISNUMBER(Q2732), DATE(YEAR(Q2732),MONTH(Q2732),1), "")</f>
        <v/>
      </c>
      <c r="S2732" s="18">
        <f>IF(A2732="", 0, IF(AND(M2732=Ajustes!$B$8, E2732=Ajustes!$B$5, I2732=Ajustes!$B$4, OR(C2732=Ajustes!$B$6, C2732=Ajustes!$B$7), ISNUMBER(D2732), ISNUMBER(H2732)), 1, 0))</f>
        <v/>
      </c>
      <c r="T2732" s="19">
        <f>IF(S2732&lt;&gt;1, 0, IF(N(J2732)=0, 0, IF(K2732=Ajustes!$B$5, J2732, J2732*F2732)))</f>
        <v/>
      </c>
      <c r="U2732" s="20">
        <f>IF(S2732&lt;&gt;1, U2731, IF(C2732=Ajustes!$B$6, U2731+H2732, U2731-H2732))</f>
        <v/>
      </c>
      <c r="V2732" s="19">
        <f>IF(S2732&lt;&gt;1, V2731, IF(C2732=Ajustes!$B$6, V2731+D2732+N(O2732)+T2732, IF(U2732&lt;=0, 0, V2731-H2732*W2731)))</f>
        <v/>
      </c>
      <c r="W2732" s="21">
        <f>IF(U2732&gt;0, V2732/U2732, 0)</f>
        <v/>
      </c>
      <c r="X2732" s="19">
        <f>IF(AND(S2732=1, C2732=Ajustes!$B$7), D2732-N(O2732)-T2732-H2732*W2731, "")</f>
        <v/>
      </c>
      <c r="Y2732" s="18">
        <f>IF(A2732="", "", TRIM(IF(COUNTIFS($N$2:$N$3000,N2732,$C$2:$C$3000,C2732,$D$2:$D$3000,D2732,$H$2:$H$3000,H2732)&gt;1, "Orden repetida. ", "")&amp;IF(AND(S2732=1, C2732=Ajustes!$B$7, U2731+0.000001&lt;H2732), "Vendes más de lo registrado. ", "")&amp;IF(Q2732="texto", "Fecha en texto. ", "")&amp;IF(OR(NOT(ISNUMBER(D2732)), NOT(ISNUMBER(H2732))), "Número en texto. ", "")&amp;IF(AND(ISNUMBER(Q2732), ISNUMBER(Q2731), Q2732&lt;Q2731), "Fuera de orden de fecha. ", "")))</f>
        <v/>
      </c>
      <c r="Z2732" s="18">
        <f>IF(AND(S2732=1, ISNUMBER(R2732)), ROW(), 0)</f>
        <v/>
      </c>
      <c r="AA2732" s="18">
        <f>IF(ISNUMBER(R2732), R2732, 0)</f>
        <v/>
      </c>
    </row>
    <row r="2733">
      <c r="A2733" s="13" t="n"/>
      <c r="B2733" s="13" t="n"/>
      <c r="C2733" s="13" t="n"/>
      <c r="D2733" s="13" t="n"/>
      <c r="E2733" s="13" t="n"/>
      <c r="F2733" s="13" t="n"/>
      <c r="G2733" s="13" t="n"/>
      <c r="H2733" s="13" t="n"/>
      <c r="I2733" s="13" t="n"/>
      <c r="J2733" s="13" t="n"/>
      <c r="K2733" s="13" t="n"/>
      <c r="L2733" s="13" t="n"/>
      <c r="M2733" s="13" t="n"/>
      <c r="N2733" s="13" t="n"/>
      <c r="O2733" s="14" t="n"/>
      <c r="P2733" s="15" t="n"/>
      <c r="Q2733" s="16">
        <f>IF(N2733="", "", IF(ISNUMBER(N2733), N2733, IFERROR(DATEVALUE(LEFT(N2733,10))+TIMEVALUE(MID(N2733,12,8)), "texto")))</f>
        <v/>
      </c>
      <c r="R2733" s="17">
        <f>IF(ISNUMBER(Q2733), DATE(YEAR(Q2733),MONTH(Q2733),1), "")</f>
        <v/>
      </c>
      <c r="S2733" s="18">
        <f>IF(A2733="", 0, IF(AND(M2733=Ajustes!$B$8, E2733=Ajustes!$B$5, I2733=Ajustes!$B$4, OR(C2733=Ajustes!$B$6, C2733=Ajustes!$B$7), ISNUMBER(D2733), ISNUMBER(H2733)), 1, 0))</f>
        <v/>
      </c>
      <c r="T2733" s="19">
        <f>IF(S2733&lt;&gt;1, 0, IF(N(J2733)=0, 0, IF(K2733=Ajustes!$B$5, J2733, J2733*F2733)))</f>
        <v/>
      </c>
      <c r="U2733" s="20">
        <f>IF(S2733&lt;&gt;1, U2732, IF(C2733=Ajustes!$B$6, U2732+H2733, U2732-H2733))</f>
        <v/>
      </c>
      <c r="V2733" s="19">
        <f>IF(S2733&lt;&gt;1, V2732, IF(C2733=Ajustes!$B$6, V2732+D2733+N(O2733)+T2733, IF(U2733&lt;=0, 0, V2732-H2733*W2732)))</f>
        <v/>
      </c>
      <c r="W2733" s="21">
        <f>IF(U2733&gt;0, V2733/U2733, 0)</f>
        <v/>
      </c>
      <c r="X2733" s="19">
        <f>IF(AND(S2733=1, C2733=Ajustes!$B$7), D2733-N(O2733)-T2733-H2733*W2732, "")</f>
        <v/>
      </c>
      <c r="Y2733" s="18">
        <f>IF(A2733="", "", TRIM(IF(COUNTIFS($N$2:$N$3000,N2733,$C$2:$C$3000,C2733,$D$2:$D$3000,D2733,$H$2:$H$3000,H2733)&gt;1, "Orden repetida. ", "")&amp;IF(AND(S2733=1, C2733=Ajustes!$B$7, U2732+0.000001&lt;H2733), "Vendes más de lo registrado. ", "")&amp;IF(Q2733="texto", "Fecha en texto. ", "")&amp;IF(OR(NOT(ISNUMBER(D2733)), NOT(ISNUMBER(H2733))), "Número en texto. ", "")&amp;IF(AND(ISNUMBER(Q2733), ISNUMBER(Q2732), Q2733&lt;Q2732), "Fuera de orden de fecha. ", "")))</f>
        <v/>
      </c>
      <c r="Z2733" s="18">
        <f>IF(AND(S2733=1, ISNUMBER(R2733)), ROW(), 0)</f>
        <v/>
      </c>
      <c r="AA2733" s="18">
        <f>IF(ISNUMBER(R2733), R2733, 0)</f>
        <v/>
      </c>
    </row>
    <row r="2734">
      <c r="A2734" s="13" t="n"/>
      <c r="B2734" s="13" t="n"/>
      <c r="C2734" s="13" t="n"/>
      <c r="D2734" s="13" t="n"/>
      <c r="E2734" s="13" t="n"/>
      <c r="F2734" s="13" t="n"/>
      <c r="G2734" s="13" t="n"/>
      <c r="H2734" s="13" t="n"/>
      <c r="I2734" s="13" t="n"/>
      <c r="J2734" s="13" t="n"/>
      <c r="K2734" s="13" t="n"/>
      <c r="L2734" s="13" t="n"/>
      <c r="M2734" s="13" t="n"/>
      <c r="N2734" s="13" t="n"/>
      <c r="O2734" s="14" t="n"/>
      <c r="P2734" s="15" t="n"/>
      <c r="Q2734" s="16">
        <f>IF(N2734="", "", IF(ISNUMBER(N2734), N2734, IFERROR(DATEVALUE(LEFT(N2734,10))+TIMEVALUE(MID(N2734,12,8)), "texto")))</f>
        <v/>
      </c>
      <c r="R2734" s="17">
        <f>IF(ISNUMBER(Q2734), DATE(YEAR(Q2734),MONTH(Q2734),1), "")</f>
        <v/>
      </c>
      <c r="S2734" s="18">
        <f>IF(A2734="", 0, IF(AND(M2734=Ajustes!$B$8, E2734=Ajustes!$B$5, I2734=Ajustes!$B$4, OR(C2734=Ajustes!$B$6, C2734=Ajustes!$B$7), ISNUMBER(D2734), ISNUMBER(H2734)), 1, 0))</f>
        <v/>
      </c>
      <c r="T2734" s="19">
        <f>IF(S2734&lt;&gt;1, 0, IF(N(J2734)=0, 0, IF(K2734=Ajustes!$B$5, J2734, J2734*F2734)))</f>
        <v/>
      </c>
      <c r="U2734" s="20">
        <f>IF(S2734&lt;&gt;1, U2733, IF(C2734=Ajustes!$B$6, U2733+H2734, U2733-H2734))</f>
        <v/>
      </c>
      <c r="V2734" s="19">
        <f>IF(S2734&lt;&gt;1, V2733, IF(C2734=Ajustes!$B$6, V2733+D2734+N(O2734)+T2734, IF(U2734&lt;=0, 0, V2733-H2734*W2733)))</f>
        <v/>
      </c>
      <c r="W2734" s="21">
        <f>IF(U2734&gt;0, V2734/U2734, 0)</f>
        <v/>
      </c>
      <c r="X2734" s="19">
        <f>IF(AND(S2734=1, C2734=Ajustes!$B$7), D2734-N(O2734)-T2734-H2734*W2733, "")</f>
        <v/>
      </c>
      <c r="Y2734" s="18">
        <f>IF(A2734="", "", TRIM(IF(COUNTIFS($N$2:$N$3000,N2734,$C$2:$C$3000,C2734,$D$2:$D$3000,D2734,$H$2:$H$3000,H2734)&gt;1, "Orden repetida. ", "")&amp;IF(AND(S2734=1, C2734=Ajustes!$B$7, U2733+0.000001&lt;H2734), "Vendes más de lo registrado. ", "")&amp;IF(Q2734="texto", "Fecha en texto. ", "")&amp;IF(OR(NOT(ISNUMBER(D2734)), NOT(ISNUMBER(H2734))), "Número en texto. ", "")&amp;IF(AND(ISNUMBER(Q2734), ISNUMBER(Q2733), Q2734&lt;Q2733), "Fuera de orden de fecha. ", "")))</f>
        <v/>
      </c>
      <c r="Z2734" s="18">
        <f>IF(AND(S2734=1, ISNUMBER(R2734)), ROW(), 0)</f>
        <v/>
      </c>
      <c r="AA2734" s="18">
        <f>IF(ISNUMBER(R2734), R2734, 0)</f>
        <v/>
      </c>
    </row>
    <row r="2735">
      <c r="A2735" s="13" t="n"/>
      <c r="B2735" s="13" t="n"/>
      <c r="C2735" s="13" t="n"/>
      <c r="D2735" s="13" t="n"/>
      <c r="E2735" s="13" t="n"/>
      <c r="F2735" s="13" t="n"/>
      <c r="G2735" s="13" t="n"/>
      <c r="H2735" s="13" t="n"/>
      <c r="I2735" s="13" t="n"/>
      <c r="J2735" s="13" t="n"/>
      <c r="K2735" s="13" t="n"/>
      <c r="L2735" s="13" t="n"/>
      <c r="M2735" s="13" t="n"/>
      <c r="N2735" s="13" t="n"/>
      <c r="O2735" s="14" t="n"/>
      <c r="P2735" s="15" t="n"/>
      <c r="Q2735" s="16">
        <f>IF(N2735="", "", IF(ISNUMBER(N2735), N2735, IFERROR(DATEVALUE(LEFT(N2735,10))+TIMEVALUE(MID(N2735,12,8)), "texto")))</f>
        <v/>
      </c>
      <c r="R2735" s="17">
        <f>IF(ISNUMBER(Q2735), DATE(YEAR(Q2735),MONTH(Q2735),1), "")</f>
        <v/>
      </c>
      <c r="S2735" s="18">
        <f>IF(A2735="", 0, IF(AND(M2735=Ajustes!$B$8, E2735=Ajustes!$B$5, I2735=Ajustes!$B$4, OR(C2735=Ajustes!$B$6, C2735=Ajustes!$B$7), ISNUMBER(D2735), ISNUMBER(H2735)), 1, 0))</f>
        <v/>
      </c>
      <c r="T2735" s="19">
        <f>IF(S2735&lt;&gt;1, 0, IF(N(J2735)=0, 0, IF(K2735=Ajustes!$B$5, J2735, J2735*F2735)))</f>
        <v/>
      </c>
      <c r="U2735" s="20">
        <f>IF(S2735&lt;&gt;1, U2734, IF(C2735=Ajustes!$B$6, U2734+H2735, U2734-H2735))</f>
        <v/>
      </c>
      <c r="V2735" s="19">
        <f>IF(S2735&lt;&gt;1, V2734, IF(C2735=Ajustes!$B$6, V2734+D2735+N(O2735)+T2735, IF(U2735&lt;=0, 0, V2734-H2735*W2734)))</f>
        <v/>
      </c>
      <c r="W2735" s="21">
        <f>IF(U2735&gt;0, V2735/U2735, 0)</f>
        <v/>
      </c>
      <c r="X2735" s="19">
        <f>IF(AND(S2735=1, C2735=Ajustes!$B$7), D2735-N(O2735)-T2735-H2735*W2734, "")</f>
        <v/>
      </c>
      <c r="Y2735" s="18">
        <f>IF(A2735="", "", TRIM(IF(COUNTIFS($N$2:$N$3000,N2735,$C$2:$C$3000,C2735,$D$2:$D$3000,D2735,$H$2:$H$3000,H2735)&gt;1, "Orden repetida. ", "")&amp;IF(AND(S2735=1, C2735=Ajustes!$B$7, U2734+0.000001&lt;H2735), "Vendes más de lo registrado. ", "")&amp;IF(Q2735="texto", "Fecha en texto. ", "")&amp;IF(OR(NOT(ISNUMBER(D2735)), NOT(ISNUMBER(H2735))), "Número en texto. ", "")&amp;IF(AND(ISNUMBER(Q2735), ISNUMBER(Q2734), Q2735&lt;Q2734), "Fuera de orden de fecha. ", "")))</f>
        <v/>
      </c>
      <c r="Z2735" s="18">
        <f>IF(AND(S2735=1, ISNUMBER(R2735)), ROW(), 0)</f>
        <v/>
      </c>
      <c r="AA2735" s="18">
        <f>IF(ISNUMBER(R2735), R2735, 0)</f>
        <v/>
      </c>
    </row>
    <row r="2736">
      <c r="A2736" s="13" t="n"/>
      <c r="B2736" s="13" t="n"/>
      <c r="C2736" s="13" t="n"/>
      <c r="D2736" s="13" t="n"/>
      <c r="E2736" s="13" t="n"/>
      <c r="F2736" s="13" t="n"/>
      <c r="G2736" s="13" t="n"/>
      <c r="H2736" s="13" t="n"/>
      <c r="I2736" s="13" t="n"/>
      <c r="J2736" s="13" t="n"/>
      <c r="K2736" s="13" t="n"/>
      <c r="L2736" s="13" t="n"/>
      <c r="M2736" s="13" t="n"/>
      <c r="N2736" s="13" t="n"/>
      <c r="O2736" s="14" t="n"/>
      <c r="P2736" s="15" t="n"/>
      <c r="Q2736" s="16">
        <f>IF(N2736="", "", IF(ISNUMBER(N2736), N2736, IFERROR(DATEVALUE(LEFT(N2736,10))+TIMEVALUE(MID(N2736,12,8)), "texto")))</f>
        <v/>
      </c>
      <c r="R2736" s="17">
        <f>IF(ISNUMBER(Q2736), DATE(YEAR(Q2736),MONTH(Q2736),1), "")</f>
        <v/>
      </c>
      <c r="S2736" s="18">
        <f>IF(A2736="", 0, IF(AND(M2736=Ajustes!$B$8, E2736=Ajustes!$B$5, I2736=Ajustes!$B$4, OR(C2736=Ajustes!$B$6, C2736=Ajustes!$B$7), ISNUMBER(D2736), ISNUMBER(H2736)), 1, 0))</f>
        <v/>
      </c>
      <c r="T2736" s="19">
        <f>IF(S2736&lt;&gt;1, 0, IF(N(J2736)=0, 0, IF(K2736=Ajustes!$B$5, J2736, J2736*F2736)))</f>
        <v/>
      </c>
      <c r="U2736" s="20">
        <f>IF(S2736&lt;&gt;1, U2735, IF(C2736=Ajustes!$B$6, U2735+H2736, U2735-H2736))</f>
        <v/>
      </c>
      <c r="V2736" s="19">
        <f>IF(S2736&lt;&gt;1, V2735, IF(C2736=Ajustes!$B$6, V2735+D2736+N(O2736)+T2736, IF(U2736&lt;=0, 0, V2735-H2736*W2735)))</f>
        <v/>
      </c>
      <c r="W2736" s="21">
        <f>IF(U2736&gt;0, V2736/U2736, 0)</f>
        <v/>
      </c>
      <c r="X2736" s="19">
        <f>IF(AND(S2736=1, C2736=Ajustes!$B$7), D2736-N(O2736)-T2736-H2736*W2735, "")</f>
        <v/>
      </c>
      <c r="Y2736" s="18">
        <f>IF(A2736="", "", TRIM(IF(COUNTIFS($N$2:$N$3000,N2736,$C$2:$C$3000,C2736,$D$2:$D$3000,D2736,$H$2:$H$3000,H2736)&gt;1, "Orden repetida. ", "")&amp;IF(AND(S2736=1, C2736=Ajustes!$B$7, U2735+0.000001&lt;H2736), "Vendes más de lo registrado. ", "")&amp;IF(Q2736="texto", "Fecha en texto. ", "")&amp;IF(OR(NOT(ISNUMBER(D2736)), NOT(ISNUMBER(H2736))), "Número en texto. ", "")&amp;IF(AND(ISNUMBER(Q2736), ISNUMBER(Q2735), Q2736&lt;Q2735), "Fuera de orden de fecha. ", "")))</f>
        <v/>
      </c>
      <c r="Z2736" s="18">
        <f>IF(AND(S2736=1, ISNUMBER(R2736)), ROW(), 0)</f>
        <v/>
      </c>
      <c r="AA2736" s="18">
        <f>IF(ISNUMBER(R2736), R2736, 0)</f>
        <v/>
      </c>
    </row>
    <row r="2737">
      <c r="A2737" s="13" t="n"/>
      <c r="B2737" s="13" t="n"/>
      <c r="C2737" s="13" t="n"/>
      <c r="D2737" s="13" t="n"/>
      <c r="E2737" s="13" t="n"/>
      <c r="F2737" s="13" t="n"/>
      <c r="G2737" s="13" t="n"/>
      <c r="H2737" s="13" t="n"/>
      <c r="I2737" s="13" t="n"/>
      <c r="J2737" s="13" t="n"/>
      <c r="K2737" s="13" t="n"/>
      <c r="L2737" s="13" t="n"/>
      <c r="M2737" s="13" t="n"/>
      <c r="N2737" s="13" t="n"/>
      <c r="O2737" s="14" t="n"/>
      <c r="P2737" s="15" t="n"/>
      <c r="Q2737" s="16">
        <f>IF(N2737="", "", IF(ISNUMBER(N2737), N2737, IFERROR(DATEVALUE(LEFT(N2737,10))+TIMEVALUE(MID(N2737,12,8)), "texto")))</f>
        <v/>
      </c>
      <c r="R2737" s="17">
        <f>IF(ISNUMBER(Q2737), DATE(YEAR(Q2737),MONTH(Q2737),1), "")</f>
        <v/>
      </c>
      <c r="S2737" s="18">
        <f>IF(A2737="", 0, IF(AND(M2737=Ajustes!$B$8, E2737=Ajustes!$B$5, I2737=Ajustes!$B$4, OR(C2737=Ajustes!$B$6, C2737=Ajustes!$B$7), ISNUMBER(D2737), ISNUMBER(H2737)), 1, 0))</f>
        <v/>
      </c>
      <c r="T2737" s="19">
        <f>IF(S2737&lt;&gt;1, 0, IF(N(J2737)=0, 0, IF(K2737=Ajustes!$B$5, J2737, J2737*F2737)))</f>
        <v/>
      </c>
      <c r="U2737" s="20">
        <f>IF(S2737&lt;&gt;1, U2736, IF(C2737=Ajustes!$B$6, U2736+H2737, U2736-H2737))</f>
        <v/>
      </c>
      <c r="V2737" s="19">
        <f>IF(S2737&lt;&gt;1, V2736, IF(C2737=Ajustes!$B$6, V2736+D2737+N(O2737)+T2737, IF(U2737&lt;=0, 0, V2736-H2737*W2736)))</f>
        <v/>
      </c>
      <c r="W2737" s="21">
        <f>IF(U2737&gt;0, V2737/U2737, 0)</f>
        <v/>
      </c>
      <c r="X2737" s="19">
        <f>IF(AND(S2737=1, C2737=Ajustes!$B$7), D2737-N(O2737)-T2737-H2737*W2736, "")</f>
        <v/>
      </c>
      <c r="Y2737" s="18">
        <f>IF(A2737="", "", TRIM(IF(COUNTIFS($N$2:$N$3000,N2737,$C$2:$C$3000,C2737,$D$2:$D$3000,D2737,$H$2:$H$3000,H2737)&gt;1, "Orden repetida. ", "")&amp;IF(AND(S2737=1, C2737=Ajustes!$B$7, U2736+0.000001&lt;H2737), "Vendes más de lo registrado. ", "")&amp;IF(Q2737="texto", "Fecha en texto. ", "")&amp;IF(OR(NOT(ISNUMBER(D2737)), NOT(ISNUMBER(H2737))), "Número en texto. ", "")&amp;IF(AND(ISNUMBER(Q2737), ISNUMBER(Q2736), Q2737&lt;Q2736), "Fuera de orden de fecha. ", "")))</f>
        <v/>
      </c>
      <c r="Z2737" s="18">
        <f>IF(AND(S2737=1, ISNUMBER(R2737)), ROW(), 0)</f>
        <v/>
      </c>
      <c r="AA2737" s="18">
        <f>IF(ISNUMBER(R2737), R2737, 0)</f>
        <v/>
      </c>
    </row>
    <row r="2738">
      <c r="A2738" s="13" t="n"/>
      <c r="B2738" s="13" t="n"/>
      <c r="C2738" s="13" t="n"/>
      <c r="D2738" s="13" t="n"/>
      <c r="E2738" s="13" t="n"/>
      <c r="F2738" s="13" t="n"/>
      <c r="G2738" s="13" t="n"/>
      <c r="H2738" s="13" t="n"/>
      <c r="I2738" s="13" t="n"/>
      <c r="J2738" s="13" t="n"/>
      <c r="K2738" s="13" t="n"/>
      <c r="L2738" s="13" t="n"/>
      <c r="M2738" s="13" t="n"/>
      <c r="N2738" s="13" t="n"/>
      <c r="O2738" s="14" t="n"/>
      <c r="P2738" s="15" t="n"/>
      <c r="Q2738" s="16">
        <f>IF(N2738="", "", IF(ISNUMBER(N2738), N2738, IFERROR(DATEVALUE(LEFT(N2738,10))+TIMEVALUE(MID(N2738,12,8)), "texto")))</f>
        <v/>
      </c>
      <c r="R2738" s="17">
        <f>IF(ISNUMBER(Q2738), DATE(YEAR(Q2738),MONTH(Q2738),1), "")</f>
        <v/>
      </c>
      <c r="S2738" s="18">
        <f>IF(A2738="", 0, IF(AND(M2738=Ajustes!$B$8, E2738=Ajustes!$B$5, I2738=Ajustes!$B$4, OR(C2738=Ajustes!$B$6, C2738=Ajustes!$B$7), ISNUMBER(D2738), ISNUMBER(H2738)), 1, 0))</f>
        <v/>
      </c>
      <c r="T2738" s="19">
        <f>IF(S2738&lt;&gt;1, 0, IF(N(J2738)=0, 0, IF(K2738=Ajustes!$B$5, J2738, J2738*F2738)))</f>
        <v/>
      </c>
      <c r="U2738" s="20">
        <f>IF(S2738&lt;&gt;1, U2737, IF(C2738=Ajustes!$B$6, U2737+H2738, U2737-H2738))</f>
        <v/>
      </c>
      <c r="V2738" s="19">
        <f>IF(S2738&lt;&gt;1, V2737, IF(C2738=Ajustes!$B$6, V2737+D2738+N(O2738)+T2738, IF(U2738&lt;=0, 0, V2737-H2738*W2737)))</f>
        <v/>
      </c>
      <c r="W2738" s="21">
        <f>IF(U2738&gt;0, V2738/U2738, 0)</f>
        <v/>
      </c>
      <c r="X2738" s="19">
        <f>IF(AND(S2738=1, C2738=Ajustes!$B$7), D2738-N(O2738)-T2738-H2738*W2737, "")</f>
        <v/>
      </c>
      <c r="Y2738" s="18">
        <f>IF(A2738="", "", TRIM(IF(COUNTIFS($N$2:$N$3000,N2738,$C$2:$C$3000,C2738,$D$2:$D$3000,D2738,$H$2:$H$3000,H2738)&gt;1, "Orden repetida. ", "")&amp;IF(AND(S2738=1, C2738=Ajustes!$B$7, U2737+0.000001&lt;H2738), "Vendes más de lo registrado. ", "")&amp;IF(Q2738="texto", "Fecha en texto. ", "")&amp;IF(OR(NOT(ISNUMBER(D2738)), NOT(ISNUMBER(H2738))), "Número en texto. ", "")&amp;IF(AND(ISNUMBER(Q2738), ISNUMBER(Q2737), Q2738&lt;Q2737), "Fuera de orden de fecha. ", "")))</f>
        <v/>
      </c>
      <c r="Z2738" s="18">
        <f>IF(AND(S2738=1, ISNUMBER(R2738)), ROW(), 0)</f>
        <v/>
      </c>
      <c r="AA2738" s="18">
        <f>IF(ISNUMBER(R2738), R2738, 0)</f>
        <v/>
      </c>
    </row>
    <row r="2739">
      <c r="A2739" s="13" t="n"/>
      <c r="B2739" s="13" t="n"/>
      <c r="C2739" s="13" t="n"/>
      <c r="D2739" s="13" t="n"/>
      <c r="E2739" s="13" t="n"/>
      <c r="F2739" s="13" t="n"/>
      <c r="G2739" s="13" t="n"/>
      <c r="H2739" s="13" t="n"/>
      <c r="I2739" s="13" t="n"/>
      <c r="J2739" s="13" t="n"/>
      <c r="K2739" s="13" t="n"/>
      <c r="L2739" s="13" t="n"/>
      <c r="M2739" s="13" t="n"/>
      <c r="N2739" s="13" t="n"/>
      <c r="O2739" s="14" t="n"/>
      <c r="P2739" s="15" t="n"/>
      <c r="Q2739" s="16">
        <f>IF(N2739="", "", IF(ISNUMBER(N2739), N2739, IFERROR(DATEVALUE(LEFT(N2739,10))+TIMEVALUE(MID(N2739,12,8)), "texto")))</f>
        <v/>
      </c>
      <c r="R2739" s="17">
        <f>IF(ISNUMBER(Q2739), DATE(YEAR(Q2739),MONTH(Q2739),1), "")</f>
        <v/>
      </c>
      <c r="S2739" s="18">
        <f>IF(A2739="", 0, IF(AND(M2739=Ajustes!$B$8, E2739=Ajustes!$B$5, I2739=Ajustes!$B$4, OR(C2739=Ajustes!$B$6, C2739=Ajustes!$B$7), ISNUMBER(D2739), ISNUMBER(H2739)), 1, 0))</f>
        <v/>
      </c>
      <c r="T2739" s="19">
        <f>IF(S2739&lt;&gt;1, 0, IF(N(J2739)=0, 0, IF(K2739=Ajustes!$B$5, J2739, J2739*F2739)))</f>
        <v/>
      </c>
      <c r="U2739" s="20">
        <f>IF(S2739&lt;&gt;1, U2738, IF(C2739=Ajustes!$B$6, U2738+H2739, U2738-H2739))</f>
        <v/>
      </c>
      <c r="V2739" s="19">
        <f>IF(S2739&lt;&gt;1, V2738, IF(C2739=Ajustes!$B$6, V2738+D2739+N(O2739)+T2739, IF(U2739&lt;=0, 0, V2738-H2739*W2738)))</f>
        <v/>
      </c>
      <c r="W2739" s="21">
        <f>IF(U2739&gt;0, V2739/U2739, 0)</f>
        <v/>
      </c>
      <c r="X2739" s="19">
        <f>IF(AND(S2739=1, C2739=Ajustes!$B$7), D2739-N(O2739)-T2739-H2739*W2738, "")</f>
        <v/>
      </c>
      <c r="Y2739" s="18">
        <f>IF(A2739="", "", TRIM(IF(COUNTIFS($N$2:$N$3000,N2739,$C$2:$C$3000,C2739,$D$2:$D$3000,D2739,$H$2:$H$3000,H2739)&gt;1, "Orden repetida. ", "")&amp;IF(AND(S2739=1, C2739=Ajustes!$B$7, U2738+0.000001&lt;H2739), "Vendes más de lo registrado. ", "")&amp;IF(Q2739="texto", "Fecha en texto. ", "")&amp;IF(OR(NOT(ISNUMBER(D2739)), NOT(ISNUMBER(H2739))), "Número en texto. ", "")&amp;IF(AND(ISNUMBER(Q2739), ISNUMBER(Q2738), Q2739&lt;Q2738), "Fuera de orden de fecha. ", "")))</f>
        <v/>
      </c>
      <c r="Z2739" s="18">
        <f>IF(AND(S2739=1, ISNUMBER(R2739)), ROW(), 0)</f>
        <v/>
      </c>
      <c r="AA2739" s="18">
        <f>IF(ISNUMBER(R2739), R2739, 0)</f>
        <v/>
      </c>
    </row>
    <row r="2740">
      <c r="A2740" s="13" t="n"/>
      <c r="B2740" s="13" t="n"/>
      <c r="C2740" s="13" t="n"/>
      <c r="D2740" s="13" t="n"/>
      <c r="E2740" s="13" t="n"/>
      <c r="F2740" s="13" t="n"/>
      <c r="G2740" s="13" t="n"/>
      <c r="H2740" s="13" t="n"/>
      <c r="I2740" s="13" t="n"/>
      <c r="J2740" s="13" t="n"/>
      <c r="K2740" s="13" t="n"/>
      <c r="L2740" s="13" t="n"/>
      <c r="M2740" s="13" t="n"/>
      <c r="N2740" s="13" t="n"/>
      <c r="O2740" s="14" t="n"/>
      <c r="P2740" s="15" t="n"/>
      <c r="Q2740" s="16">
        <f>IF(N2740="", "", IF(ISNUMBER(N2740), N2740, IFERROR(DATEVALUE(LEFT(N2740,10))+TIMEVALUE(MID(N2740,12,8)), "texto")))</f>
        <v/>
      </c>
      <c r="R2740" s="17">
        <f>IF(ISNUMBER(Q2740), DATE(YEAR(Q2740),MONTH(Q2740),1), "")</f>
        <v/>
      </c>
      <c r="S2740" s="18">
        <f>IF(A2740="", 0, IF(AND(M2740=Ajustes!$B$8, E2740=Ajustes!$B$5, I2740=Ajustes!$B$4, OR(C2740=Ajustes!$B$6, C2740=Ajustes!$B$7), ISNUMBER(D2740), ISNUMBER(H2740)), 1, 0))</f>
        <v/>
      </c>
      <c r="T2740" s="19">
        <f>IF(S2740&lt;&gt;1, 0, IF(N(J2740)=0, 0, IF(K2740=Ajustes!$B$5, J2740, J2740*F2740)))</f>
        <v/>
      </c>
      <c r="U2740" s="20">
        <f>IF(S2740&lt;&gt;1, U2739, IF(C2740=Ajustes!$B$6, U2739+H2740, U2739-H2740))</f>
        <v/>
      </c>
      <c r="V2740" s="19">
        <f>IF(S2740&lt;&gt;1, V2739, IF(C2740=Ajustes!$B$6, V2739+D2740+N(O2740)+T2740, IF(U2740&lt;=0, 0, V2739-H2740*W2739)))</f>
        <v/>
      </c>
      <c r="W2740" s="21">
        <f>IF(U2740&gt;0, V2740/U2740, 0)</f>
        <v/>
      </c>
      <c r="X2740" s="19">
        <f>IF(AND(S2740=1, C2740=Ajustes!$B$7), D2740-N(O2740)-T2740-H2740*W2739, "")</f>
        <v/>
      </c>
      <c r="Y2740" s="18">
        <f>IF(A2740="", "", TRIM(IF(COUNTIFS($N$2:$N$3000,N2740,$C$2:$C$3000,C2740,$D$2:$D$3000,D2740,$H$2:$H$3000,H2740)&gt;1, "Orden repetida. ", "")&amp;IF(AND(S2740=1, C2740=Ajustes!$B$7, U2739+0.000001&lt;H2740), "Vendes más de lo registrado. ", "")&amp;IF(Q2740="texto", "Fecha en texto. ", "")&amp;IF(OR(NOT(ISNUMBER(D2740)), NOT(ISNUMBER(H2740))), "Número en texto. ", "")&amp;IF(AND(ISNUMBER(Q2740), ISNUMBER(Q2739), Q2740&lt;Q2739), "Fuera de orden de fecha. ", "")))</f>
        <v/>
      </c>
      <c r="Z2740" s="18">
        <f>IF(AND(S2740=1, ISNUMBER(R2740)), ROW(), 0)</f>
        <v/>
      </c>
      <c r="AA2740" s="18">
        <f>IF(ISNUMBER(R2740), R2740, 0)</f>
        <v/>
      </c>
    </row>
    <row r="2741">
      <c r="A2741" s="13" t="n"/>
      <c r="B2741" s="13" t="n"/>
      <c r="C2741" s="13" t="n"/>
      <c r="D2741" s="13" t="n"/>
      <c r="E2741" s="13" t="n"/>
      <c r="F2741" s="13" t="n"/>
      <c r="G2741" s="13" t="n"/>
      <c r="H2741" s="13" t="n"/>
      <c r="I2741" s="13" t="n"/>
      <c r="J2741" s="13" t="n"/>
      <c r="K2741" s="13" t="n"/>
      <c r="L2741" s="13" t="n"/>
      <c r="M2741" s="13" t="n"/>
      <c r="N2741" s="13" t="n"/>
      <c r="O2741" s="14" t="n"/>
      <c r="P2741" s="15" t="n"/>
      <c r="Q2741" s="16">
        <f>IF(N2741="", "", IF(ISNUMBER(N2741), N2741, IFERROR(DATEVALUE(LEFT(N2741,10))+TIMEVALUE(MID(N2741,12,8)), "texto")))</f>
        <v/>
      </c>
      <c r="R2741" s="17">
        <f>IF(ISNUMBER(Q2741), DATE(YEAR(Q2741),MONTH(Q2741),1), "")</f>
        <v/>
      </c>
      <c r="S2741" s="18">
        <f>IF(A2741="", 0, IF(AND(M2741=Ajustes!$B$8, E2741=Ajustes!$B$5, I2741=Ajustes!$B$4, OR(C2741=Ajustes!$B$6, C2741=Ajustes!$B$7), ISNUMBER(D2741), ISNUMBER(H2741)), 1, 0))</f>
        <v/>
      </c>
      <c r="T2741" s="19">
        <f>IF(S2741&lt;&gt;1, 0, IF(N(J2741)=0, 0, IF(K2741=Ajustes!$B$5, J2741, J2741*F2741)))</f>
        <v/>
      </c>
      <c r="U2741" s="20">
        <f>IF(S2741&lt;&gt;1, U2740, IF(C2741=Ajustes!$B$6, U2740+H2741, U2740-H2741))</f>
        <v/>
      </c>
      <c r="V2741" s="19">
        <f>IF(S2741&lt;&gt;1, V2740, IF(C2741=Ajustes!$B$6, V2740+D2741+N(O2741)+T2741, IF(U2741&lt;=0, 0, V2740-H2741*W2740)))</f>
        <v/>
      </c>
      <c r="W2741" s="21">
        <f>IF(U2741&gt;0, V2741/U2741, 0)</f>
        <v/>
      </c>
      <c r="X2741" s="19">
        <f>IF(AND(S2741=1, C2741=Ajustes!$B$7), D2741-N(O2741)-T2741-H2741*W2740, "")</f>
        <v/>
      </c>
      <c r="Y2741" s="18">
        <f>IF(A2741="", "", TRIM(IF(COUNTIFS($N$2:$N$3000,N2741,$C$2:$C$3000,C2741,$D$2:$D$3000,D2741,$H$2:$H$3000,H2741)&gt;1, "Orden repetida. ", "")&amp;IF(AND(S2741=1, C2741=Ajustes!$B$7, U2740+0.000001&lt;H2741), "Vendes más de lo registrado. ", "")&amp;IF(Q2741="texto", "Fecha en texto. ", "")&amp;IF(OR(NOT(ISNUMBER(D2741)), NOT(ISNUMBER(H2741))), "Número en texto. ", "")&amp;IF(AND(ISNUMBER(Q2741), ISNUMBER(Q2740), Q2741&lt;Q2740), "Fuera de orden de fecha. ", "")))</f>
        <v/>
      </c>
      <c r="Z2741" s="18">
        <f>IF(AND(S2741=1, ISNUMBER(R2741)), ROW(), 0)</f>
        <v/>
      </c>
      <c r="AA2741" s="18">
        <f>IF(ISNUMBER(R2741), R2741, 0)</f>
        <v/>
      </c>
    </row>
    <row r="2742">
      <c r="A2742" s="13" t="n"/>
      <c r="B2742" s="13" t="n"/>
      <c r="C2742" s="13" t="n"/>
      <c r="D2742" s="13" t="n"/>
      <c r="E2742" s="13" t="n"/>
      <c r="F2742" s="13" t="n"/>
      <c r="G2742" s="13" t="n"/>
      <c r="H2742" s="13" t="n"/>
      <c r="I2742" s="13" t="n"/>
      <c r="J2742" s="13" t="n"/>
      <c r="K2742" s="13" t="n"/>
      <c r="L2742" s="13" t="n"/>
      <c r="M2742" s="13" t="n"/>
      <c r="N2742" s="13" t="n"/>
      <c r="O2742" s="14" t="n"/>
      <c r="P2742" s="15" t="n"/>
      <c r="Q2742" s="16">
        <f>IF(N2742="", "", IF(ISNUMBER(N2742), N2742, IFERROR(DATEVALUE(LEFT(N2742,10))+TIMEVALUE(MID(N2742,12,8)), "texto")))</f>
        <v/>
      </c>
      <c r="R2742" s="17">
        <f>IF(ISNUMBER(Q2742), DATE(YEAR(Q2742),MONTH(Q2742),1), "")</f>
        <v/>
      </c>
      <c r="S2742" s="18">
        <f>IF(A2742="", 0, IF(AND(M2742=Ajustes!$B$8, E2742=Ajustes!$B$5, I2742=Ajustes!$B$4, OR(C2742=Ajustes!$B$6, C2742=Ajustes!$B$7), ISNUMBER(D2742), ISNUMBER(H2742)), 1, 0))</f>
        <v/>
      </c>
      <c r="T2742" s="19">
        <f>IF(S2742&lt;&gt;1, 0, IF(N(J2742)=0, 0, IF(K2742=Ajustes!$B$5, J2742, J2742*F2742)))</f>
        <v/>
      </c>
      <c r="U2742" s="20">
        <f>IF(S2742&lt;&gt;1, U2741, IF(C2742=Ajustes!$B$6, U2741+H2742, U2741-H2742))</f>
        <v/>
      </c>
      <c r="V2742" s="19">
        <f>IF(S2742&lt;&gt;1, V2741, IF(C2742=Ajustes!$B$6, V2741+D2742+N(O2742)+T2742, IF(U2742&lt;=0, 0, V2741-H2742*W2741)))</f>
        <v/>
      </c>
      <c r="W2742" s="21">
        <f>IF(U2742&gt;0, V2742/U2742, 0)</f>
        <v/>
      </c>
      <c r="X2742" s="19">
        <f>IF(AND(S2742=1, C2742=Ajustes!$B$7), D2742-N(O2742)-T2742-H2742*W2741, "")</f>
        <v/>
      </c>
      <c r="Y2742" s="18">
        <f>IF(A2742="", "", TRIM(IF(COUNTIFS($N$2:$N$3000,N2742,$C$2:$C$3000,C2742,$D$2:$D$3000,D2742,$H$2:$H$3000,H2742)&gt;1, "Orden repetida. ", "")&amp;IF(AND(S2742=1, C2742=Ajustes!$B$7, U2741+0.000001&lt;H2742), "Vendes más de lo registrado. ", "")&amp;IF(Q2742="texto", "Fecha en texto. ", "")&amp;IF(OR(NOT(ISNUMBER(D2742)), NOT(ISNUMBER(H2742))), "Número en texto. ", "")&amp;IF(AND(ISNUMBER(Q2742), ISNUMBER(Q2741), Q2742&lt;Q2741), "Fuera de orden de fecha. ", "")))</f>
        <v/>
      </c>
      <c r="Z2742" s="18">
        <f>IF(AND(S2742=1, ISNUMBER(R2742)), ROW(), 0)</f>
        <v/>
      </c>
      <c r="AA2742" s="18">
        <f>IF(ISNUMBER(R2742), R2742, 0)</f>
        <v/>
      </c>
    </row>
    <row r="2743">
      <c r="A2743" s="13" t="n"/>
      <c r="B2743" s="13" t="n"/>
      <c r="C2743" s="13" t="n"/>
      <c r="D2743" s="13" t="n"/>
      <c r="E2743" s="13" t="n"/>
      <c r="F2743" s="13" t="n"/>
      <c r="G2743" s="13" t="n"/>
      <c r="H2743" s="13" t="n"/>
      <c r="I2743" s="13" t="n"/>
      <c r="J2743" s="13" t="n"/>
      <c r="K2743" s="13" t="n"/>
      <c r="L2743" s="13" t="n"/>
      <c r="M2743" s="13" t="n"/>
      <c r="N2743" s="13" t="n"/>
      <c r="O2743" s="14" t="n"/>
      <c r="P2743" s="15" t="n"/>
      <c r="Q2743" s="16">
        <f>IF(N2743="", "", IF(ISNUMBER(N2743), N2743, IFERROR(DATEVALUE(LEFT(N2743,10))+TIMEVALUE(MID(N2743,12,8)), "texto")))</f>
        <v/>
      </c>
      <c r="R2743" s="17">
        <f>IF(ISNUMBER(Q2743), DATE(YEAR(Q2743),MONTH(Q2743),1), "")</f>
        <v/>
      </c>
      <c r="S2743" s="18">
        <f>IF(A2743="", 0, IF(AND(M2743=Ajustes!$B$8, E2743=Ajustes!$B$5, I2743=Ajustes!$B$4, OR(C2743=Ajustes!$B$6, C2743=Ajustes!$B$7), ISNUMBER(D2743), ISNUMBER(H2743)), 1, 0))</f>
        <v/>
      </c>
      <c r="T2743" s="19">
        <f>IF(S2743&lt;&gt;1, 0, IF(N(J2743)=0, 0, IF(K2743=Ajustes!$B$5, J2743, J2743*F2743)))</f>
        <v/>
      </c>
      <c r="U2743" s="20">
        <f>IF(S2743&lt;&gt;1, U2742, IF(C2743=Ajustes!$B$6, U2742+H2743, U2742-H2743))</f>
        <v/>
      </c>
      <c r="V2743" s="19">
        <f>IF(S2743&lt;&gt;1, V2742, IF(C2743=Ajustes!$B$6, V2742+D2743+N(O2743)+T2743, IF(U2743&lt;=0, 0, V2742-H2743*W2742)))</f>
        <v/>
      </c>
      <c r="W2743" s="21">
        <f>IF(U2743&gt;0, V2743/U2743, 0)</f>
        <v/>
      </c>
      <c r="X2743" s="19">
        <f>IF(AND(S2743=1, C2743=Ajustes!$B$7), D2743-N(O2743)-T2743-H2743*W2742, "")</f>
        <v/>
      </c>
      <c r="Y2743" s="18">
        <f>IF(A2743="", "", TRIM(IF(COUNTIFS($N$2:$N$3000,N2743,$C$2:$C$3000,C2743,$D$2:$D$3000,D2743,$H$2:$H$3000,H2743)&gt;1, "Orden repetida. ", "")&amp;IF(AND(S2743=1, C2743=Ajustes!$B$7, U2742+0.000001&lt;H2743), "Vendes más de lo registrado. ", "")&amp;IF(Q2743="texto", "Fecha en texto. ", "")&amp;IF(OR(NOT(ISNUMBER(D2743)), NOT(ISNUMBER(H2743))), "Número en texto. ", "")&amp;IF(AND(ISNUMBER(Q2743), ISNUMBER(Q2742), Q2743&lt;Q2742), "Fuera de orden de fecha. ", "")))</f>
        <v/>
      </c>
      <c r="Z2743" s="18">
        <f>IF(AND(S2743=1, ISNUMBER(R2743)), ROW(), 0)</f>
        <v/>
      </c>
      <c r="AA2743" s="18">
        <f>IF(ISNUMBER(R2743), R2743, 0)</f>
        <v/>
      </c>
    </row>
    <row r="2744">
      <c r="A2744" s="13" t="n"/>
      <c r="B2744" s="13" t="n"/>
      <c r="C2744" s="13" t="n"/>
      <c r="D2744" s="13" t="n"/>
      <c r="E2744" s="13" t="n"/>
      <c r="F2744" s="13" t="n"/>
      <c r="G2744" s="13" t="n"/>
      <c r="H2744" s="13" t="n"/>
      <c r="I2744" s="13" t="n"/>
      <c r="J2744" s="13" t="n"/>
      <c r="K2744" s="13" t="n"/>
      <c r="L2744" s="13" t="n"/>
      <c r="M2744" s="13" t="n"/>
      <c r="N2744" s="13" t="n"/>
      <c r="O2744" s="14" t="n"/>
      <c r="P2744" s="15" t="n"/>
      <c r="Q2744" s="16">
        <f>IF(N2744="", "", IF(ISNUMBER(N2744), N2744, IFERROR(DATEVALUE(LEFT(N2744,10))+TIMEVALUE(MID(N2744,12,8)), "texto")))</f>
        <v/>
      </c>
      <c r="R2744" s="17">
        <f>IF(ISNUMBER(Q2744), DATE(YEAR(Q2744),MONTH(Q2744),1), "")</f>
        <v/>
      </c>
      <c r="S2744" s="18">
        <f>IF(A2744="", 0, IF(AND(M2744=Ajustes!$B$8, E2744=Ajustes!$B$5, I2744=Ajustes!$B$4, OR(C2744=Ajustes!$B$6, C2744=Ajustes!$B$7), ISNUMBER(D2744), ISNUMBER(H2744)), 1, 0))</f>
        <v/>
      </c>
      <c r="T2744" s="19">
        <f>IF(S2744&lt;&gt;1, 0, IF(N(J2744)=0, 0, IF(K2744=Ajustes!$B$5, J2744, J2744*F2744)))</f>
        <v/>
      </c>
      <c r="U2744" s="20">
        <f>IF(S2744&lt;&gt;1, U2743, IF(C2744=Ajustes!$B$6, U2743+H2744, U2743-H2744))</f>
        <v/>
      </c>
      <c r="V2744" s="19">
        <f>IF(S2744&lt;&gt;1, V2743, IF(C2744=Ajustes!$B$6, V2743+D2744+N(O2744)+T2744, IF(U2744&lt;=0, 0, V2743-H2744*W2743)))</f>
        <v/>
      </c>
      <c r="W2744" s="21">
        <f>IF(U2744&gt;0, V2744/U2744, 0)</f>
        <v/>
      </c>
      <c r="X2744" s="19">
        <f>IF(AND(S2744=1, C2744=Ajustes!$B$7), D2744-N(O2744)-T2744-H2744*W2743, "")</f>
        <v/>
      </c>
      <c r="Y2744" s="18">
        <f>IF(A2744="", "", TRIM(IF(COUNTIFS($N$2:$N$3000,N2744,$C$2:$C$3000,C2744,$D$2:$D$3000,D2744,$H$2:$H$3000,H2744)&gt;1, "Orden repetida. ", "")&amp;IF(AND(S2744=1, C2744=Ajustes!$B$7, U2743+0.000001&lt;H2744), "Vendes más de lo registrado. ", "")&amp;IF(Q2744="texto", "Fecha en texto. ", "")&amp;IF(OR(NOT(ISNUMBER(D2744)), NOT(ISNUMBER(H2744))), "Número en texto. ", "")&amp;IF(AND(ISNUMBER(Q2744), ISNUMBER(Q2743), Q2744&lt;Q2743), "Fuera de orden de fecha. ", "")))</f>
        <v/>
      </c>
      <c r="Z2744" s="18">
        <f>IF(AND(S2744=1, ISNUMBER(R2744)), ROW(), 0)</f>
        <v/>
      </c>
      <c r="AA2744" s="18">
        <f>IF(ISNUMBER(R2744), R2744, 0)</f>
        <v/>
      </c>
    </row>
    <row r="2745">
      <c r="A2745" s="13" t="n"/>
      <c r="B2745" s="13" t="n"/>
      <c r="C2745" s="13" t="n"/>
      <c r="D2745" s="13" t="n"/>
      <c r="E2745" s="13" t="n"/>
      <c r="F2745" s="13" t="n"/>
      <c r="G2745" s="13" t="n"/>
      <c r="H2745" s="13" t="n"/>
      <c r="I2745" s="13" t="n"/>
      <c r="J2745" s="13" t="n"/>
      <c r="K2745" s="13" t="n"/>
      <c r="L2745" s="13" t="n"/>
      <c r="M2745" s="13" t="n"/>
      <c r="N2745" s="13" t="n"/>
      <c r="O2745" s="14" t="n"/>
      <c r="P2745" s="15" t="n"/>
      <c r="Q2745" s="16">
        <f>IF(N2745="", "", IF(ISNUMBER(N2745), N2745, IFERROR(DATEVALUE(LEFT(N2745,10))+TIMEVALUE(MID(N2745,12,8)), "texto")))</f>
        <v/>
      </c>
      <c r="R2745" s="17">
        <f>IF(ISNUMBER(Q2745), DATE(YEAR(Q2745),MONTH(Q2745),1), "")</f>
        <v/>
      </c>
      <c r="S2745" s="18">
        <f>IF(A2745="", 0, IF(AND(M2745=Ajustes!$B$8, E2745=Ajustes!$B$5, I2745=Ajustes!$B$4, OR(C2745=Ajustes!$B$6, C2745=Ajustes!$B$7), ISNUMBER(D2745), ISNUMBER(H2745)), 1, 0))</f>
        <v/>
      </c>
      <c r="T2745" s="19">
        <f>IF(S2745&lt;&gt;1, 0, IF(N(J2745)=0, 0, IF(K2745=Ajustes!$B$5, J2745, J2745*F2745)))</f>
        <v/>
      </c>
      <c r="U2745" s="20">
        <f>IF(S2745&lt;&gt;1, U2744, IF(C2745=Ajustes!$B$6, U2744+H2745, U2744-H2745))</f>
        <v/>
      </c>
      <c r="V2745" s="19">
        <f>IF(S2745&lt;&gt;1, V2744, IF(C2745=Ajustes!$B$6, V2744+D2745+N(O2745)+T2745, IF(U2745&lt;=0, 0, V2744-H2745*W2744)))</f>
        <v/>
      </c>
      <c r="W2745" s="21">
        <f>IF(U2745&gt;0, V2745/U2745, 0)</f>
        <v/>
      </c>
      <c r="X2745" s="19">
        <f>IF(AND(S2745=1, C2745=Ajustes!$B$7), D2745-N(O2745)-T2745-H2745*W2744, "")</f>
        <v/>
      </c>
      <c r="Y2745" s="18">
        <f>IF(A2745="", "", TRIM(IF(COUNTIFS($N$2:$N$3000,N2745,$C$2:$C$3000,C2745,$D$2:$D$3000,D2745,$H$2:$H$3000,H2745)&gt;1, "Orden repetida. ", "")&amp;IF(AND(S2745=1, C2745=Ajustes!$B$7, U2744+0.000001&lt;H2745), "Vendes más de lo registrado. ", "")&amp;IF(Q2745="texto", "Fecha en texto. ", "")&amp;IF(OR(NOT(ISNUMBER(D2745)), NOT(ISNUMBER(H2745))), "Número en texto. ", "")&amp;IF(AND(ISNUMBER(Q2745), ISNUMBER(Q2744), Q2745&lt;Q2744), "Fuera de orden de fecha. ", "")))</f>
        <v/>
      </c>
      <c r="Z2745" s="18">
        <f>IF(AND(S2745=1, ISNUMBER(R2745)), ROW(), 0)</f>
        <v/>
      </c>
      <c r="AA2745" s="18">
        <f>IF(ISNUMBER(R2745), R2745, 0)</f>
        <v/>
      </c>
    </row>
    <row r="2746">
      <c r="A2746" s="13" t="n"/>
      <c r="B2746" s="13" t="n"/>
      <c r="C2746" s="13" t="n"/>
      <c r="D2746" s="13" t="n"/>
      <c r="E2746" s="13" t="n"/>
      <c r="F2746" s="13" t="n"/>
      <c r="G2746" s="13" t="n"/>
      <c r="H2746" s="13" t="n"/>
      <c r="I2746" s="13" t="n"/>
      <c r="J2746" s="13" t="n"/>
      <c r="K2746" s="13" t="n"/>
      <c r="L2746" s="13" t="n"/>
      <c r="M2746" s="13" t="n"/>
      <c r="N2746" s="13" t="n"/>
      <c r="O2746" s="14" t="n"/>
      <c r="P2746" s="15" t="n"/>
      <c r="Q2746" s="16">
        <f>IF(N2746="", "", IF(ISNUMBER(N2746), N2746, IFERROR(DATEVALUE(LEFT(N2746,10))+TIMEVALUE(MID(N2746,12,8)), "texto")))</f>
        <v/>
      </c>
      <c r="R2746" s="17">
        <f>IF(ISNUMBER(Q2746), DATE(YEAR(Q2746),MONTH(Q2746),1), "")</f>
        <v/>
      </c>
      <c r="S2746" s="18">
        <f>IF(A2746="", 0, IF(AND(M2746=Ajustes!$B$8, E2746=Ajustes!$B$5, I2746=Ajustes!$B$4, OR(C2746=Ajustes!$B$6, C2746=Ajustes!$B$7), ISNUMBER(D2746), ISNUMBER(H2746)), 1, 0))</f>
        <v/>
      </c>
      <c r="T2746" s="19">
        <f>IF(S2746&lt;&gt;1, 0, IF(N(J2746)=0, 0, IF(K2746=Ajustes!$B$5, J2746, J2746*F2746)))</f>
        <v/>
      </c>
      <c r="U2746" s="20">
        <f>IF(S2746&lt;&gt;1, U2745, IF(C2746=Ajustes!$B$6, U2745+H2746, U2745-H2746))</f>
        <v/>
      </c>
      <c r="V2746" s="19">
        <f>IF(S2746&lt;&gt;1, V2745, IF(C2746=Ajustes!$B$6, V2745+D2746+N(O2746)+T2746, IF(U2746&lt;=0, 0, V2745-H2746*W2745)))</f>
        <v/>
      </c>
      <c r="W2746" s="21">
        <f>IF(U2746&gt;0, V2746/U2746, 0)</f>
        <v/>
      </c>
      <c r="X2746" s="19">
        <f>IF(AND(S2746=1, C2746=Ajustes!$B$7), D2746-N(O2746)-T2746-H2746*W2745, "")</f>
        <v/>
      </c>
      <c r="Y2746" s="18">
        <f>IF(A2746="", "", TRIM(IF(COUNTIFS($N$2:$N$3000,N2746,$C$2:$C$3000,C2746,$D$2:$D$3000,D2746,$H$2:$H$3000,H2746)&gt;1, "Orden repetida. ", "")&amp;IF(AND(S2746=1, C2746=Ajustes!$B$7, U2745+0.000001&lt;H2746), "Vendes más de lo registrado. ", "")&amp;IF(Q2746="texto", "Fecha en texto. ", "")&amp;IF(OR(NOT(ISNUMBER(D2746)), NOT(ISNUMBER(H2746))), "Número en texto. ", "")&amp;IF(AND(ISNUMBER(Q2746), ISNUMBER(Q2745), Q2746&lt;Q2745), "Fuera de orden de fecha. ", "")))</f>
        <v/>
      </c>
      <c r="Z2746" s="18">
        <f>IF(AND(S2746=1, ISNUMBER(R2746)), ROW(), 0)</f>
        <v/>
      </c>
      <c r="AA2746" s="18">
        <f>IF(ISNUMBER(R2746), R2746, 0)</f>
        <v/>
      </c>
    </row>
    <row r="2747">
      <c r="A2747" s="13" t="n"/>
      <c r="B2747" s="13" t="n"/>
      <c r="C2747" s="13" t="n"/>
      <c r="D2747" s="13" t="n"/>
      <c r="E2747" s="13" t="n"/>
      <c r="F2747" s="13" t="n"/>
      <c r="G2747" s="13" t="n"/>
      <c r="H2747" s="13" t="n"/>
      <c r="I2747" s="13" t="n"/>
      <c r="J2747" s="13" t="n"/>
      <c r="K2747" s="13" t="n"/>
      <c r="L2747" s="13" t="n"/>
      <c r="M2747" s="13" t="n"/>
      <c r="N2747" s="13" t="n"/>
      <c r="O2747" s="14" t="n"/>
      <c r="P2747" s="15" t="n"/>
      <c r="Q2747" s="16">
        <f>IF(N2747="", "", IF(ISNUMBER(N2747), N2747, IFERROR(DATEVALUE(LEFT(N2747,10))+TIMEVALUE(MID(N2747,12,8)), "texto")))</f>
        <v/>
      </c>
      <c r="R2747" s="17">
        <f>IF(ISNUMBER(Q2747), DATE(YEAR(Q2747),MONTH(Q2747),1), "")</f>
        <v/>
      </c>
      <c r="S2747" s="18">
        <f>IF(A2747="", 0, IF(AND(M2747=Ajustes!$B$8, E2747=Ajustes!$B$5, I2747=Ajustes!$B$4, OR(C2747=Ajustes!$B$6, C2747=Ajustes!$B$7), ISNUMBER(D2747), ISNUMBER(H2747)), 1, 0))</f>
        <v/>
      </c>
      <c r="T2747" s="19">
        <f>IF(S2747&lt;&gt;1, 0, IF(N(J2747)=0, 0, IF(K2747=Ajustes!$B$5, J2747, J2747*F2747)))</f>
        <v/>
      </c>
      <c r="U2747" s="20">
        <f>IF(S2747&lt;&gt;1, U2746, IF(C2747=Ajustes!$B$6, U2746+H2747, U2746-H2747))</f>
        <v/>
      </c>
      <c r="V2747" s="19">
        <f>IF(S2747&lt;&gt;1, V2746, IF(C2747=Ajustes!$B$6, V2746+D2747+N(O2747)+T2747, IF(U2747&lt;=0, 0, V2746-H2747*W2746)))</f>
        <v/>
      </c>
      <c r="W2747" s="21">
        <f>IF(U2747&gt;0, V2747/U2747, 0)</f>
        <v/>
      </c>
      <c r="X2747" s="19">
        <f>IF(AND(S2747=1, C2747=Ajustes!$B$7), D2747-N(O2747)-T2747-H2747*W2746, "")</f>
        <v/>
      </c>
      <c r="Y2747" s="18">
        <f>IF(A2747="", "", TRIM(IF(COUNTIFS($N$2:$N$3000,N2747,$C$2:$C$3000,C2747,$D$2:$D$3000,D2747,$H$2:$H$3000,H2747)&gt;1, "Orden repetida. ", "")&amp;IF(AND(S2747=1, C2747=Ajustes!$B$7, U2746+0.000001&lt;H2747), "Vendes más de lo registrado. ", "")&amp;IF(Q2747="texto", "Fecha en texto. ", "")&amp;IF(OR(NOT(ISNUMBER(D2747)), NOT(ISNUMBER(H2747))), "Número en texto. ", "")&amp;IF(AND(ISNUMBER(Q2747), ISNUMBER(Q2746), Q2747&lt;Q2746), "Fuera de orden de fecha. ", "")))</f>
        <v/>
      </c>
      <c r="Z2747" s="18">
        <f>IF(AND(S2747=1, ISNUMBER(R2747)), ROW(), 0)</f>
        <v/>
      </c>
      <c r="AA2747" s="18">
        <f>IF(ISNUMBER(R2747), R2747, 0)</f>
        <v/>
      </c>
    </row>
    <row r="2748">
      <c r="A2748" s="13" t="n"/>
      <c r="B2748" s="13" t="n"/>
      <c r="C2748" s="13" t="n"/>
      <c r="D2748" s="13" t="n"/>
      <c r="E2748" s="13" t="n"/>
      <c r="F2748" s="13" t="n"/>
      <c r="G2748" s="13" t="n"/>
      <c r="H2748" s="13" t="n"/>
      <c r="I2748" s="13" t="n"/>
      <c r="J2748" s="13" t="n"/>
      <c r="K2748" s="13" t="n"/>
      <c r="L2748" s="13" t="n"/>
      <c r="M2748" s="13" t="n"/>
      <c r="N2748" s="13" t="n"/>
      <c r="O2748" s="14" t="n"/>
      <c r="P2748" s="15" t="n"/>
      <c r="Q2748" s="16">
        <f>IF(N2748="", "", IF(ISNUMBER(N2748), N2748, IFERROR(DATEVALUE(LEFT(N2748,10))+TIMEVALUE(MID(N2748,12,8)), "texto")))</f>
        <v/>
      </c>
      <c r="R2748" s="17">
        <f>IF(ISNUMBER(Q2748), DATE(YEAR(Q2748),MONTH(Q2748),1), "")</f>
        <v/>
      </c>
      <c r="S2748" s="18">
        <f>IF(A2748="", 0, IF(AND(M2748=Ajustes!$B$8, E2748=Ajustes!$B$5, I2748=Ajustes!$B$4, OR(C2748=Ajustes!$B$6, C2748=Ajustes!$B$7), ISNUMBER(D2748), ISNUMBER(H2748)), 1, 0))</f>
        <v/>
      </c>
      <c r="T2748" s="19">
        <f>IF(S2748&lt;&gt;1, 0, IF(N(J2748)=0, 0, IF(K2748=Ajustes!$B$5, J2748, J2748*F2748)))</f>
        <v/>
      </c>
      <c r="U2748" s="20">
        <f>IF(S2748&lt;&gt;1, U2747, IF(C2748=Ajustes!$B$6, U2747+H2748, U2747-H2748))</f>
        <v/>
      </c>
      <c r="V2748" s="19">
        <f>IF(S2748&lt;&gt;1, V2747, IF(C2748=Ajustes!$B$6, V2747+D2748+N(O2748)+T2748, IF(U2748&lt;=0, 0, V2747-H2748*W2747)))</f>
        <v/>
      </c>
      <c r="W2748" s="21">
        <f>IF(U2748&gt;0, V2748/U2748, 0)</f>
        <v/>
      </c>
      <c r="X2748" s="19">
        <f>IF(AND(S2748=1, C2748=Ajustes!$B$7), D2748-N(O2748)-T2748-H2748*W2747, "")</f>
        <v/>
      </c>
      <c r="Y2748" s="18">
        <f>IF(A2748="", "", TRIM(IF(COUNTIFS($N$2:$N$3000,N2748,$C$2:$C$3000,C2748,$D$2:$D$3000,D2748,$H$2:$H$3000,H2748)&gt;1, "Orden repetida. ", "")&amp;IF(AND(S2748=1, C2748=Ajustes!$B$7, U2747+0.000001&lt;H2748), "Vendes más de lo registrado. ", "")&amp;IF(Q2748="texto", "Fecha en texto. ", "")&amp;IF(OR(NOT(ISNUMBER(D2748)), NOT(ISNUMBER(H2748))), "Número en texto. ", "")&amp;IF(AND(ISNUMBER(Q2748), ISNUMBER(Q2747), Q2748&lt;Q2747), "Fuera de orden de fecha. ", "")))</f>
        <v/>
      </c>
      <c r="Z2748" s="18">
        <f>IF(AND(S2748=1, ISNUMBER(R2748)), ROW(), 0)</f>
        <v/>
      </c>
      <c r="AA2748" s="18">
        <f>IF(ISNUMBER(R2748), R2748, 0)</f>
        <v/>
      </c>
    </row>
    <row r="2749">
      <c r="A2749" s="13" t="n"/>
      <c r="B2749" s="13" t="n"/>
      <c r="C2749" s="13" t="n"/>
      <c r="D2749" s="13" t="n"/>
      <c r="E2749" s="13" t="n"/>
      <c r="F2749" s="13" t="n"/>
      <c r="G2749" s="13" t="n"/>
      <c r="H2749" s="13" t="n"/>
      <c r="I2749" s="13" t="n"/>
      <c r="J2749" s="13" t="n"/>
      <c r="K2749" s="13" t="n"/>
      <c r="L2749" s="13" t="n"/>
      <c r="M2749" s="13" t="n"/>
      <c r="N2749" s="13" t="n"/>
      <c r="O2749" s="14" t="n"/>
      <c r="P2749" s="15" t="n"/>
      <c r="Q2749" s="16">
        <f>IF(N2749="", "", IF(ISNUMBER(N2749), N2749, IFERROR(DATEVALUE(LEFT(N2749,10))+TIMEVALUE(MID(N2749,12,8)), "texto")))</f>
        <v/>
      </c>
      <c r="R2749" s="17">
        <f>IF(ISNUMBER(Q2749), DATE(YEAR(Q2749),MONTH(Q2749),1), "")</f>
        <v/>
      </c>
      <c r="S2749" s="18">
        <f>IF(A2749="", 0, IF(AND(M2749=Ajustes!$B$8, E2749=Ajustes!$B$5, I2749=Ajustes!$B$4, OR(C2749=Ajustes!$B$6, C2749=Ajustes!$B$7), ISNUMBER(D2749), ISNUMBER(H2749)), 1, 0))</f>
        <v/>
      </c>
      <c r="T2749" s="19">
        <f>IF(S2749&lt;&gt;1, 0, IF(N(J2749)=0, 0, IF(K2749=Ajustes!$B$5, J2749, J2749*F2749)))</f>
        <v/>
      </c>
      <c r="U2749" s="20">
        <f>IF(S2749&lt;&gt;1, U2748, IF(C2749=Ajustes!$B$6, U2748+H2749, U2748-H2749))</f>
        <v/>
      </c>
      <c r="V2749" s="19">
        <f>IF(S2749&lt;&gt;1, V2748, IF(C2749=Ajustes!$B$6, V2748+D2749+N(O2749)+T2749, IF(U2749&lt;=0, 0, V2748-H2749*W2748)))</f>
        <v/>
      </c>
      <c r="W2749" s="21">
        <f>IF(U2749&gt;0, V2749/U2749, 0)</f>
        <v/>
      </c>
      <c r="X2749" s="19">
        <f>IF(AND(S2749=1, C2749=Ajustes!$B$7), D2749-N(O2749)-T2749-H2749*W2748, "")</f>
        <v/>
      </c>
      <c r="Y2749" s="18">
        <f>IF(A2749="", "", TRIM(IF(COUNTIFS($N$2:$N$3000,N2749,$C$2:$C$3000,C2749,$D$2:$D$3000,D2749,$H$2:$H$3000,H2749)&gt;1, "Orden repetida. ", "")&amp;IF(AND(S2749=1, C2749=Ajustes!$B$7, U2748+0.000001&lt;H2749), "Vendes más de lo registrado. ", "")&amp;IF(Q2749="texto", "Fecha en texto. ", "")&amp;IF(OR(NOT(ISNUMBER(D2749)), NOT(ISNUMBER(H2749))), "Número en texto. ", "")&amp;IF(AND(ISNUMBER(Q2749), ISNUMBER(Q2748), Q2749&lt;Q2748), "Fuera de orden de fecha. ", "")))</f>
        <v/>
      </c>
      <c r="Z2749" s="18">
        <f>IF(AND(S2749=1, ISNUMBER(R2749)), ROW(), 0)</f>
        <v/>
      </c>
      <c r="AA2749" s="18">
        <f>IF(ISNUMBER(R2749), R2749, 0)</f>
        <v/>
      </c>
    </row>
    <row r="2750">
      <c r="A2750" s="13" t="n"/>
      <c r="B2750" s="13" t="n"/>
      <c r="C2750" s="13" t="n"/>
      <c r="D2750" s="13" t="n"/>
      <c r="E2750" s="13" t="n"/>
      <c r="F2750" s="13" t="n"/>
      <c r="G2750" s="13" t="n"/>
      <c r="H2750" s="13" t="n"/>
      <c r="I2750" s="13" t="n"/>
      <c r="J2750" s="13" t="n"/>
      <c r="K2750" s="13" t="n"/>
      <c r="L2750" s="13" t="n"/>
      <c r="M2750" s="13" t="n"/>
      <c r="N2750" s="13" t="n"/>
      <c r="O2750" s="14" t="n"/>
      <c r="P2750" s="15" t="n"/>
      <c r="Q2750" s="16">
        <f>IF(N2750="", "", IF(ISNUMBER(N2750), N2750, IFERROR(DATEVALUE(LEFT(N2750,10))+TIMEVALUE(MID(N2750,12,8)), "texto")))</f>
        <v/>
      </c>
      <c r="R2750" s="17">
        <f>IF(ISNUMBER(Q2750), DATE(YEAR(Q2750),MONTH(Q2750),1), "")</f>
        <v/>
      </c>
      <c r="S2750" s="18">
        <f>IF(A2750="", 0, IF(AND(M2750=Ajustes!$B$8, E2750=Ajustes!$B$5, I2750=Ajustes!$B$4, OR(C2750=Ajustes!$B$6, C2750=Ajustes!$B$7), ISNUMBER(D2750), ISNUMBER(H2750)), 1, 0))</f>
        <v/>
      </c>
      <c r="T2750" s="19">
        <f>IF(S2750&lt;&gt;1, 0, IF(N(J2750)=0, 0, IF(K2750=Ajustes!$B$5, J2750, J2750*F2750)))</f>
        <v/>
      </c>
      <c r="U2750" s="20">
        <f>IF(S2750&lt;&gt;1, U2749, IF(C2750=Ajustes!$B$6, U2749+H2750, U2749-H2750))</f>
        <v/>
      </c>
      <c r="V2750" s="19">
        <f>IF(S2750&lt;&gt;1, V2749, IF(C2750=Ajustes!$B$6, V2749+D2750+N(O2750)+T2750, IF(U2750&lt;=0, 0, V2749-H2750*W2749)))</f>
        <v/>
      </c>
      <c r="W2750" s="21">
        <f>IF(U2750&gt;0, V2750/U2750, 0)</f>
        <v/>
      </c>
      <c r="X2750" s="19">
        <f>IF(AND(S2750=1, C2750=Ajustes!$B$7), D2750-N(O2750)-T2750-H2750*W2749, "")</f>
        <v/>
      </c>
      <c r="Y2750" s="18">
        <f>IF(A2750="", "", TRIM(IF(COUNTIFS($N$2:$N$3000,N2750,$C$2:$C$3000,C2750,$D$2:$D$3000,D2750,$H$2:$H$3000,H2750)&gt;1, "Orden repetida. ", "")&amp;IF(AND(S2750=1, C2750=Ajustes!$B$7, U2749+0.000001&lt;H2750), "Vendes más de lo registrado. ", "")&amp;IF(Q2750="texto", "Fecha en texto. ", "")&amp;IF(OR(NOT(ISNUMBER(D2750)), NOT(ISNUMBER(H2750))), "Número en texto. ", "")&amp;IF(AND(ISNUMBER(Q2750), ISNUMBER(Q2749), Q2750&lt;Q2749), "Fuera de orden de fecha. ", "")))</f>
        <v/>
      </c>
      <c r="Z2750" s="18">
        <f>IF(AND(S2750=1, ISNUMBER(R2750)), ROW(), 0)</f>
        <v/>
      </c>
      <c r="AA2750" s="18">
        <f>IF(ISNUMBER(R2750), R2750, 0)</f>
        <v/>
      </c>
    </row>
    <row r="2751">
      <c r="A2751" s="13" t="n"/>
      <c r="B2751" s="13" t="n"/>
      <c r="C2751" s="13" t="n"/>
      <c r="D2751" s="13" t="n"/>
      <c r="E2751" s="13" t="n"/>
      <c r="F2751" s="13" t="n"/>
      <c r="G2751" s="13" t="n"/>
      <c r="H2751" s="13" t="n"/>
      <c r="I2751" s="13" t="n"/>
      <c r="J2751" s="13" t="n"/>
      <c r="K2751" s="13" t="n"/>
      <c r="L2751" s="13" t="n"/>
      <c r="M2751" s="13" t="n"/>
      <c r="N2751" s="13" t="n"/>
      <c r="O2751" s="14" t="n"/>
      <c r="P2751" s="15" t="n"/>
      <c r="Q2751" s="16">
        <f>IF(N2751="", "", IF(ISNUMBER(N2751), N2751, IFERROR(DATEVALUE(LEFT(N2751,10))+TIMEVALUE(MID(N2751,12,8)), "texto")))</f>
        <v/>
      </c>
      <c r="R2751" s="17">
        <f>IF(ISNUMBER(Q2751), DATE(YEAR(Q2751),MONTH(Q2751),1), "")</f>
        <v/>
      </c>
      <c r="S2751" s="18">
        <f>IF(A2751="", 0, IF(AND(M2751=Ajustes!$B$8, E2751=Ajustes!$B$5, I2751=Ajustes!$B$4, OR(C2751=Ajustes!$B$6, C2751=Ajustes!$B$7), ISNUMBER(D2751), ISNUMBER(H2751)), 1, 0))</f>
        <v/>
      </c>
      <c r="T2751" s="19">
        <f>IF(S2751&lt;&gt;1, 0, IF(N(J2751)=0, 0, IF(K2751=Ajustes!$B$5, J2751, J2751*F2751)))</f>
        <v/>
      </c>
      <c r="U2751" s="20">
        <f>IF(S2751&lt;&gt;1, U2750, IF(C2751=Ajustes!$B$6, U2750+H2751, U2750-H2751))</f>
        <v/>
      </c>
      <c r="V2751" s="19">
        <f>IF(S2751&lt;&gt;1, V2750, IF(C2751=Ajustes!$B$6, V2750+D2751+N(O2751)+T2751, IF(U2751&lt;=0, 0, V2750-H2751*W2750)))</f>
        <v/>
      </c>
      <c r="W2751" s="21">
        <f>IF(U2751&gt;0, V2751/U2751, 0)</f>
        <v/>
      </c>
      <c r="X2751" s="19">
        <f>IF(AND(S2751=1, C2751=Ajustes!$B$7), D2751-N(O2751)-T2751-H2751*W2750, "")</f>
        <v/>
      </c>
      <c r="Y2751" s="18">
        <f>IF(A2751="", "", TRIM(IF(COUNTIFS($N$2:$N$3000,N2751,$C$2:$C$3000,C2751,$D$2:$D$3000,D2751,$H$2:$H$3000,H2751)&gt;1, "Orden repetida. ", "")&amp;IF(AND(S2751=1, C2751=Ajustes!$B$7, U2750+0.000001&lt;H2751), "Vendes más de lo registrado. ", "")&amp;IF(Q2751="texto", "Fecha en texto. ", "")&amp;IF(OR(NOT(ISNUMBER(D2751)), NOT(ISNUMBER(H2751))), "Número en texto. ", "")&amp;IF(AND(ISNUMBER(Q2751), ISNUMBER(Q2750), Q2751&lt;Q2750), "Fuera de orden de fecha. ", "")))</f>
        <v/>
      </c>
      <c r="Z2751" s="18">
        <f>IF(AND(S2751=1, ISNUMBER(R2751)), ROW(), 0)</f>
        <v/>
      </c>
      <c r="AA2751" s="18">
        <f>IF(ISNUMBER(R2751), R2751, 0)</f>
        <v/>
      </c>
    </row>
    <row r="2752">
      <c r="A2752" s="13" t="n"/>
      <c r="B2752" s="13" t="n"/>
      <c r="C2752" s="13" t="n"/>
      <c r="D2752" s="13" t="n"/>
      <c r="E2752" s="13" t="n"/>
      <c r="F2752" s="13" t="n"/>
      <c r="G2752" s="13" t="n"/>
      <c r="H2752" s="13" t="n"/>
      <c r="I2752" s="13" t="n"/>
      <c r="J2752" s="13" t="n"/>
      <c r="K2752" s="13" t="n"/>
      <c r="L2752" s="13" t="n"/>
      <c r="M2752" s="13" t="n"/>
      <c r="N2752" s="13" t="n"/>
      <c r="O2752" s="14" t="n"/>
      <c r="P2752" s="15" t="n"/>
      <c r="Q2752" s="16">
        <f>IF(N2752="", "", IF(ISNUMBER(N2752), N2752, IFERROR(DATEVALUE(LEFT(N2752,10))+TIMEVALUE(MID(N2752,12,8)), "texto")))</f>
        <v/>
      </c>
      <c r="R2752" s="17">
        <f>IF(ISNUMBER(Q2752), DATE(YEAR(Q2752),MONTH(Q2752),1), "")</f>
        <v/>
      </c>
      <c r="S2752" s="18">
        <f>IF(A2752="", 0, IF(AND(M2752=Ajustes!$B$8, E2752=Ajustes!$B$5, I2752=Ajustes!$B$4, OR(C2752=Ajustes!$B$6, C2752=Ajustes!$B$7), ISNUMBER(D2752), ISNUMBER(H2752)), 1, 0))</f>
        <v/>
      </c>
      <c r="T2752" s="19">
        <f>IF(S2752&lt;&gt;1, 0, IF(N(J2752)=0, 0, IF(K2752=Ajustes!$B$5, J2752, J2752*F2752)))</f>
        <v/>
      </c>
      <c r="U2752" s="20">
        <f>IF(S2752&lt;&gt;1, U2751, IF(C2752=Ajustes!$B$6, U2751+H2752, U2751-H2752))</f>
        <v/>
      </c>
      <c r="V2752" s="19">
        <f>IF(S2752&lt;&gt;1, V2751, IF(C2752=Ajustes!$B$6, V2751+D2752+N(O2752)+T2752, IF(U2752&lt;=0, 0, V2751-H2752*W2751)))</f>
        <v/>
      </c>
      <c r="W2752" s="21">
        <f>IF(U2752&gt;0, V2752/U2752, 0)</f>
        <v/>
      </c>
      <c r="X2752" s="19">
        <f>IF(AND(S2752=1, C2752=Ajustes!$B$7), D2752-N(O2752)-T2752-H2752*W2751, "")</f>
        <v/>
      </c>
      <c r="Y2752" s="18">
        <f>IF(A2752="", "", TRIM(IF(COUNTIFS($N$2:$N$3000,N2752,$C$2:$C$3000,C2752,$D$2:$D$3000,D2752,$H$2:$H$3000,H2752)&gt;1, "Orden repetida. ", "")&amp;IF(AND(S2752=1, C2752=Ajustes!$B$7, U2751+0.000001&lt;H2752), "Vendes más de lo registrado. ", "")&amp;IF(Q2752="texto", "Fecha en texto. ", "")&amp;IF(OR(NOT(ISNUMBER(D2752)), NOT(ISNUMBER(H2752))), "Número en texto. ", "")&amp;IF(AND(ISNUMBER(Q2752), ISNUMBER(Q2751), Q2752&lt;Q2751), "Fuera de orden de fecha. ", "")))</f>
        <v/>
      </c>
      <c r="Z2752" s="18">
        <f>IF(AND(S2752=1, ISNUMBER(R2752)), ROW(), 0)</f>
        <v/>
      </c>
      <c r="AA2752" s="18">
        <f>IF(ISNUMBER(R2752), R2752, 0)</f>
        <v/>
      </c>
    </row>
    <row r="2753">
      <c r="A2753" s="13" t="n"/>
      <c r="B2753" s="13" t="n"/>
      <c r="C2753" s="13" t="n"/>
      <c r="D2753" s="13" t="n"/>
      <c r="E2753" s="13" t="n"/>
      <c r="F2753" s="13" t="n"/>
      <c r="G2753" s="13" t="n"/>
      <c r="H2753" s="13" t="n"/>
      <c r="I2753" s="13" t="n"/>
      <c r="J2753" s="13" t="n"/>
      <c r="K2753" s="13" t="n"/>
      <c r="L2753" s="13" t="n"/>
      <c r="M2753" s="13" t="n"/>
      <c r="N2753" s="13" t="n"/>
      <c r="O2753" s="14" t="n"/>
      <c r="P2753" s="15" t="n"/>
      <c r="Q2753" s="16">
        <f>IF(N2753="", "", IF(ISNUMBER(N2753), N2753, IFERROR(DATEVALUE(LEFT(N2753,10))+TIMEVALUE(MID(N2753,12,8)), "texto")))</f>
        <v/>
      </c>
      <c r="R2753" s="17">
        <f>IF(ISNUMBER(Q2753), DATE(YEAR(Q2753),MONTH(Q2753),1), "")</f>
        <v/>
      </c>
      <c r="S2753" s="18">
        <f>IF(A2753="", 0, IF(AND(M2753=Ajustes!$B$8, E2753=Ajustes!$B$5, I2753=Ajustes!$B$4, OR(C2753=Ajustes!$B$6, C2753=Ajustes!$B$7), ISNUMBER(D2753), ISNUMBER(H2753)), 1, 0))</f>
        <v/>
      </c>
      <c r="T2753" s="19">
        <f>IF(S2753&lt;&gt;1, 0, IF(N(J2753)=0, 0, IF(K2753=Ajustes!$B$5, J2753, J2753*F2753)))</f>
        <v/>
      </c>
      <c r="U2753" s="20">
        <f>IF(S2753&lt;&gt;1, U2752, IF(C2753=Ajustes!$B$6, U2752+H2753, U2752-H2753))</f>
        <v/>
      </c>
      <c r="V2753" s="19">
        <f>IF(S2753&lt;&gt;1, V2752, IF(C2753=Ajustes!$B$6, V2752+D2753+N(O2753)+T2753, IF(U2753&lt;=0, 0, V2752-H2753*W2752)))</f>
        <v/>
      </c>
      <c r="W2753" s="21">
        <f>IF(U2753&gt;0, V2753/U2753, 0)</f>
        <v/>
      </c>
      <c r="X2753" s="19">
        <f>IF(AND(S2753=1, C2753=Ajustes!$B$7), D2753-N(O2753)-T2753-H2753*W2752, "")</f>
        <v/>
      </c>
      <c r="Y2753" s="18">
        <f>IF(A2753="", "", TRIM(IF(COUNTIFS($N$2:$N$3000,N2753,$C$2:$C$3000,C2753,$D$2:$D$3000,D2753,$H$2:$H$3000,H2753)&gt;1, "Orden repetida. ", "")&amp;IF(AND(S2753=1, C2753=Ajustes!$B$7, U2752+0.000001&lt;H2753), "Vendes más de lo registrado. ", "")&amp;IF(Q2753="texto", "Fecha en texto. ", "")&amp;IF(OR(NOT(ISNUMBER(D2753)), NOT(ISNUMBER(H2753))), "Número en texto. ", "")&amp;IF(AND(ISNUMBER(Q2753), ISNUMBER(Q2752), Q2753&lt;Q2752), "Fuera de orden de fecha. ", "")))</f>
        <v/>
      </c>
      <c r="Z2753" s="18">
        <f>IF(AND(S2753=1, ISNUMBER(R2753)), ROW(), 0)</f>
        <v/>
      </c>
      <c r="AA2753" s="18">
        <f>IF(ISNUMBER(R2753), R2753, 0)</f>
        <v/>
      </c>
    </row>
    <row r="2754">
      <c r="A2754" s="13" t="n"/>
      <c r="B2754" s="13" t="n"/>
      <c r="C2754" s="13" t="n"/>
      <c r="D2754" s="13" t="n"/>
      <c r="E2754" s="13" t="n"/>
      <c r="F2754" s="13" t="n"/>
      <c r="G2754" s="13" t="n"/>
      <c r="H2754" s="13" t="n"/>
      <c r="I2754" s="13" t="n"/>
      <c r="J2754" s="13" t="n"/>
      <c r="K2754" s="13" t="n"/>
      <c r="L2754" s="13" t="n"/>
      <c r="M2754" s="13" t="n"/>
      <c r="N2754" s="13" t="n"/>
      <c r="O2754" s="14" t="n"/>
      <c r="P2754" s="15" t="n"/>
      <c r="Q2754" s="16">
        <f>IF(N2754="", "", IF(ISNUMBER(N2754), N2754, IFERROR(DATEVALUE(LEFT(N2754,10))+TIMEVALUE(MID(N2754,12,8)), "texto")))</f>
        <v/>
      </c>
      <c r="R2754" s="17">
        <f>IF(ISNUMBER(Q2754), DATE(YEAR(Q2754),MONTH(Q2754),1), "")</f>
        <v/>
      </c>
      <c r="S2754" s="18">
        <f>IF(A2754="", 0, IF(AND(M2754=Ajustes!$B$8, E2754=Ajustes!$B$5, I2754=Ajustes!$B$4, OR(C2754=Ajustes!$B$6, C2754=Ajustes!$B$7), ISNUMBER(D2754), ISNUMBER(H2754)), 1, 0))</f>
        <v/>
      </c>
      <c r="T2754" s="19">
        <f>IF(S2754&lt;&gt;1, 0, IF(N(J2754)=0, 0, IF(K2754=Ajustes!$B$5, J2754, J2754*F2754)))</f>
        <v/>
      </c>
      <c r="U2754" s="20">
        <f>IF(S2754&lt;&gt;1, U2753, IF(C2754=Ajustes!$B$6, U2753+H2754, U2753-H2754))</f>
        <v/>
      </c>
      <c r="V2754" s="19">
        <f>IF(S2754&lt;&gt;1, V2753, IF(C2754=Ajustes!$B$6, V2753+D2754+N(O2754)+T2754, IF(U2754&lt;=0, 0, V2753-H2754*W2753)))</f>
        <v/>
      </c>
      <c r="W2754" s="21">
        <f>IF(U2754&gt;0, V2754/U2754, 0)</f>
        <v/>
      </c>
      <c r="X2754" s="19">
        <f>IF(AND(S2754=1, C2754=Ajustes!$B$7), D2754-N(O2754)-T2754-H2754*W2753, "")</f>
        <v/>
      </c>
      <c r="Y2754" s="18">
        <f>IF(A2754="", "", TRIM(IF(COUNTIFS($N$2:$N$3000,N2754,$C$2:$C$3000,C2754,$D$2:$D$3000,D2754,$H$2:$H$3000,H2754)&gt;1, "Orden repetida. ", "")&amp;IF(AND(S2754=1, C2754=Ajustes!$B$7, U2753+0.000001&lt;H2754), "Vendes más de lo registrado. ", "")&amp;IF(Q2754="texto", "Fecha en texto. ", "")&amp;IF(OR(NOT(ISNUMBER(D2754)), NOT(ISNUMBER(H2754))), "Número en texto. ", "")&amp;IF(AND(ISNUMBER(Q2754), ISNUMBER(Q2753), Q2754&lt;Q2753), "Fuera de orden de fecha. ", "")))</f>
        <v/>
      </c>
      <c r="Z2754" s="18">
        <f>IF(AND(S2754=1, ISNUMBER(R2754)), ROW(), 0)</f>
        <v/>
      </c>
      <c r="AA2754" s="18">
        <f>IF(ISNUMBER(R2754), R2754, 0)</f>
        <v/>
      </c>
    </row>
    <row r="2755">
      <c r="A2755" s="13" t="n"/>
      <c r="B2755" s="13" t="n"/>
      <c r="C2755" s="13" t="n"/>
      <c r="D2755" s="13" t="n"/>
      <c r="E2755" s="13" t="n"/>
      <c r="F2755" s="13" t="n"/>
      <c r="G2755" s="13" t="n"/>
      <c r="H2755" s="13" t="n"/>
      <c r="I2755" s="13" t="n"/>
      <c r="J2755" s="13" t="n"/>
      <c r="K2755" s="13" t="n"/>
      <c r="L2755" s="13" t="n"/>
      <c r="M2755" s="13" t="n"/>
      <c r="N2755" s="13" t="n"/>
      <c r="O2755" s="14" t="n"/>
      <c r="P2755" s="15" t="n"/>
      <c r="Q2755" s="16">
        <f>IF(N2755="", "", IF(ISNUMBER(N2755), N2755, IFERROR(DATEVALUE(LEFT(N2755,10))+TIMEVALUE(MID(N2755,12,8)), "texto")))</f>
        <v/>
      </c>
      <c r="R2755" s="17">
        <f>IF(ISNUMBER(Q2755), DATE(YEAR(Q2755),MONTH(Q2755),1), "")</f>
        <v/>
      </c>
      <c r="S2755" s="18">
        <f>IF(A2755="", 0, IF(AND(M2755=Ajustes!$B$8, E2755=Ajustes!$B$5, I2755=Ajustes!$B$4, OR(C2755=Ajustes!$B$6, C2755=Ajustes!$B$7), ISNUMBER(D2755), ISNUMBER(H2755)), 1, 0))</f>
        <v/>
      </c>
      <c r="T2755" s="19">
        <f>IF(S2755&lt;&gt;1, 0, IF(N(J2755)=0, 0, IF(K2755=Ajustes!$B$5, J2755, J2755*F2755)))</f>
        <v/>
      </c>
      <c r="U2755" s="20">
        <f>IF(S2755&lt;&gt;1, U2754, IF(C2755=Ajustes!$B$6, U2754+H2755, U2754-H2755))</f>
        <v/>
      </c>
      <c r="V2755" s="19">
        <f>IF(S2755&lt;&gt;1, V2754, IF(C2755=Ajustes!$B$6, V2754+D2755+N(O2755)+T2755, IF(U2755&lt;=0, 0, V2754-H2755*W2754)))</f>
        <v/>
      </c>
      <c r="W2755" s="21">
        <f>IF(U2755&gt;0, V2755/U2755, 0)</f>
        <v/>
      </c>
      <c r="X2755" s="19">
        <f>IF(AND(S2755=1, C2755=Ajustes!$B$7), D2755-N(O2755)-T2755-H2755*W2754, "")</f>
        <v/>
      </c>
      <c r="Y2755" s="18">
        <f>IF(A2755="", "", TRIM(IF(COUNTIFS($N$2:$N$3000,N2755,$C$2:$C$3000,C2755,$D$2:$D$3000,D2755,$H$2:$H$3000,H2755)&gt;1, "Orden repetida. ", "")&amp;IF(AND(S2755=1, C2755=Ajustes!$B$7, U2754+0.000001&lt;H2755), "Vendes más de lo registrado. ", "")&amp;IF(Q2755="texto", "Fecha en texto. ", "")&amp;IF(OR(NOT(ISNUMBER(D2755)), NOT(ISNUMBER(H2755))), "Número en texto. ", "")&amp;IF(AND(ISNUMBER(Q2755), ISNUMBER(Q2754), Q2755&lt;Q2754), "Fuera de orden de fecha. ", "")))</f>
        <v/>
      </c>
      <c r="Z2755" s="18">
        <f>IF(AND(S2755=1, ISNUMBER(R2755)), ROW(), 0)</f>
        <v/>
      </c>
      <c r="AA2755" s="18">
        <f>IF(ISNUMBER(R2755), R2755, 0)</f>
        <v/>
      </c>
    </row>
    <row r="2756">
      <c r="A2756" s="13" t="n"/>
      <c r="B2756" s="13" t="n"/>
      <c r="C2756" s="13" t="n"/>
      <c r="D2756" s="13" t="n"/>
      <c r="E2756" s="13" t="n"/>
      <c r="F2756" s="13" t="n"/>
      <c r="G2756" s="13" t="n"/>
      <c r="H2756" s="13" t="n"/>
      <c r="I2756" s="13" t="n"/>
      <c r="J2756" s="13" t="n"/>
      <c r="K2756" s="13" t="n"/>
      <c r="L2756" s="13" t="n"/>
      <c r="M2756" s="13" t="n"/>
      <c r="N2756" s="13" t="n"/>
      <c r="O2756" s="14" t="n"/>
      <c r="P2756" s="15" t="n"/>
      <c r="Q2756" s="16">
        <f>IF(N2756="", "", IF(ISNUMBER(N2756), N2756, IFERROR(DATEVALUE(LEFT(N2756,10))+TIMEVALUE(MID(N2756,12,8)), "texto")))</f>
        <v/>
      </c>
      <c r="R2756" s="17">
        <f>IF(ISNUMBER(Q2756), DATE(YEAR(Q2756),MONTH(Q2756),1), "")</f>
        <v/>
      </c>
      <c r="S2756" s="18">
        <f>IF(A2756="", 0, IF(AND(M2756=Ajustes!$B$8, E2756=Ajustes!$B$5, I2756=Ajustes!$B$4, OR(C2756=Ajustes!$B$6, C2756=Ajustes!$B$7), ISNUMBER(D2756), ISNUMBER(H2756)), 1, 0))</f>
        <v/>
      </c>
      <c r="T2756" s="19">
        <f>IF(S2756&lt;&gt;1, 0, IF(N(J2756)=0, 0, IF(K2756=Ajustes!$B$5, J2756, J2756*F2756)))</f>
        <v/>
      </c>
      <c r="U2756" s="20">
        <f>IF(S2756&lt;&gt;1, U2755, IF(C2756=Ajustes!$B$6, U2755+H2756, U2755-H2756))</f>
        <v/>
      </c>
      <c r="V2756" s="19">
        <f>IF(S2756&lt;&gt;1, V2755, IF(C2756=Ajustes!$B$6, V2755+D2756+N(O2756)+T2756, IF(U2756&lt;=0, 0, V2755-H2756*W2755)))</f>
        <v/>
      </c>
      <c r="W2756" s="21">
        <f>IF(U2756&gt;0, V2756/U2756, 0)</f>
        <v/>
      </c>
      <c r="X2756" s="19">
        <f>IF(AND(S2756=1, C2756=Ajustes!$B$7), D2756-N(O2756)-T2756-H2756*W2755, "")</f>
        <v/>
      </c>
      <c r="Y2756" s="18">
        <f>IF(A2756="", "", TRIM(IF(COUNTIFS($N$2:$N$3000,N2756,$C$2:$C$3000,C2756,$D$2:$D$3000,D2756,$H$2:$H$3000,H2756)&gt;1, "Orden repetida. ", "")&amp;IF(AND(S2756=1, C2756=Ajustes!$B$7, U2755+0.000001&lt;H2756), "Vendes más de lo registrado. ", "")&amp;IF(Q2756="texto", "Fecha en texto. ", "")&amp;IF(OR(NOT(ISNUMBER(D2756)), NOT(ISNUMBER(H2756))), "Número en texto. ", "")&amp;IF(AND(ISNUMBER(Q2756), ISNUMBER(Q2755), Q2756&lt;Q2755), "Fuera de orden de fecha. ", "")))</f>
        <v/>
      </c>
      <c r="Z2756" s="18">
        <f>IF(AND(S2756=1, ISNUMBER(R2756)), ROW(), 0)</f>
        <v/>
      </c>
      <c r="AA2756" s="18">
        <f>IF(ISNUMBER(R2756), R2756, 0)</f>
        <v/>
      </c>
    </row>
    <row r="2757">
      <c r="A2757" s="13" t="n"/>
      <c r="B2757" s="13" t="n"/>
      <c r="C2757" s="13" t="n"/>
      <c r="D2757" s="13" t="n"/>
      <c r="E2757" s="13" t="n"/>
      <c r="F2757" s="13" t="n"/>
      <c r="G2757" s="13" t="n"/>
      <c r="H2757" s="13" t="n"/>
      <c r="I2757" s="13" t="n"/>
      <c r="J2757" s="13" t="n"/>
      <c r="K2757" s="13" t="n"/>
      <c r="L2757" s="13" t="n"/>
      <c r="M2757" s="13" t="n"/>
      <c r="N2757" s="13" t="n"/>
      <c r="O2757" s="14" t="n"/>
      <c r="P2757" s="15" t="n"/>
      <c r="Q2757" s="16">
        <f>IF(N2757="", "", IF(ISNUMBER(N2757), N2757, IFERROR(DATEVALUE(LEFT(N2757,10))+TIMEVALUE(MID(N2757,12,8)), "texto")))</f>
        <v/>
      </c>
      <c r="R2757" s="17">
        <f>IF(ISNUMBER(Q2757), DATE(YEAR(Q2757),MONTH(Q2757),1), "")</f>
        <v/>
      </c>
      <c r="S2757" s="18">
        <f>IF(A2757="", 0, IF(AND(M2757=Ajustes!$B$8, E2757=Ajustes!$B$5, I2757=Ajustes!$B$4, OR(C2757=Ajustes!$B$6, C2757=Ajustes!$B$7), ISNUMBER(D2757), ISNUMBER(H2757)), 1, 0))</f>
        <v/>
      </c>
      <c r="T2757" s="19">
        <f>IF(S2757&lt;&gt;1, 0, IF(N(J2757)=0, 0, IF(K2757=Ajustes!$B$5, J2757, J2757*F2757)))</f>
        <v/>
      </c>
      <c r="U2757" s="20">
        <f>IF(S2757&lt;&gt;1, U2756, IF(C2757=Ajustes!$B$6, U2756+H2757, U2756-H2757))</f>
        <v/>
      </c>
      <c r="V2757" s="19">
        <f>IF(S2757&lt;&gt;1, V2756, IF(C2757=Ajustes!$B$6, V2756+D2757+N(O2757)+T2757, IF(U2757&lt;=0, 0, V2756-H2757*W2756)))</f>
        <v/>
      </c>
      <c r="W2757" s="21">
        <f>IF(U2757&gt;0, V2757/U2757, 0)</f>
        <v/>
      </c>
      <c r="X2757" s="19">
        <f>IF(AND(S2757=1, C2757=Ajustes!$B$7), D2757-N(O2757)-T2757-H2757*W2756, "")</f>
        <v/>
      </c>
      <c r="Y2757" s="18">
        <f>IF(A2757="", "", TRIM(IF(COUNTIFS($N$2:$N$3000,N2757,$C$2:$C$3000,C2757,$D$2:$D$3000,D2757,$H$2:$H$3000,H2757)&gt;1, "Orden repetida. ", "")&amp;IF(AND(S2757=1, C2757=Ajustes!$B$7, U2756+0.000001&lt;H2757), "Vendes más de lo registrado. ", "")&amp;IF(Q2757="texto", "Fecha en texto. ", "")&amp;IF(OR(NOT(ISNUMBER(D2757)), NOT(ISNUMBER(H2757))), "Número en texto. ", "")&amp;IF(AND(ISNUMBER(Q2757), ISNUMBER(Q2756), Q2757&lt;Q2756), "Fuera de orden de fecha. ", "")))</f>
        <v/>
      </c>
      <c r="Z2757" s="18">
        <f>IF(AND(S2757=1, ISNUMBER(R2757)), ROW(), 0)</f>
        <v/>
      </c>
      <c r="AA2757" s="18">
        <f>IF(ISNUMBER(R2757), R2757, 0)</f>
        <v/>
      </c>
    </row>
    <row r="2758">
      <c r="A2758" s="13" t="n"/>
      <c r="B2758" s="13" t="n"/>
      <c r="C2758" s="13" t="n"/>
      <c r="D2758" s="13" t="n"/>
      <c r="E2758" s="13" t="n"/>
      <c r="F2758" s="13" t="n"/>
      <c r="G2758" s="13" t="n"/>
      <c r="H2758" s="13" t="n"/>
      <c r="I2758" s="13" t="n"/>
      <c r="J2758" s="13" t="n"/>
      <c r="K2758" s="13" t="n"/>
      <c r="L2758" s="13" t="n"/>
      <c r="M2758" s="13" t="n"/>
      <c r="N2758" s="13" t="n"/>
      <c r="O2758" s="14" t="n"/>
      <c r="P2758" s="15" t="n"/>
      <c r="Q2758" s="16">
        <f>IF(N2758="", "", IF(ISNUMBER(N2758), N2758, IFERROR(DATEVALUE(LEFT(N2758,10))+TIMEVALUE(MID(N2758,12,8)), "texto")))</f>
        <v/>
      </c>
      <c r="R2758" s="17">
        <f>IF(ISNUMBER(Q2758), DATE(YEAR(Q2758),MONTH(Q2758),1), "")</f>
        <v/>
      </c>
      <c r="S2758" s="18">
        <f>IF(A2758="", 0, IF(AND(M2758=Ajustes!$B$8, E2758=Ajustes!$B$5, I2758=Ajustes!$B$4, OR(C2758=Ajustes!$B$6, C2758=Ajustes!$B$7), ISNUMBER(D2758), ISNUMBER(H2758)), 1, 0))</f>
        <v/>
      </c>
      <c r="T2758" s="19">
        <f>IF(S2758&lt;&gt;1, 0, IF(N(J2758)=0, 0, IF(K2758=Ajustes!$B$5, J2758, J2758*F2758)))</f>
        <v/>
      </c>
      <c r="U2758" s="20">
        <f>IF(S2758&lt;&gt;1, U2757, IF(C2758=Ajustes!$B$6, U2757+H2758, U2757-H2758))</f>
        <v/>
      </c>
      <c r="V2758" s="19">
        <f>IF(S2758&lt;&gt;1, V2757, IF(C2758=Ajustes!$B$6, V2757+D2758+N(O2758)+T2758, IF(U2758&lt;=0, 0, V2757-H2758*W2757)))</f>
        <v/>
      </c>
      <c r="W2758" s="21">
        <f>IF(U2758&gt;0, V2758/U2758, 0)</f>
        <v/>
      </c>
      <c r="X2758" s="19">
        <f>IF(AND(S2758=1, C2758=Ajustes!$B$7), D2758-N(O2758)-T2758-H2758*W2757, "")</f>
        <v/>
      </c>
      <c r="Y2758" s="18">
        <f>IF(A2758="", "", TRIM(IF(COUNTIFS($N$2:$N$3000,N2758,$C$2:$C$3000,C2758,$D$2:$D$3000,D2758,$H$2:$H$3000,H2758)&gt;1, "Orden repetida. ", "")&amp;IF(AND(S2758=1, C2758=Ajustes!$B$7, U2757+0.000001&lt;H2758), "Vendes más de lo registrado. ", "")&amp;IF(Q2758="texto", "Fecha en texto. ", "")&amp;IF(OR(NOT(ISNUMBER(D2758)), NOT(ISNUMBER(H2758))), "Número en texto. ", "")&amp;IF(AND(ISNUMBER(Q2758), ISNUMBER(Q2757), Q2758&lt;Q2757), "Fuera de orden de fecha. ", "")))</f>
        <v/>
      </c>
      <c r="Z2758" s="18">
        <f>IF(AND(S2758=1, ISNUMBER(R2758)), ROW(), 0)</f>
        <v/>
      </c>
      <c r="AA2758" s="18">
        <f>IF(ISNUMBER(R2758), R2758, 0)</f>
        <v/>
      </c>
    </row>
    <row r="2759">
      <c r="A2759" s="13" t="n"/>
      <c r="B2759" s="13" t="n"/>
      <c r="C2759" s="13" t="n"/>
      <c r="D2759" s="13" t="n"/>
      <c r="E2759" s="13" t="n"/>
      <c r="F2759" s="13" t="n"/>
      <c r="G2759" s="13" t="n"/>
      <c r="H2759" s="13" t="n"/>
      <c r="I2759" s="13" t="n"/>
      <c r="J2759" s="13" t="n"/>
      <c r="K2759" s="13" t="n"/>
      <c r="L2759" s="13" t="n"/>
      <c r="M2759" s="13" t="n"/>
      <c r="N2759" s="13" t="n"/>
      <c r="O2759" s="14" t="n"/>
      <c r="P2759" s="15" t="n"/>
      <c r="Q2759" s="16">
        <f>IF(N2759="", "", IF(ISNUMBER(N2759), N2759, IFERROR(DATEVALUE(LEFT(N2759,10))+TIMEVALUE(MID(N2759,12,8)), "texto")))</f>
        <v/>
      </c>
      <c r="R2759" s="17">
        <f>IF(ISNUMBER(Q2759), DATE(YEAR(Q2759),MONTH(Q2759),1), "")</f>
        <v/>
      </c>
      <c r="S2759" s="18">
        <f>IF(A2759="", 0, IF(AND(M2759=Ajustes!$B$8, E2759=Ajustes!$B$5, I2759=Ajustes!$B$4, OR(C2759=Ajustes!$B$6, C2759=Ajustes!$B$7), ISNUMBER(D2759), ISNUMBER(H2759)), 1, 0))</f>
        <v/>
      </c>
      <c r="T2759" s="19">
        <f>IF(S2759&lt;&gt;1, 0, IF(N(J2759)=0, 0, IF(K2759=Ajustes!$B$5, J2759, J2759*F2759)))</f>
        <v/>
      </c>
      <c r="U2759" s="20">
        <f>IF(S2759&lt;&gt;1, U2758, IF(C2759=Ajustes!$B$6, U2758+H2759, U2758-H2759))</f>
        <v/>
      </c>
      <c r="V2759" s="19">
        <f>IF(S2759&lt;&gt;1, V2758, IF(C2759=Ajustes!$B$6, V2758+D2759+N(O2759)+T2759, IF(U2759&lt;=0, 0, V2758-H2759*W2758)))</f>
        <v/>
      </c>
      <c r="W2759" s="21">
        <f>IF(U2759&gt;0, V2759/U2759, 0)</f>
        <v/>
      </c>
      <c r="X2759" s="19">
        <f>IF(AND(S2759=1, C2759=Ajustes!$B$7), D2759-N(O2759)-T2759-H2759*W2758, "")</f>
        <v/>
      </c>
      <c r="Y2759" s="18">
        <f>IF(A2759="", "", TRIM(IF(COUNTIFS($N$2:$N$3000,N2759,$C$2:$C$3000,C2759,$D$2:$D$3000,D2759,$H$2:$H$3000,H2759)&gt;1, "Orden repetida. ", "")&amp;IF(AND(S2759=1, C2759=Ajustes!$B$7, U2758+0.000001&lt;H2759), "Vendes más de lo registrado. ", "")&amp;IF(Q2759="texto", "Fecha en texto. ", "")&amp;IF(OR(NOT(ISNUMBER(D2759)), NOT(ISNUMBER(H2759))), "Número en texto. ", "")&amp;IF(AND(ISNUMBER(Q2759), ISNUMBER(Q2758), Q2759&lt;Q2758), "Fuera de orden de fecha. ", "")))</f>
        <v/>
      </c>
      <c r="Z2759" s="18">
        <f>IF(AND(S2759=1, ISNUMBER(R2759)), ROW(), 0)</f>
        <v/>
      </c>
      <c r="AA2759" s="18">
        <f>IF(ISNUMBER(R2759), R2759, 0)</f>
        <v/>
      </c>
    </row>
    <row r="2760">
      <c r="A2760" s="13" t="n"/>
      <c r="B2760" s="13" t="n"/>
      <c r="C2760" s="13" t="n"/>
      <c r="D2760" s="13" t="n"/>
      <c r="E2760" s="13" t="n"/>
      <c r="F2760" s="13" t="n"/>
      <c r="G2760" s="13" t="n"/>
      <c r="H2760" s="13" t="n"/>
      <c r="I2760" s="13" t="n"/>
      <c r="J2760" s="13" t="n"/>
      <c r="K2760" s="13" t="n"/>
      <c r="L2760" s="13" t="n"/>
      <c r="M2760" s="13" t="n"/>
      <c r="N2760" s="13" t="n"/>
      <c r="O2760" s="14" t="n"/>
      <c r="P2760" s="15" t="n"/>
      <c r="Q2760" s="16">
        <f>IF(N2760="", "", IF(ISNUMBER(N2760), N2760, IFERROR(DATEVALUE(LEFT(N2760,10))+TIMEVALUE(MID(N2760,12,8)), "texto")))</f>
        <v/>
      </c>
      <c r="R2760" s="17">
        <f>IF(ISNUMBER(Q2760), DATE(YEAR(Q2760),MONTH(Q2760),1), "")</f>
        <v/>
      </c>
      <c r="S2760" s="18">
        <f>IF(A2760="", 0, IF(AND(M2760=Ajustes!$B$8, E2760=Ajustes!$B$5, I2760=Ajustes!$B$4, OR(C2760=Ajustes!$B$6, C2760=Ajustes!$B$7), ISNUMBER(D2760), ISNUMBER(H2760)), 1, 0))</f>
        <v/>
      </c>
      <c r="T2760" s="19">
        <f>IF(S2760&lt;&gt;1, 0, IF(N(J2760)=0, 0, IF(K2760=Ajustes!$B$5, J2760, J2760*F2760)))</f>
        <v/>
      </c>
      <c r="U2760" s="20">
        <f>IF(S2760&lt;&gt;1, U2759, IF(C2760=Ajustes!$B$6, U2759+H2760, U2759-H2760))</f>
        <v/>
      </c>
      <c r="V2760" s="19">
        <f>IF(S2760&lt;&gt;1, V2759, IF(C2760=Ajustes!$B$6, V2759+D2760+N(O2760)+T2760, IF(U2760&lt;=0, 0, V2759-H2760*W2759)))</f>
        <v/>
      </c>
      <c r="W2760" s="21">
        <f>IF(U2760&gt;0, V2760/U2760, 0)</f>
        <v/>
      </c>
      <c r="X2760" s="19">
        <f>IF(AND(S2760=1, C2760=Ajustes!$B$7), D2760-N(O2760)-T2760-H2760*W2759, "")</f>
        <v/>
      </c>
      <c r="Y2760" s="18">
        <f>IF(A2760="", "", TRIM(IF(COUNTIFS($N$2:$N$3000,N2760,$C$2:$C$3000,C2760,$D$2:$D$3000,D2760,$H$2:$H$3000,H2760)&gt;1, "Orden repetida. ", "")&amp;IF(AND(S2760=1, C2760=Ajustes!$B$7, U2759+0.000001&lt;H2760), "Vendes más de lo registrado. ", "")&amp;IF(Q2760="texto", "Fecha en texto. ", "")&amp;IF(OR(NOT(ISNUMBER(D2760)), NOT(ISNUMBER(H2760))), "Número en texto. ", "")&amp;IF(AND(ISNUMBER(Q2760), ISNUMBER(Q2759), Q2760&lt;Q2759), "Fuera de orden de fecha. ", "")))</f>
        <v/>
      </c>
      <c r="Z2760" s="18">
        <f>IF(AND(S2760=1, ISNUMBER(R2760)), ROW(), 0)</f>
        <v/>
      </c>
      <c r="AA2760" s="18">
        <f>IF(ISNUMBER(R2760), R2760, 0)</f>
        <v/>
      </c>
    </row>
    <row r="2761">
      <c r="A2761" s="13" t="n"/>
      <c r="B2761" s="13" t="n"/>
      <c r="C2761" s="13" t="n"/>
      <c r="D2761" s="13" t="n"/>
      <c r="E2761" s="13" t="n"/>
      <c r="F2761" s="13" t="n"/>
      <c r="G2761" s="13" t="n"/>
      <c r="H2761" s="13" t="n"/>
      <c r="I2761" s="13" t="n"/>
      <c r="J2761" s="13" t="n"/>
      <c r="K2761" s="13" t="n"/>
      <c r="L2761" s="13" t="n"/>
      <c r="M2761" s="13" t="n"/>
      <c r="N2761" s="13" t="n"/>
      <c r="O2761" s="14" t="n"/>
      <c r="P2761" s="15" t="n"/>
      <c r="Q2761" s="16">
        <f>IF(N2761="", "", IF(ISNUMBER(N2761), N2761, IFERROR(DATEVALUE(LEFT(N2761,10))+TIMEVALUE(MID(N2761,12,8)), "texto")))</f>
        <v/>
      </c>
      <c r="R2761" s="17">
        <f>IF(ISNUMBER(Q2761), DATE(YEAR(Q2761),MONTH(Q2761),1), "")</f>
        <v/>
      </c>
      <c r="S2761" s="18">
        <f>IF(A2761="", 0, IF(AND(M2761=Ajustes!$B$8, E2761=Ajustes!$B$5, I2761=Ajustes!$B$4, OR(C2761=Ajustes!$B$6, C2761=Ajustes!$B$7), ISNUMBER(D2761), ISNUMBER(H2761)), 1, 0))</f>
        <v/>
      </c>
      <c r="T2761" s="19">
        <f>IF(S2761&lt;&gt;1, 0, IF(N(J2761)=0, 0, IF(K2761=Ajustes!$B$5, J2761, J2761*F2761)))</f>
        <v/>
      </c>
      <c r="U2761" s="20">
        <f>IF(S2761&lt;&gt;1, U2760, IF(C2761=Ajustes!$B$6, U2760+H2761, U2760-H2761))</f>
        <v/>
      </c>
      <c r="V2761" s="19">
        <f>IF(S2761&lt;&gt;1, V2760, IF(C2761=Ajustes!$B$6, V2760+D2761+N(O2761)+T2761, IF(U2761&lt;=0, 0, V2760-H2761*W2760)))</f>
        <v/>
      </c>
      <c r="W2761" s="21">
        <f>IF(U2761&gt;0, V2761/U2761, 0)</f>
        <v/>
      </c>
      <c r="X2761" s="19">
        <f>IF(AND(S2761=1, C2761=Ajustes!$B$7), D2761-N(O2761)-T2761-H2761*W2760, "")</f>
        <v/>
      </c>
      <c r="Y2761" s="18">
        <f>IF(A2761="", "", TRIM(IF(COUNTIFS($N$2:$N$3000,N2761,$C$2:$C$3000,C2761,$D$2:$D$3000,D2761,$H$2:$H$3000,H2761)&gt;1, "Orden repetida. ", "")&amp;IF(AND(S2761=1, C2761=Ajustes!$B$7, U2760+0.000001&lt;H2761), "Vendes más de lo registrado. ", "")&amp;IF(Q2761="texto", "Fecha en texto. ", "")&amp;IF(OR(NOT(ISNUMBER(D2761)), NOT(ISNUMBER(H2761))), "Número en texto. ", "")&amp;IF(AND(ISNUMBER(Q2761), ISNUMBER(Q2760), Q2761&lt;Q2760), "Fuera de orden de fecha. ", "")))</f>
        <v/>
      </c>
      <c r="Z2761" s="18">
        <f>IF(AND(S2761=1, ISNUMBER(R2761)), ROW(), 0)</f>
        <v/>
      </c>
      <c r="AA2761" s="18">
        <f>IF(ISNUMBER(R2761), R2761, 0)</f>
        <v/>
      </c>
    </row>
    <row r="2762">
      <c r="A2762" s="13" t="n"/>
      <c r="B2762" s="13" t="n"/>
      <c r="C2762" s="13" t="n"/>
      <c r="D2762" s="13" t="n"/>
      <c r="E2762" s="13" t="n"/>
      <c r="F2762" s="13" t="n"/>
      <c r="G2762" s="13" t="n"/>
      <c r="H2762" s="13" t="n"/>
      <c r="I2762" s="13" t="n"/>
      <c r="J2762" s="13" t="n"/>
      <c r="K2762" s="13" t="n"/>
      <c r="L2762" s="13" t="n"/>
      <c r="M2762" s="13" t="n"/>
      <c r="N2762" s="13" t="n"/>
      <c r="O2762" s="14" t="n"/>
      <c r="P2762" s="15" t="n"/>
      <c r="Q2762" s="16">
        <f>IF(N2762="", "", IF(ISNUMBER(N2762), N2762, IFERROR(DATEVALUE(LEFT(N2762,10))+TIMEVALUE(MID(N2762,12,8)), "texto")))</f>
        <v/>
      </c>
      <c r="R2762" s="17">
        <f>IF(ISNUMBER(Q2762), DATE(YEAR(Q2762),MONTH(Q2762),1), "")</f>
        <v/>
      </c>
      <c r="S2762" s="18">
        <f>IF(A2762="", 0, IF(AND(M2762=Ajustes!$B$8, E2762=Ajustes!$B$5, I2762=Ajustes!$B$4, OR(C2762=Ajustes!$B$6, C2762=Ajustes!$B$7), ISNUMBER(D2762), ISNUMBER(H2762)), 1, 0))</f>
        <v/>
      </c>
      <c r="T2762" s="19">
        <f>IF(S2762&lt;&gt;1, 0, IF(N(J2762)=0, 0, IF(K2762=Ajustes!$B$5, J2762, J2762*F2762)))</f>
        <v/>
      </c>
      <c r="U2762" s="20">
        <f>IF(S2762&lt;&gt;1, U2761, IF(C2762=Ajustes!$B$6, U2761+H2762, U2761-H2762))</f>
        <v/>
      </c>
      <c r="V2762" s="19">
        <f>IF(S2762&lt;&gt;1, V2761, IF(C2762=Ajustes!$B$6, V2761+D2762+N(O2762)+T2762, IF(U2762&lt;=0, 0, V2761-H2762*W2761)))</f>
        <v/>
      </c>
      <c r="W2762" s="21">
        <f>IF(U2762&gt;0, V2762/U2762, 0)</f>
        <v/>
      </c>
      <c r="X2762" s="19">
        <f>IF(AND(S2762=1, C2762=Ajustes!$B$7), D2762-N(O2762)-T2762-H2762*W2761, "")</f>
        <v/>
      </c>
      <c r="Y2762" s="18">
        <f>IF(A2762="", "", TRIM(IF(COUNTIFS($N$2:$N$3000,N2762,$C$2:$C$3000,C2762,$D$2:$D$3000,D2762,$H$2:$H$3000,H2762)&gt;1, "Orden repetida. ", "")&amp;IF(AND(S2762=1, C2762=Ajustes!$B$7, U2761+0.000001&lt;H2762), "Vendes más de lo registrado. ", "")&amp;IF(Q2762="texto", "Fecha en texto. ", "")&amp;IF(OR(NOT(ISNUMBER(D2762)), NOT(ISNUMBER(H2762))), "Número en texto. ", "")&amp;IF(AND(ISNUMBER(Q2762), ISNUMBER(Q2761), Q2762&lt;Q2761), "Fuera de orden de fecha. ", "")))</f>
        <v/>
      </c>
      <c r="Z2762" s="18">
        <f>IF(AND(S2762=1, ISNUMBER(R2762)), ROW(), 0)</f>
        <v/>
      </c>
      <c r="AA2762" s="18">
        <f>IF(ISNUMBER(R2762), R2762, 0)</f>
        <v/>
      </c>
    </row>
    <row r="2763">
      <c r="A2763" s="13" t="n"/>
      <c r="B2763" s="13" t="n"/>
      <c r="C2763" s="13" t="n"/>
      <c r="D2763" s="13" t="n"/>
      <c r="E2763" s="13" t="n"/>
      <c r="F2763" s="13" t="n"/>
      <c r="G2763" s="13" t="n"/>
      <c r="H2763" s="13" t="n"/>
      <c r="I2763" s="13" t="n"/>
      <c r="J2763" s="13" t="n"/>
      <c r="K2763" s="13" t="n"/>
      <c r="L2763" s="13" t="n"/>
      <c r="M2763" s="13" t="n"/>
      <c r="N2763" s="13" t="n"/>
      <c r="O2763" s="14" t="n"/>
      <c r="P2763" s="15" t="n"/>
      <c r="Q2763" s="16">
        <f>IF(N2763="", "", IF(ISNUMBER(N2763), N2763, IFERROR(DATEVALUE(LEFT(N2763,10))+TIMEVALUE(MID(N2763,12,8)), "texto")))</f>
        <v/>
      </c>
      <c r="R2763" s="17">
        <f>IF(ISNUMBER(Q2763), DATE(YEAR(Q2763),MONTH(Q2763),1), "")</f>
        <v/>
      </c>
      <c r="S2763" s="18">
        <f>IF(A2763="", 0, IF(AND(M2763=Ajustes!$B$8, E2763=Ajustes!$B$5, I2763=Ajustes!$B$4, OR(C2763=Ajustes!$B$6, C2763=Ajustes!$B$7), ISNUMBER(D2763), ISNUMBER(H2763)), 1, 0))</f>
        <v/>
      </c>
      <c r="T2763" s="19">
        <f>IF(S2763&lt;&gt;1, 0, IF(N(J2763)=0, 0, IF(K2763=Ajustes!$B$5, J2763, J2763*F2763)))</f>
        <v/>
      </c>
      <c r="U2763" s="20">
        <f>IF(S2763&lt;&gt;1, U2762, IF(C2763=Ajustes!$B$6, U2762+H2763, U2762-H2763))</f>
        <v/>
      </c>
      <c r="V2763" s="19">
        <f>IF(S2763&lt;&gt;1, V2762, IF(C2763=Ajustes!$B$6, V2762+D2763+N(O2763)+T2763, IF(U2763&lt;=0, 0, V2762-H2763*W2762)))</f>
        <v/>
      </c>
      <c r="W2763" s="21">
        <f>IF(U2763&gt;0, V2763/U2763, 0)</f>
        <v/>
      </c>
      <c r="X2763" s="19">
        <f>IF(AND(S2763=1, C2763=Ajustes!$B$7), D2763-N(O2763)-T2763-H2763*W2762, "")</f>
        <v/>
      </c>
      <c r="Y2763" s="18">
        <f>IF(A2763="", "", TRIM(IF(COUNTIFS($N$2:$N$3000,N2763,$C$2:$C$3000,C2763,$D$2:$D$3000,D2763,$H$2:$H$3000,H2763)&gt;1, "Orden repetida. ", "")&amp;IF(AND(S2763=1, C2763=Ajustes!$B$7, U2762+0.000001&lt;H2763), "Vendes más de lo registrado. ", "")&amp;IF(Q2763="texto", "Fecha en texto. ", "")&amp;IF(OR(NOT(ISNUMBER(D2763)), NOT(ISNUMBER(H2763))), "Número en texto. ", "")&amp;IF(AND(ISNUMBER(Q2763), ISNUMBER(Q2762), Q2763&lt;Q2762), "Fuera de orden de fecha. ", "")))</f>
        <v/>
      </c>
      <c r="Z2763" s="18">
        <f>IF(AND(S2763=1, ISNUMBER(R2763)), ROW(), 0)</f>
        <v/>
      </c>
      <c r="AA2763" s="18">
        <f>IF(ISNUMBER(R2763), R2763, 0)</f>
        <v/>
      </c>
    </row>
    <row r="2764">
      <c r="A2764" s="13" t="n"/>
      <c r="B2764" s="13" t="n"/>
      <c r="C2764" s="13" t="n"/>
      <c r="D2764" s="13" t="n"/>
      <c r="E2764" s="13" t="n"/>
      <c r="F2764" s="13" t="n"/>
      <c r="G2764" s="13" t="n"/>
      <c r="H2764" s="13" t="n"/>
      <c r="I2764" s="13" t="n"/>
      <c r="J2764" s="13" t="n"/>
      <c r="K2764" s="13" t="n"/>
      <c r="L2764" s="13" t="n"/>
      <c r="M2764" s="13" t="n"/>
      <c r="N2764" s="13" t="n"/>
      <c r="O2764" s="14" t="n"/>
      <c r="P2764" s="15" t="n"/>
      <c r="Q2764" s="16">
        <f>IF(N2764="", "", IF(ISNUMBER(N2764), N2764, IFERROR(DATEVALUE(LEFT(N2764,10))+TIMEVALUE(MID(N2764,12,8)), "texto")))</f>
        <v/>
      </c>
      <c r="R2764" s="17">
        <f>IF(ISNUMBER(Q2764), DATE(YEAR(Q2764),MONTH(Q2764),1), "")</f>
        <v/>
      </c>
      <c r="S2764" s="18">
        <f>IF(A2764="", 0, IF(AND(M2764=Ajustes!$B$8, E2764=Ajustes!$B$5, I2764=Ajustes!$B$4, OR(C2764=Ajustes!$B$6, C2764=Ajustes!$B$7), ISNUMBER(D2764), ISNUMBER(H2764)), 1, 0))</f>
        <v/>
      </c>
      <c r="T2764" s="19">
        <f>IF(S2764&lt;&gt;1, 0, IF(N(J2764)=0, 0, IF(K2764=Ajustes!$B$5, J2764, J2764*F2764)))</f>
        <v/>
      </c>
      <c r="U2764" s="20">
        <f>IF(S2764&lt;&gt;1, U2763, IF(C2764=Ajustes!$B$6, U2763+H2764, U2763-H2764))</f>
        <v/>
      </c>
      <c r="V2764" s="19">
        <f>IF(S2764&lt;&gt;1, V2763, IF(C2764=Ajustes!$B$6, V2763+D2764+N(O2764)+T2764, IF(U2764&lt;=0, 0, V2763-H2764*W2763)))</f>
        <v/>
      </c>
      <c r="W2764" s="21">
        <f>IF(U2764&gt;0, V2764/U2764, 0)</f>
        <v/>
      </c>
      <c r="X2764" s="19">
        <f>IF(AND(S2764=1, C2764=Ajustes!$B$7), D2764-N(O2764)-T2764-H2764*W2763, "")</f>
        <v/>
      </c>
      <c r="Y2764" s="18">
        <f>IF(A2764="", "", TRIM(IF(COUNTIFS($N$2:$N$3000,N2764,$C$2:$C$3000,C2764,$D$2:$D$3000,D2764,$H$2:$H$3000,H2764)&gt;1, "Orden repetida. ", "")&amp;IF(AND(S2764=1, C2764=Ajustes!$B$7, U2763+0.000001&lt;H2764), "Vendes más de lo registrado. ", "")&amp;IF(Q2764="texto", "Fecha en texto. ", "")&amp;IF(OR(NOT(ISNUMBER(D2764)), NOT(ISNUMBER(H2764))), "Número en texto. ", "")&amp;IF(AND(ISNUMBER(Q2764), ISNUMBER(Q2763), Q2764&lt;Q2763), "Fuera de orden de fecha. ", "")))</f>
        <v/>
      </c>
      <c r="Z2764" s="18">
        <f>IF(AND(S2764=1, ISNUMBER(R2764)), ROW(), 0)</f>
        <v/>
      </c>
      <c r="AA2764" s="18">
        <f>IF(ISNUMBER(R2764), R2764, 0)</f>
        <v/>
      </c>
    </row>
    <row r="2765">
      <c r="A2765" s="13" t="n"/>
      <c r="B2765" s="13" t="n"/>
      <c r="C2765" s="13" t="n"/>
      <c r="D2765" s="13" t="n"/>
      <c r="E2765" s="13" t="n"/>
      <c r="F2765" s="13" t="n"/>
      <c r="G2765" s="13" t="n"/>
      <c r="H2765" s="13" t="n"/>
      <c r="I2765" s="13" t="n"/>
      <c r="J2765" s="13" t="n"/>
      <c r="K2765" s="13" t="n"/>
      <c r="L2765" s="13" t="n"/>
      <c r="M2765" s="13" t="n"/>
      <c r="N2765" s="13" t="n"/>
      <c r="O2765" s="14" t="n"/>
      <c r="P2765" s="15" t="n"/>
      <c r="Q2765" s="16">
        <f>IF(N2765="", "", IF(ISNUMBER(N2765), N2765, IFERROR(DATEVALUE(LEFT(N2765,10))+TIMEVALUE(MID(N2765,12,8)), "texto")))</f>
        <v/>
      </c>
      <c r="R2765" s="17">
        <f>IF(ISNUMBER(Q2765), DATE(YEAR(Q2765),MONTH(Q2765),1), "")</f>
        <v/>
      </c>
      <c r="S2765" s="18">
        <f>IF(A2765="", 0, IF(AND(M2765=Ajustes!$B$8, E2765=Ajustes!$B$5, I2765=Ajustes!$B$4, OR(C2765=Ajustes!$B$6, C2765=Ajustes!$B$7), ISNUMBER(D2765), ISNUMBER(H2765)), 1, 0))</f>
        <v/>
      </c>
      <c r="T2765" s="19">
        <f>IF(S2765&lt;&gt;1, 0, IF(N(J2765)=0, 0, IF(K2765=Ajustes!$B$5, J2765, J2765*F2765)))</f>
        <v/>
      </c>
      <c r="U2765" s="20">
        <f>IF(S2765&lt;&gt;1, U2764, IF(C2765=Ajustes!$B$6, U2764+H2765, U2764-H2765))</f>
        <v/>
      </c>
      <c r="V2765" s="19">
        <f>IF(S2765&lt;&gt;1, V2764, IF(C2765=Ajustes!$B$6, V2764+D2765+N(O2765)+T2765, IF(U2765&lt;=0, 0, V2764-H2765*W2764)))</f>
        <v/>
      </c>
      <c r="W2765" s="21">
        <f>IF(U2765&gt;0, V2765/U2765, 0)</f>
        <v/>
      </c>
      <c r="X2765" s="19">
        <f>IF(AND(S2765=1, C2765=Ajustes!$B$7), D2765-N(O2765)-T2765-H2765*W2764, "")</f>
        <v/>
      </c>
      <c r="Y2765" s="18">
        <f>IF(A2765="", "", TRIM(IF(COUNTIFS($N$2:$N$3000,N2765,$C$2:$C$3000,C2765,$D$2:$D$3000,D2765,$H$2:$H$3000,H2765)&gt;1, "Orden repetida. ", "")&amp;IF(AND(S2765=1, C2765=Ajustes!$B$7, U2764+0.000001&lt;H2765), "Vendes más de lo registrado. ", "")&amp;IF(Q2765="texto", "Fecha en texto. ", "")&amp;IF(OR(NOT(ISNUMBER(D2765)), NOT(ISNUMBER(H2765))), "Número en texto. ", "")&amp;IF(AND(ISNUMBER(Q2765), ISNUMBER(Q2764), Q2765&lt;Q2764), "Fuera de orden de fecha. ", "")))</f>
        <v/>
      </c>
      <c r="Z2765" s="18">
        <f>IF(AND(S2765=1, ISNUMBER(R2765)), ROW(), 0)</f>
        <v/>
      </c>
      <c r="AA2765" s="18">
        <f>IF(ISNUMBER(R2765), R2765, 0)</f>
        <v/>
      </c>
    </row>
    <row r="2766">
      <c r="A2766" s="13" t="n"/>
      <c r="B2766" s="13" t="n"/>
      <c r="C2766" s="13" t="n"/>
      <c r="D2766" s="13" t="n"/>
      <c r="E2766" s="13" t="n"/>
      <c r="F2766" s="13" t="n"/>
      <c r="G2766" s="13" t="n"/>
      <c r="H2766" s="13" t="n"/>
      <c r="I2766" s="13" t="n"/>
      <c r="J2766" s="13" t="n"/>
      <c r="K2766" s="13" t="n"/>
      <c r="L2766" s="13" t="n"/>
      <c r="M2766" s="13" t="n"/>
      <c r="N2766" s="13" t="n"/>
      <c r="O2766" s="14" t="n"/>
      <c r="P2766" s="15" t="n"/>
      <c r="Q2766" s="16">
        <f>IF(N2766="", "", IF(ISNUMBER(N2766), N2766, IFERROR(DATEVALUE(LEFT(N2766,10))+TIMEVALUE(MID(N2766,12,8)), "texto")))</f>
        <v/>
      </c>
      <c r="R2766" s="17">
        <f>IF(ISNUMBER(Q2766), DATE(YEAR(Q2766),MONTH(Q2766),1), "")</f>
        <v/>
      </c>
      <c r="S2766" s="18">
        <f>IF(A2766="", 0, IF(AND(M2766=Ajustes!$B$8, E2766=Ajustes!$B$5, I2766=Ajustes!$B$4, OR(C2766=Ajustes!$B$6, C2766=Ajustes!$B$7), ISNUMBER(D2766), ISNUMBER(H2766)), 1, 0))</f>
        <v/>
      </c>
      <c r="T2766" s="19">
        <f>IF(S2766&lt;&gt;1, 0, IF(N(J2766)=0, 0, IF(K2766=Ajustes!$B$5, J2766, J2766*F2766)))</f>
        <v/>
      </c>
      <c r="U2766" s="20">
        <f>IF(S2766&lt;&gt;1, U2765, IF(C2766=Ajustes!$B$6, U2765+H2766, U2765-H2766))</f>
        <v/>
      </c>
      <c r="V2766" s="19">
        <f>IF(S2766&lt;&gt;1, V2765, IF(C2766=Ajustes!$B$6, V2765+D2766+N(O2766)+T2766, IF(U2766&lt;=0, 0, V2765-H2766*W2765)))</f>
        <v/>
      </c>
      <c r="W2766" s="21">
        <f>IF(U2766&gt;0, V2766/U2766, 0)</f>
        <v/>
      </c>
      <c r="X2766" s="19">
        <f>IF(AND(S2766=1, C2766=Ajustes!$B$7), D2766-N(O2766)-T2766-H2766*W2765, "")</f>
        <v/>
      </c>
      <c r="Y2766" s="18">
        <f>IF(A2766="", "", TRIM(IF(COUNTIFS($N$2:$N$3000,N2766,$C$2:$C$3000,C2766,$D$2:$D$3000,D2766,$H$2:$H$3000,H2766)&gt;1, "Orden repetida. ", "")&amp;IF(AND(S2766=1, C2766=Ajustes!$B$7, U2765+0.000001&lt;H2766), "Vendes más de lo registrado. ", "")&amp;IF(Q2766="texto", "Fecha en texto. ", "")&amp;IF(OR(NOT(ISNUMBER(D2766)), NOT(ISNUMBER(H2766))), "Número en texto. ", "")&amp;IF(AND(ISNUMBER(Q2766), ISNUMBER(Q2765), Q2766&lt;Q2765), "Fuera de orden de fecha. ", "")))</f>
        <v/>
      </c>
      <c r="Z2766" s="18">
        <f>IF(AND(S2766=1, ISNUMBER(R2766)), ROW(), 0)</f>
        <v/>
      </c>
      <c r="AA2766" s="18">
        <f>IF(ISNUMBER(R2766), R2766, 0)</f>
        <v/>
      </c>
    </row>
    <row r="2767">
      <c r="A2767" s="13" t="n"/>
      <c r="B2767" s="13" t="n"/>
      <c r="C2767" s="13" t="n"/>
      <c r="D2767" s="13" t="n"/>
      <c r="E2767" s="13" t="n"/>
      <c r="F2767" s="13" t="n"/>
      <c r="G2767" s="13" t="n"/>
      <c r="H2767" s="13" t="n"/>
      <c r="I2767" s="13" t="n"/>
      <c r="J2767" s="13" t="n"/>
      <c r="K2767" s="13" t="n"/>
      <c r="L2767" s="13" t="n"/>
      <c r="M2767" s="13" t="n"/>
      <c r="N2767" s="13" t="n"/>
      <c r="O2767" s="14" t="n"/>
      <c r="P2767" s="15" t="n"/>
      <c r="Q2767" s="16">
        <f>IF(N2767="", "", IF(ISNUMBER(N2767), N2767, IFERROR(DATEVALUE(LEFT(N2767,10))+TIMEVALUE(MID(N2767,12,8)), "texto")))</f>
        <v/>
      </c>
      <c r="R2767" s="17">
        <f>IF(ISNUMBER(Q2767), DATE(YEAR(Q2767),MONTH(Q2767),1), "")</f>
        <v/>
      </c>
      <c r="S2767" s="18">
        <f>IF(A2767="", 0, IF(AND(M2767=Ajustes!$B$8, E2767=Ajustes!$B$5, I2767=Ajustes!$B$4, OR(C2767=Ajustes!$B$6, C2767=Ajustes!$B$7), ISNUMBER(D2767), ISNUMBER(H2767)), 1, 0))</f>
        <v/>
      </c>
      <c r="T2767" s="19">
        <f>IF(S2767&lt;&gt;1, 0, IF(N(J2767)=0, 0, IF(K2767=Ajustes!$B$5, J2767, J2767*F2767)))</f>
        <v/>
      </c>
      <c r="U2767" s="20">
        <f>IF(S2767&lt;&gt;1, U2766, IF(C2767=Ajustes!$B$6, U2766+H2767, U2766-H2767))</f>
        <v/>
      </c>
      <c r="V2767" s="19">
        <f>IF(S2767&lt;&gt;1, V2766, IF(C2767=Ajustes!$B$6, V2766+D2767+N(O2767)+T2767, IF(U2767&lt;=0, 0, V2766-H2767*W2766)))</f>
        <v/>
      </c>
      <c r="W2767" s="21">
        <f>IF(U2767&gt;0, V2767/U2767, 0)</f>
        <v/>
      </c>
      <c r="X2767" s="19">
        <f>IF(AND(S2767=1, C2767=Ajustes!$B$7), D2767-N(O2767)-T2767-H2767*W2766, "")</f>
        <v/>
      </c>
      <c r="Y2767" s="18">
        <f>IF(A2767="", "", TRIM(IF(COUNTIFS($N$2:$N$3000,N2767,$C$2:$C$3000,C2767,$D$2:$D$3000,D2767,$H$2:$H$3000,H2767)&gt;1, "Orden repetida. ", "")&amp;IF(AND(S2767=1, C2767=Ajustes!$B$7, U2766+0.000001&lt;H2767), "Vendes más de lo registrado. ", "")&amp;IF(Q2767="texto", "Fecha en texto. ", "")&amp;IF(OR(NOT(ISNUMBER(D2767)), NOT(ISNUMBER(H2767))), "Número en texto. ", "")&amp;IF(AND(ISNUMBER(Q2767), ISNUMBER(Q2766), Q2767&lt;Q2766), "Fuera de orden de fecha. ", "")))</f>
        <v/>
      </c>
      <c r="Z2767" s="18">
        <f>IF(AND(S2767=1, ISNUMBER(R2767)), ROW(), 0)</f>
        <v/>
      </c>
      <c r="AA2767" s="18">
        <f>IF(ISNUMBER(R2767), R2767, 0)</f>
        <v/>
      </c>
    </row>
    <row r="2768">
      <c r="A2768" s="13" t="n"/>
      <c r="B2768" s="13" t="n"/>
      <c r="C2768" s="13" t="n"/>
      <c r="D2768" s="13" t="n"/>
      <c r="E2768" s="13" t="n"/>
      <c r="F2768" s="13" t="n"/>
      <c r="G2768" s="13" t="n"/>
      <c r="H2768" s="13" t="n"/>
      <c r="I2768" s="13" t="n"/>
      <c r="J2768" s="13" t="n"/>
      <c r="K2768" s="13" t="n"/>
      <c r="L2768" s="13" t="n"/>
      <c r="M2768" s="13" t="n"/>
      <c r="N2768" s="13" t="n"/>
      <c r="O2768" s="14" t="n"/>
      <c r="P2768" s="15" t="n"/>
      <c r="Q2768" s="16">
        <f>IF(N2768="", "", IF(ISNUMBER(N2768), N2768, IFERROR(DATEVALUE(LEFT(N2768,10))+TIMEVALUE(MID(N2768,12,8)), "texto")))</f>
        <v/>
      </c>
      <c r="R2768" s="17">
        <f>IF(ISNUMBER(Q2768), DATE(YEAR(Q2768),MONTH(Q2768),1), "")</f>
        <v/>
      </c>
      <c r="S2768" s="18">
        <f>IF(A2768="", 0, IF(AND(M2768=Ajustes!$B$8, E2768=Ajustes!$B$5, I2768=Ajustes!$B$4, OR(C2768=Ajustes!$B$6, C2768=Ajustes!$B$7), ISNUMBER(D2768), ISNUMBER(H2768)), 1, 0))</f>
        <v/>
      </c>
      <c r="T2768" s="19">
        <f>IF(S2768&lt;&gt;1, 0, IF(N(J2768)=0, 0, IF(K2768=Ajustes!$B$5, J2768, J2768*F2768)))</f>
        <v/>
      </c>
      <c r="U2768" s="20">
        <f>IF(S2768&lt;&gt;1, U2767, IF(C2768=Ajustes!$B$6, U2767+H2768, U2767-H2768))</f>
        <v/>
      </c>
      <c r="V2768" s="19">
        <f>IF(S2768&lt;&gt;1, V2767, IF(C2768=Ajustes!$B$6, V2767+D2768+N(O2768)+T2768, IF(U2768&lt;=0, 0, V2767-H2768*W2767)))</f>
        <v/>
      </c>
      <c r="W2768" s="21">
        <f>IF(U2768&gt;0, V2768/U2768, 0)</f>
        <v/>
      </c>
      <c r="X2768" s="19">
        <f>IF(AND(S2768=1, C2768=Ajustes!$B$7), D2768-N(O2768)-T2768-H2768*W2767, "")</f>
        <v/>
      </c>
      <c r="Y2768" s="18">
        <f>IF(A2768="", "", TRIM(IF(COUNTIFS($N$2:$N$3000,N2768,$C$2:$C$3000,C2768,$D$2:$D$3000,D2768,$H$2:$H$3000,H2768)&gt;1, "Orden repetida. ", "")&amp;IF(AND(S2768=1, C2768=Ajustes!$B$7, U2767+0.000001&lt;H2768), "Vendes más de lo registrado. ", "")&amp;IF(Q2768="texto", "Fecha en texto. ", "")&amp;IF(OR(NOT(ISNUMBER(D2768)), NOT(ISNUMBER(H2768))), "Número en texto. ", "")&amp;IF(AND(ISNUMBER(Q2768), ISNUMBER(Q2767), Q2768&lt;Q2767), "Fuera de orden de fecha. ", "")))</f>
        <v/>
      </c>
      <c r="Z2768" s="18">
        <f>IF(AND(S2768=1, ISNUMBER(R2768)), ROW(), 0)</f>
        <v/>
      </c>
      <c r="AA2768" s="18">
        <f>IF(ISNUMBER(R2768), R2768, 0)</f>
        <v/>
      </c>
    </row>
    <row r="2769">
      <c r="A2769" s="13" t="n"/>
      <c r="B2769" s="13" t="n"/>
      <c r="C2769" s="13" t="n"/>
      <c r="D2769" s="13" t="n"/>
      <c r="E2769" s="13" t="n"/>
      <c r="F2769" s="13" t="n"/>
      <c r="G2769" s="13" t="n"/>
      <c r="H2769" s="13" t="n"/>
      <c r="I2769" s="13" t="n"/>
      <c r="J2769" s="13" t="n"/>
      <c r="K2769" s="13" t="n"/>
      <c r="L2769" s="13" t="n"/>
      <c r="M2769" s="13" t="n"/>
      <c r="N2769" s="13" t="n"/>
      <c r="O2769" s="14" t="n"/>
      <c r="P2769" s="15" t="n"/>
      <c r="Q2769" s="16">
        <f>IF(N2769="", "", IF(ISNUMBER(N2769), N2769, IFERROR(DATEVALUE(LEFT(N2769,10))+TIMEVALUE(MID(N2769,12,8)), "texto")))</f>
        <v/>
      </c>
      <c r="R2769" s="17">
        <f>IF(ISNUMBER(Q2769), DATE(YEAR(Q2769),MONTH(Q2769),1), "")</f>
        <v/>
      </c>
      <c r="S2769" s="18">
        <f>IF(A2769="", 0, IF(AND(M2769=Ajustes!$B$8, E2769=Ajustes!$B$5, I2769=Ajustes!$B$4, OR(C2769=Ajustes!$B$6, C2769=Ajustes!$B$7), ISNUMBER(D2769), ISNUMBER(H2769)), 1, 0))</f>
        <v/>
      </c>
      <c r="T2769" s="19">
        <f>IF(S2769&lt;&gt;1, 0, IF(N(J2769)=0, 0, IF(K2769=Ajustes!$B$5, J2769, J2769*F2769)))</f>
        <v/>
      </c>
      <c r="U2769" s="20">
        <f>IF(S2769&lt;&gt;1, U2768, IF(C2769=Ajustes!$B$6, U2768+H2769, U2768-H2769))</f>
        <v/>
      </c>
      <c r="V2769" s="19">
        <f>IF(S2769&lt;&gt;1, V2768, IF(C2769=Ajustes!$B$6, V2768+D2769+N(O2769)+T2769, IF(U2769&lt;=0, 0, V2768-H2769*W2768)))</f>
        <v/>
      </c>
      <c r="W2769" s="21">
        <f>IF(U2769&gt;0, V2769/U2769, 0)</f>
        <v/>
      </c>
      <c r="X2769" s="19">
        <f>IF(AND(S2769=1, C2769=Ajustes!$B$7), D2769-N(O2769)-T2769-H2769*W2768, "")</f>
        <v/>
      </c>
      <c r="Y2769" s="18">
        <f>IF(A2769="", "", TRIM(IF(COUNTIFS($N$2:$N$3000,N2769,$C$2:$C$3000,C2769,$D$2:$D$3000,D2769,$H$2:$H$3000,H2769)&gt;1, "Orden repetida. ", "")&amp;IF(AND(S2769=1, C2769=Ajustes!$B$7, U2768+0.000001&lt;H2769), "Vendes más de lo registrado. ", "")&amp;IF(Q2769="texto", "Fecha en texto. ", "")&amp;IF(OR(NOT(ISNUMBER(D2769)), NOT(ISNUMBER(H2769))), "Número en texto. ", "")&amp;IF(AND(ISNUMBER(Q2769), ISNUMBER(Q2768), Q2769&lt;Q2768), "Fuera de orden de fecha. ", "")))</f>
        <v/>
      </c>
      <c r="Z2769" s="18">
        <f>IF(AND(S2769=1, ISNUMBER(R2769)), ROW(), 0)</f>
        <v/>
      </c>
      <c r="AA2769" s="18">
        <f>IF(ISNUMBER(R2769), R2769, 0)</f>
        <v/>
      </c>
    </row>
    <row r="2770">
      <c r="A2770" s="13" t="n"/>
      <c r="B2770" s="13" t="n"/>
      <c r="C2770" s="13" t="n"/>
      <c r="D2770" s="13" t="n"/>
      <c r="E2770" s="13" t="n"/>
      <c r="F2770" s="13" t="n"/>
      <c r="G2770" s="13" t="n"/>
      <c r="H2770" s="13" t="n"/>
      <c r="I2770" s="13" t="n"/>
      <c r="J2770" s="13" t="n"/>
      <c r="K2770" s="13" t="n"/>
      <c r="L2770" s="13" t="n"/>
      <c r="M2770" s="13" t="n"/>
      <c r="N2770" s="13" t="n"/>
      <c r="O2770" s="14" t="n"/>
      <c r="P2770" s="15" t="n"/>
      <c r="Q2770" s="16">
        <f>IF(N2770="", "", IF(ISNUMBER(N2770), N2770, IFERROR(DATEVALUE(LEFT(N2770,10))+TIMEVALUE(MID(N2770,12,8)), "texto")))</f>
        <v/>
      </c>
      <c r="R2770" s="17">
        <f>IF(ISNUMBER(Q2770), DATE(YEAR(Q2770),MONTH(Q2770),1), "")</f>
        <v/>
      </c>
      <c r="S2770" s="18">
        <f>IF(A2770="", 0, IF(AND(M2770=Ajustes!$B$8, E2770=Ajustes!$B$5, I2770=Ajustes!$B$4, OR(C2770=Ajustes!$B$6, C2770=Ajustes!$B$7), ISNUMBER(D2770), ISNUMBER(H2770)), 1, 0))</f>
        <v/>
      </c>
      <c r="T2770" s="19">
        <f>IF(S2770&lt;&gt;1, 0, IF(N(J2770)=0, 0, IF(K2770=Ajustes!$B$5, J2770, J2770*F2770)))</f>
        <v/>
      </c>
      <c r="U2770" s="20">
        <f>IF(S2770&lt;&gt;1, U2769, IF(C2770=Ajustes!$B$6, U2769+H2770, U2769-H2770))</f>
        <v/>
      </c>
      <c r="V2770" s="19">
        <f>IF(S2770&lt;&gt;1, V2769, IF(C2770=Ajustes!$B$6, V2769+D2770+N(O2770)+T2770, IF(U2770&lt;=0, 0, V2769-H2770*W2769)))</f>
        <v/>
      </c>
      <c r="W2770" s="21">
        <f>IF(U2770&gt;0, V2770/U2770, 0)</f>
        <v/>
      </c>
      <c r="X2770" s="19">
        <f>IF(AND(S2770=1, C2770=Ajustes!$B$7), D2770-N(O2770)-T2770-H2770*W2769, "")</f>
        <v/>
      </c>
      <c r="Y2770" s="18">
        <f>IF(A2770="", "", TRIM(IF(COUNTIFS($N$2:$N$3000,N2770,$C$2:$C$3000,C2770,$D$2:$D$3000,D2770,$H$2:$H$3000,H2770)&gt;1, "Orden repetida. ", "")&amp;IF(AND(S2770=1, C2770=Ajustes!$B$7, U2769+0.000001&lt;H2770), "Vendes más de lo registrado. ", "")&amp;IF(Q2770="texto", "Fecha en texto. ", "")&amp;IF(OR(NOT(ISNUMBER(D2770)), NOT(ISNUMBER(H2770))), "Número en texto. ", "")&amp;IF(AND(ISNUMBER(Q2770), ISNUMBER(Q2769), Q2770&lt;Q2769), "Fuera de orden de fecha. ", "")))</f>
        <v/>
      </c>
      <c r="Z2770" s="18">
        <f>IF(AND(S2770=1, ISNUMBER(R2770)), ROW(), 0)</f>
        <v/>
      </c>
      <c r="AA2770" s="18">
        <f>IF(ISNUMBER(R2770), R2770, 0)</f>
        <v/>
      </c>
    </row>
    <row r="2771">
      <c r="A2771" s="13" t="n"/>
      <c r="B2771" s="13" t="n"/>
      <c r="C2771" s="13" t="n"/>
      <c r="D2771" s="13" t="n"/>
      <c r="E2771" s="13" t="n"/>
      <c r="F2771" s="13" t="n"/>
      <c r="G2771" s="13" t="n"/>
      <c r="H2771" s="13" t="n"/>
      <c r="I2771" s="13" t="n"/>
      <c r="J2771" s="13" t="n"/>
      <c r="K2771" s="13" t="n"/>
      <c r="L2771" s="13" t="n"/>
      <c r="M2771" s="13" t="n"/>
      <c r="N2771" s="13" t="n"/>
      <c r="O2771" s="14" t="n"/>
      <c r="P2771" s="15" t="n"/>
      <c r="Q2771" s="16">
        <f>IF(N2771="", "", IF(ISNUMBER(N2771), N2771, IFERROR(DATEVALUE(LEFT(N2771,10))+TIMEVALUE(MID(N2771,12,8)), "texto")))</f>
        <v/>
      </c>
      <c r="R2771" s="17">
        <f>IF(ISNUMBER(Q2771), DATE(YEAR(Q2771),MONTH(Q2771),1), "")</f>
        <v/>
      </c>
      <c r="S2771" s="18">
        <f>IF(A2771="", 0, IF(AND(M2771=Ajustes!$B$8, E2771=Ajustes!$B$5, I2771=Ajustes!$B$4, OR(C2771=Ajustes!$B$6, C2771=Ajustes!$B$7), ISNUMBER(D2771), ISNUMBER(H2771)), 1, 0))</f>
        <v/>
      </c>
      <c r="T2771" s="19">
        <f>IF(S2771&lt;&gt;1, 0, IF(N(J2771)=0, 0, IF(K2771=Ajustes!$B$5, J2771, J2771*F2771)))</f>
        <v/>
      </c>
      <c r="U2771" s="20">
        <f>IF(S2771&lt;&gt;1, U2770, IF(C2771=Ajustes!$B$6, U2770+H2771, U2770-H2771))</f>
        <v/>
      </c>
      <c r="V2771" s="19">
        <f>IF(S2771&lt;&gt;1, V2770, IF(C2771=Ajustes!$B$6, V2770+D2771+N(O2771)+T2771, IF(U2771&lt;=0, 0, V2770-H2771*W2770)))</f>
        <v/>
      </c>
      <c r="W2771" s="21">
        <f>IF(U2771&gt;0, V2771/U2771, 0)</f>
        <v/>
      </c>
      <c r="X2771" s="19">
        <f>IF(AND(S2771=1, C2771=Ajustes!$B$7), D2771-N(O2771)-T2771-H2771*W2770, "")</f>
        <v/>
      </c>
      <c r="Y2771" s="18">
        <f>IF(A2771="", "", TRIM(IF(COUNTIFS($N$2:$N$3000,N2771,$C$2:$C$3000,C2771,$D$2:$D$3000,D2771,$H$2:$H$3000,H2771)&gt;1, "Orden repetida. ", "")&amp;IF(AND(S2771=1, C2771=Ajustes!$B$7, U2770+0.000001&lt;H2771), "Vendes más de lo registrado. ", "")&amp;IF(Q2771="texto", "Fecha en texto. ", "")&amp;IF(OR(NOT(ISNUMBER(D2771)), NOT(ISNUMBER(H2771))), "Número en texto. ", "")&amp;IF(AND(ISNUMBER(Q2771), ISNUMBER(Q2770), Q2771&lt;Q2770), "Fuera de orden de fecha. ", "")))</f>
        <v/>
      </c>
      <c r="Z2771" s="18">
        <f>IF(AND(S2771=1, ISNUMBER(R2771)), ROW(), 0)</f>
        <v/>
      </c>
      <c r="AA2771" s="18">
        <f>IF(ISNUMBER(R2771), R2771, 0)</f>
        <v/>
      </c>
    </row>
    <row r="2772">
      <c r="A2772" s="13" t="n"/>
      <c r="B2772" s="13" t="n"/>
      <c r="C2772" s="13" t="n"/>
      <c r="D2772" s="13" t="n"/>
      <c r="E2772" s="13" t="n"/>
      <c r="F2772" s="13" t="n"/>
      <c r="G2772" s="13" t="n"/>
      <c r="H2772" s="13" t="n"/>
      <c r="I2772" s="13" t="n"/>
      <c r="J2772" s="13" t="n"/>
      <c r="K2772" s="13" t="n"/>
      <c r="L2772" s="13" t="n"/>
      <c r="M2772" s="13" t="n"/>
      <c r="N2772" s="13" t="n"/>
      <c r="O2772" s="14" t="n"/>
      <c r="P2772" s="15" t="n"/>
      <c r="Q2772" s="16">
        <f>IF(N2772="", "", IF(ISNUMBER(N2772), N2772, IFERROR(DATEVALUE(LEFT(N2772,10))+TIMEVALUE(MID(N2772,12,8)), "texto")))</f>
        <v/>
      </c>
      <c r="R2772" s="17">
        <f>IF(ISNUMBER(Q2772), DATE(YEAR(Q2772),MONTH(Q2772),1), "")</f>
        <v/>
      </c>
      <c r="S2772" s="18">
        <f>IF(A2772="", 0, IF(AND(M2772=Ajustes!$B$8, E2772=Ajustes!$B$5, I2772=Ajustes!$B$4, OR(C2772=Ajustes!$B$6, C2772=Ajustes!$B$7), ISNUMBER(D2772), ISNUMBER(H2772)), 1, 0))</f>
        <v/>
      </c>
      <c r="T2772" s="19">
        <f>IF(S2772&lt;&gt;1, 0, IF(N(J2772)=0, 0, IF(K2772=Ajustes!$B$5, J2772, J2772*F2772)))</f>
        <v/>
      </c>
      <c r="U2772" s="20">
        <f>IF(S2772&lt;&gt;1, U2771, IF(C2772=Ajustes!$B$6, U2771+H2772, U2771-H2772))</f>
        <v/>
      </c>
      <c r="V2772" s="19">
        <f>IF(S2772&lt;&gt;1, V2771, IF(C2772=Ajustes!$B$6, V2771+D2772+N(O2772)+T2772, IF(U2772&lt;=0, 0, V2771-H2772*W2771)))</f>
        <v/>
      </c>
      <c r="W2772" s="21">
        <f>IF(U2772&gt;0, V2772/U2772, 0)</f>
        <v/>
      </c>
      <c r="X2772" s="19">
        <f>IF(AND(S2772=1, C2772=Ajustes!$B$7), D2772-N(O2772)-T2772-H2772*W2771, "")</f>
        <v/>
      </c>
      <c r="Y2772" s="18">
        <f>IF(A2772="", "", TRIM(IF(COUNTIFS($N$2:$N$3000,N2772,$C$2:$C$3000,C2772,$D$2:$D$3000,D2772,$H$2:$H$3000,H2772)&gt;1, "Orden repetida. ", "")&amp;IF(AND(S2772=1, C2772=Ajustes!$B$7, U2771+0.000001&lt;H2772), "Vendes más de lo registrado. ", "")&amp;IF(Q2772="texto", "Fecha en texto. ", "")&amp;IF(OR(NOT(ISNUMBER(D2772)), NOT(ISNUMBER(H2772))), "Número en texto. ", "")&amp;IF(AND(ISNUMBER(Q2772), ISNUMBER(Q2771), Q2772&lt;Q2771), "Fuera de orden de fecha. ", "")))</f>
        <v/>
      </c>
      <c r="Z2772" s="18">
        <f>IF(AND(S2772=1, ISNUMBER(R2772)), ROW(), 0)</f>
        <v/>
      </c>
      <c r="AA2772" s="18">
        <f>IF(ISNUMBER(R2772), R2772, 0)</f>
        <v/>
      </c>
    </row>
    <row r="2773">
      <c r="A2773" s="13" t="n"/>
      <c r="B2773" s="13" t="n"/>
      <c r="C2773" s="13" t="n"/>
      <c r="D2773" s="13" t="n"/>
      <c r="E2773" s="13" t="n"/>
      <c r="F2773" s="13" t="n"/>
      <c r="G2773" s="13" t="n"/>
      <c r="H2773" s="13" t="n"/>
      <c r="I2773" s="13" t="n"/>
      <c r="J2773" s="13" t="n"/>
      <c r="K2773" s="13" t="n"/>
      <c r="L2773" s="13" t="n"/>
      <c r="M2773" s="13" t="n"/>
      <c r="N2773" s="13" t="n"/>
      <c r="O2773" s="14" t="n"/>
      <c r="P2773" s="15" t="n"/>
      <c r="Q2773" s="16">
        <f>IF(N2773="", "", IF(ISNUMBER(N2773), N2773, IFERROR(DATEVALUE(LEFT(N2773,10))+TIMEVALUE(MID(N2773,12,8)), "texto")))</f>
        <v/>
      </c>
      <c r="R2773" s="17">
        <f>IF(ISNUMBER(Q2773), DATE(YEAR(Q2773),MONTH(Q2773),1), "")</f>
        <v/>
      </c>
      <c r="S2773" s="18">
        <f>IF(A2773="", 0, IF(AND(M2773=Ajustes!$B$8, E2773=Ajustes!$B$5, I2773=Ajustes!$B$4, OR(C2773=Ajustes!$B$6, C2773=Ajustes!$B$7), ISNUMBER(D2773), ISNUMBER(H2773)), 1, 0))</f>
        <v/>
      </c>
      <c r="T2773" s="19">
        <f>IF(S2773&lt;&gt;1, 0, IF(N(J2773)=0, 0, IF(K2773=Ajustes!$B$5, J2773, J2773*F2773)))</f>
        <v/>
      </c>
      <c r="U2773" s="20">
        <f>IF(S2773&lt;&gt;1, U2772, IF(C2773=Ajustes!$B$6, U2772+H2773, U2772-H2773))</f>
        <v/>
      </c>
      <c r="V2773" s="19">
        <f>IF(S2773&lt;&gt;1, V2772, IF(C2773=Ajustes!$B$6, V2772+D2773+N(O2773)+T2773, IF(U2773&lt;=0, 0, V2772-H2773*W2772)))</f>
        <v/>
      </c>
      <c r="W2773" s="21">
        <f>IF(U2773&gt;0, V2773/U2773, 0)</f>
        <v/>
      </c>
      <c r="X2773" s="19">
        <f>IF(AND(S2773=1, C2773=Ajustes!$B$7), D2773-N(O2773)-T2773-H2773*W2772, "")</f>
        <v/>
      </c>
      <c r="Y2773" s="18">
        <f>IF(A2773="", "", TRIM(IF(COUNTIFS($N$2:$N$3000,N2773,$C$2:$C$3000,C2773,$D$2:$D$3000,D2773,$H$2:$H$3000,H2773)&gt;1, "Orden repetida. ", "")&amp;IF(AND(S2773=1, C2773=Ajustes!$B$7, U2772+0.000001&lt;H2773), "Vendes más de lo registrado. ", "")&amp;IF(Q2773="texto", "Fecha en texto. ", "")&amp;IF(OR(NOT(ISNUMBER(D2773)), NOT(ISNUMBER(H2773))), "Número en texto. ", "")&amp;IF(AND(ISNUMBER(Q2773), ISNUMBER(Q2772), Q2773&lt;Q2772), "Fuera de orden de fecha. ", "")))</f>
        <v/>
      </c>
      <c r="Z2773" s="18">
        <f>IF(AND(S2773=1, ISNUMBER(R2773)), ROW(), 0)</f>
        <v/>
      </c>
      <c r="AA2773" s="18">
        <f>IF(ISNUMBER(R2773), R2773, 0)</f>
        <v/>
      </c>
    </row>
    <row r="2774">
      <c r="A2774" s="13" t="n"/>
      <c r="B2774" s="13" t="n"/>
      <c r="C2774" s="13" t="n"/>
      <c r="D2774" s="13" t="n"/>
      <c r="E2774" s="13" t="n"/>
      <c r="F2774" s="13" t="n"/>
      <c r="G2774" s="13" t="n"/>
      <c r="H2774" s="13" t="n"/>
      <c r="I2774" s="13" t="n"/>
      <c r="J2774" s="13" t="n"/>
      <c r="K2774" s="13" t="n"/>
      <c r="L2774" s="13" t="n"/>
      <c r="M2774" s="13" t="n"/>
      <c r="N2774" s="13" t="n"/>
      <c r="O2774" s="14" t="n"/>
      <c r="P2774" s="15" t="n"/>
      <c r="Q2774" s="16">
        <f>IF(N2774="", "", IF(ISNUMBER(N2774), N2774, IFERROR(DATEVALUE(LEFT(N2774,10))+TIMEVALUE(MID(N2774,12,8)), "texto")))</f>
        <v/>
      </c>
      <c r="R2774" s="17">
        <f>IF(ISNUMBER(Q2774), DATE(YEAR(Q2774),MONTH(Q2774),1), "")</f>
        <v/>
      </c>
      <c r="S2774" s="18">
        <f>IF(A2774="", 0, IF(AND(M2774=Ajustes!$B$8, E2774=Ajustes!$B$5, I2774=Ajustes!$B$4, OR(C2774=Ajustes!$B$6, C2774=Ajustes!$B$7), ISNUMBER(D2774), ISNUMBER(H2774)), 1, 0))</f>
        <v/>
      </c>
      <c r="T2774" s="19">
        <f>IF(S2774&lt;&gt;1, 0, IF(N(J2774)=0, 0, IF(K2774=Ajustes!$B$5, J2774, J2774*F2774)))</f>
        <v/>
      </c>
      <c r="U2774" s="20">
        <f>IF(S2774&lt;&gt;1, U2773, IF(C2774=Ajustes!$B$6, U2773+H2774, U2773-H2774))</f>
        <v/>
      </c>
      <c r="V2774" s="19">
        <f>IF(S2774&lt;&gt;1, V2773, IF(C2774=Ajustes!$B$6, V2773+D2774+N(O2774)+T2774, IF(U2774&lt;=0, 0, V2773-H2774*W2773)))</f>
        <v/>
      </c>
      <c r="W2774" s="21">
        <f>IF(U2774&gt;0, V2774/U2774, 0)</f>
        <v/>
      </c>
      <c r="X2774" s="19">
        <f>IF(AND(S2774=1, C2774=Ajustes!$B$7), D2774-N(O2774)-T2774-H2774*W2773, "")</f>
        <v/>
      </c>
      <c r="Y2774" s="18">
        <f>IF(A2774="", "", TRIM(IF(COUNTIFS($N$2:$N$3000,N2774,$C$2:$C$3000,C2774,$D$2:$D$3000,D2774,$H$2:$H$3000,H2774)&gt;1, "Orden repetida. ", "")&amp;IF(AND(S2774=1, C2774=Ajustes!$B$7, U2773+0.000001&lt;H2774), "Vendes más de lo registrado. ", "")&amp;IF(Q2774="texto", "Fecha en texto. ", "")&amp;IF(OR(NOT(ISNUMBER(D2774)), NOT(ISNUMBER(H2774))), "Número en texto. ", "")&amp;IF(AND(ISNUMBER(Q2774), ISNUMBER(Q2773), Q2774&lt;Q2773), "Fuera de orden de fecha. ", "")))</f>
        <v/>
      </c>
      <c r="Z2774" s="18">
        <f>IF(AND(S2774=1, ISNUMBER(R2774)), ROW(), 0)</f>
        <v/>
      </c>
      <c r="AA2774" s="18">
        <f>IF(ISNUMBER(R2774), R2774, 0)</f>
        <v/>
      </c>
    </row>
    <row r="2775">
      <c r="A2775" s="13" t="n"/>
      <c r="B2775" s="13" t="n"/>
      <c r="C2775" s="13" t="n"/>
      <c r="D2775" s="13" t="n"/>
      <c r="E2775" s="13" t="n"/>
      <c r="F2775" s="13" t="n"/>
      <c r="G2775" s="13" t="n"/>
      <c r="H2775" s="13" t="n"/>
      <c r="I2775" s="13" t="n"/>
      <c r="J2775" s="13" t="n"/>
      <c r="K2775" s="13" t="n"/>
      <c r="L2775" s="13" t="n"/>
      <c r="M2775" s="13" t="n"/>
      <c r="N2775" s="13" t="n"/>
      <c r="O2775" s="14" t="n"/>
      <c r="P2775" s="15" t="n"/>
      <c r="Q2775" s="16">
        <f>IF(N2775="", "", IF(ISNUMBER(N2775), N2775, IFERROR(DATEVALUE(LEFT(N2775,10))+TIMEVALUE(MID(N2775,12,8)), "texto")))</f>
        <v/>
      </c>
      <c r="R2775" s="17">
        <f>IF(ISNUMBER(Q2775), DATE(YEAR(Q2775),MONTH(Q2775),1), "")</f>
        <v/>
      </c>
      <c r="S2775" s="18">
        <f>IF(A2775="", 0, IF(AND(M2775=Ajustes!$B$8, E2775=Ajustes!$B$5, I2775=Ajustes!$B$4, OR(C2775=Ajustes!$B$6, C2775=Ajustes!$B$7), ISNUMBER(D2775), ISNUMBER(H2775)), 1, 0))</f>
        <v/>
      </c>
      <c r="T2775" s="19">
        <f>IF(S2775&lt;&gt;1, 0, IF(N(J2775)=0, 0, IF(K2775=Ajustes!$B$5, J2775, J2775*F2775)))</f>
        <v/>
      </c>
      <c r="U2775" s="20">
        <f>IF(S2775&lt;&gt;1, U2774, IF(C2775=Ajustes!$B$6, U2774+H2775, U2774-H2775))</f>
        <v/>
      </c>
      <c r="V2775" s="19">
        <f>IF(S2775&lt;&gt;1, V2774, IF(C2775=Ajustes!$B$6, V2774+D2775+N(O2775)+T2775, IF(U2775&lt;=0, 0, V2774-H2775*W2774)))</f>
        <v/>
      </c>
      <c r="W2775" s="21">
        <f>IF(U2775&gt;0, V2775/U2775, 0)</f>
        <v/>
      </c>
      <c r="X2775" s="19">
        <f>IF(AND(S2775=1, C2775=Ajustes!$B$7), D2775-N(O2775)-T2775-H2775*W2774, "")</f>
        <v/>
      </c>
      <c r="Y2775" s="18">
        <f>IF(A2775="", "", TRIM(IF(COUNTIFS($N$2:$N$3000,N2775,$C$2:$C$3000,C2775,$D$2:$D$3000,D2775,$H$2:$H$3000,H2775)&gt;1, "Orden repetida. ", "")&amp;IF(AND(S2775=1, C2775=Ajustes!$B$7, U2774+0.000001&lt;H2775), "Vendes más de lo registrado. ", "")&amp;IF(Q2775="texto", "Fecha en texto. ", "")&amp;IF(OR(NOT(ISNUMBER(D2775)), NOT(ISNUMBER(H2775))), "Número en texto. ", "")&amp;IF(AND(ISNUMBER(Q2775), ISNUMBER(Q2774), Q2775&lt;Q2774), "Fuera de orden de fecha. ", "")))</f>
        <v/>
      </c>
      <c r="Z2775" s="18">
        <f>IF(AND(S2775=1, ISNUMBER(R2775)), ROW(), 0)</f>
        <v/>
      </c>
      <c r="AA2775" s="18">
        <f>IF(ISNUMBER(R2775), R2775, 0)</f>
        <v/>
      </c>
    </row>
    <row r="2776">
      <c r="A2776" s="13" t="n"/>
      <c r="B2776" s="13" t="n"/>
      <c r="C2776" s="13" t="n"/>
      <c r="D2776" s="13" t="n"/>
      <c r="E2776" s="13" t="n"/>
      <c r="F2776" s="13" t="n"/>
      <c r="G2776" s="13" t="n"/>
      <c r="H2776" s="13" t="n"/>
      <c r="I2776" s="13" t="n"/>
      <c r="J2776" s="13" t="n"/>
      <c r="K2776" s="13" t="n"/>
      <c r="L2776" s="13" t="n"/>
      <c r="M2776" s="13" t="n"/>
      <c r="N2776" s="13" t="n"/>
      <c r="O2776" s="14" t="n"/>
      <c r="P2776" s="15" t="n"/>
      <c r="Q2776" s="16">
        <f>IF(N2776="", "", IF(ISNUMBER(N2776), N2776, IFERROR(DATEVALUE(LEFT(N2776,10))+TIMEVALUE(MID(N2776,12,8)), "texto")))</f>
        <v/>
      </c>
      <c r="R2776" s="17">
        <f>IF(ISNUMBER(Q2776), DATE(YEAR(Q2776),MONTH(Q2776),1), "")</f>
        <v/>
      </c>
      <c r="S2776" s="18">
        <f>IF(A2776="", 0, IF(AND(M2776=Ajustes!$B$8, E2776=Ajustes!$B$5, I2776=Ajustes!$B$4, OR(C2776=Ajustes!$B$6, C2776=Ajustes!$B$7), ISNUMBER(D2776), ISNUMBER(H2776)), 1, 0))</f>
        <v/>
      </c>
      <c r="T2776" s="19">
        <f>IF(S2776&lt;&gt;1, 0, IF(N(J2776)=0, 0, IF(K2776=Ajustes!$B$5, J2776, J2776*F2776)))</f>
        <v/>
      </c>
      <c r="U2776" s="20">
        <f>IF(S2776&lt;&gt;1, U2775, IF(C2776=Ajustes!$B$6, U2775+H2776, U2775-H2776))</f>
        <v/>
      </c>
      <c r="V2776" s="19">
        <f>IF(S2776&lt;&gt;1, V2775, IF(C2776=Ajustes!$B$6, V2775+D2776+N(O2776)+T2776, IF(U2776&lt;=0, 0, V2775-H2776*W2775)))</f>
        <v/>
      </c>
      <c r="W2776" s="21">
        <f>IF(U2776&gt;0, V2776/U2776, 0)</f>
        <v/>
      </c>
      <c r="X2776" s="19">
        <f>IF(AND(S2776=1, C2776=Ajustes!$B$7), D2776-N(O2776)-T2776-H2776*W2775, "")</f>
        <v/>
      </c>
      <c r="Y2776" s="18">
        <f>IF(A2776="", "", TRIM(IF(COUNTIFS($N$2:$N$3000,N2776,$C$2:$C$3000,C2776,$D$2:$D$3000,D2776,$H$2:$H$3000,H2776)&gt;1, "Orden repetida. ", "")&amp;IF(AND(S2776=1, C2776=Ajustes!$B$7, U2775+0.000001&lt;H2776), "Vendes más de lo registrado. ", "")&amp;IF(Q2776="texto", "Fecha en texto. ", "")&amp;IF(OR(NOT(ISNUMBER(D2776)), NOT(ISNUMBER(H2776))), "Número en texto. ", "")&amp;IF(AND(ISNUMBER(Q2776), ISNUMBER(Q2775), Q2776&lt;Q2775), "Fuera de orden de fecha. ", "")))</f>
        <v/>
      </c>
      <c r="Z2776" s="18">
        <f>IF(AND(S2776=1, ISNUMBER(R2776)), ROW(), 0)</f>
        <v/>
      </c>
      <c r="AA2776" s="18">
        <f>IF(ISNUMBER(R2776), R2776, 0)</f>
        <v/>
      </c>
    </row>
    <row r="2777">
      <c r="A2777" s="13" t="n"/>
      <c r="B2777" s="13" t="n"/>
      <c r="C2777" s="13" t="n"/>
      <c r="D2777" s="13" t="n"/>
      <c r="E2777" s="13" t="n"/>
      <c r="F2777" s="13" t="n"/>
      <c r="G2777" s="13" t="n"/>
      <c r="H2777" s="13" t="n"/>
      <c r="I2777" s="13" t="n"/>
      <c r="J2777" s="13" t="n"/>
      <c r="K2777" s="13" t="n"/>
      <c r="L2777" s="13" t="n"/>
      <c r="M2777" s="13" t="n"/>
      <c r="N2777" s="13" t="n"/>
      <c r="O2777" s="14" t="n"/>
      <c r="P2777" s="15" t="n"/>
      <c r="Q2777" s="16">
        <f>IF(N2777="", "", IF(ISNUMBER(N2777), N2777, IFERROR(DATEVALUE(LEFT(N2777,10))+TIMEVALUE(MID(N2777,12,8)), "texto")))</f>
        <v/>
      </c>
      <c r="R2777" s="17">
        <f>IF(ISNUMBER(Q2777), DATE(YEAR(Q2777),MONTH(Q2777),1), "")</f>
        <v/>
      </c>
      <c r="S2777" s="18">
        <f>IF(A2777="", 0, IF(AND(M2777=Ajustes!$B$8, E2777=Ajustes!$B$5, I2777=Ajustes!$B$4, OR(C2777=Ajustes!$B$6, C2777=Ajustes!$B$7), ISNUMBER(D2777), ISNUMBER(H2777)), 1, 0))</f>
        <v/>
      </c>
      <c r="T2777" s="19">
        <f>IF(S2777&lt;&gt;1, 0, IF(N(J2777)=0, 0, IF(K2777=Ajustes!$B$5, J2777, J2777*F2777)))</f>
        <v/>
      </c>
      <c r="U2777" s="20">
        <f>IF(S2777&lt;&gt;1, U2776, IF(C2777=Ajustes!$B$6, U2776+H2777, U2776-H2777))</f>
        <v/>
      </c>
      <c r="V2777" s="19">
        <f>IF(S2777&lt;&gt;1, V2776, IF(C2777=Ajustes!$B$6, V2776+D2777+N(O2777)+T2777, IF(U2777&lt;=0, 0, V2776-H2777*W2776)))</f>
        <v/>
      </c>
      <c r="W2777" s="21">
        <f>IF(U2777&gt;0, V2777/U2777, 0)</f>
        <v/>
      </c>
      <c r="X2777" s="19">
        <f>IF(AND(S2777=1, C2777=Ajustes!$B$7), D2777-N(O2777)-T2777-H2777*W2776, "")</f>
        <v/>
      </c>
      <c r="Y2777" s="18">
        <f>IF(A2777="", "", TRIM(IF(COUNTIFS($N$2:$N$3000,N2777,$C$2:$C$3000,C2777,$D$2:$D$3000,D2777,$H$2:$H$3000,H2777)&gt;1, "Orden repetida. ", "")&amp;IF(AND(S2777=1, C2777=Ajustes!$B$7, U2776+0.000001&lt;H2777), "Vendes más de lo registrado. ", "")&amp;IF(Q2777="texto", "Fecha en texto. ", "")&amp;IF(OR(NOT(ISNUMBER(D2777)), NOT(ISNUMBER(H2777))), "Número en texto. ", "")&amp;IF(AND(ISNUMBER(Q2777), ISNUMBER(Q2776), Q2777&lt;Q2776), "Fuera de orden de fecha. ", "")))</f>
        <v/>
      </c>
      <c r="Z2777" s="18">
        <f>IF(AND(S2777=1, ISNUMBER(R2777)), ROW(), 0)</f>
        <v/>
      </c>
      <c r="AA2777" s="18">
        <f>IF(ISNUMBER(R2777), R2777, 0)</f>
        <v/>
      </c>
    </row>
    <row r="2778">
      <c r="A2778" s="13" t="n"/>
      <c r="B2778" s="13" t="n"/>
      <c r="C2778" s="13" t="n"/>
      <c r="D2778" s="13" t="n"/>
      <c r="E2778" s="13" t="n"/>
      <c r="F2778" s="13" t="n"/>
      <c r="G2778" s="13" t="n"/>
      <c r="H2778" s="13" t="n"/>
      <c r="I2778" s="13" t="n"/>
      <c r="J2778" s="13" t="n"/>
      <c r="K2778" s="13" t="n"/>
      <c r="L2778" s="13" t="n"/>
      <c r="M2778" s="13" t="n"/>
      <c r="N2778" s="13" t="n"/>
      <c r="O2778" s="14" t="n"/>
      <c r="P2778" s="15" t="n"/>
      <c r="Q2778" s="16">
        <f>IF(N2778="", "", IF(ISNUMBER(N2778), N2778, IFERROR(DATEVALUE(LEFT(N2778,10))+TIMEVALUE(MID(N2778,12,8)), "texto")))</f>
        <v/>
      </c>
      <c r="R2778" s="17">
        <f>IF(ISNUMBER(Q2778), DATE(YEAR(Q2778),MONTH(Q2778),1), "")</f>
        <v/>
      </c>
      <c r="S2778" s="18">
        <f>IF(A2778="", 0, IF(AND(M2778=Ajustes!$B$8, E2778=Ajustes!$B$5, I2778=Ajustes!$B$4, OR(C2778=Ajustes!$B$6, C2778=Ajustes!$B$7), ISNUMBER(D2778), ISNUMBER(H2778)), 1, 0))</f>
        <v/>
      </c>
      <c r="T2778" s="19">
        <f>IF(S2778&lt;&gt;1, 0, IF(N(J2778)=0, 0, IF(K2778=Ajustes!$B$5, J2778, J2778*F2778)))</f>
        <v/>
      </c>
      <c r="U2778" s="20">
        <f>IF(S2778&lt;&gt;1, U2777, IF(C2778=Ajustes!$B$6, U2777+H2778, U2777-H2778))</f>
        <v/>
      </c>
      <c r="V2778" s="19">
        <f>IF(S2778&lt;&gt;1, V2777, IF(C2778=Ajustes!$B$6, V2777+D2778+N(O2778)+T2778, IF(U2778&lt;=0, 0, V2777-H2778*W2777)))</f>
        <v/>
      </c>
      <c r="W2778" s="21">
        <f>IF(U2778&gt;0, V2778/U2778, 0)</f>
        <v/>
      </c>
      <c r="X2778" s="19">
        <f>IF(AND(S2778=1, C2778=Ajustes!$B$7), D2778-N(O2778)-T2778-H2778*W2777, "")</f>
        <v/>
      </c>
      <c r="Y2778" s="18">
        <f>IF(A2778="", "", TRIM(IF(COUNTIFS($N$2:$N$3000,N2778,$C$2:$C$3000,C2778,$D$2:$D$3000,D2778,$H$2:$H$3000,H2778)&gt;1, "Orden repetida. ", "")&amp;IF(AND(S2778=1, C2778=Ajustes!$B$7, U2777+0.000001&lt;H2778), "Vendes más de lo registrado. ", "")&amp;IF(Q2778="texto", "Fecha en texto. ", "")&amp;IF(OR(NOT(ISNUMBER(D2778)), NOT(ISNUMBER(H2778))), "Número en texto. ", "")&amp;IF(AND(ISNUMBER(Q2778), ISNUMBER(Q2777), Q2778&lt;Q2777), "Fuera de orden de fecha. ", "")))</f>
        <v/>
      </c>
      <c r="Z2778" s="18">
        <f>IF(AND(S2778=1, ISNUMBER(R2778)), ROW(), 0)</f>
        <v/>
      </c>
      <c r="AA2778" s="18">
        <f>IF(ISNUMBER(R2778), R2778, 0)</f>
        <v/>
      </c>
    </row>
    <row r="2779">
      <c r="A2779" s="13" t="n"/>
      <c r="B2779" s="13" t="n"/>
      <c r="C2779" s="13" t="n"/>
      <c r="D2779" s="13" t="n"/>
      <c r="E2779" s="13" t="n"/>
      <c r="F2779" s="13" t="n"/>
      <c r="G2779" s="13" t="n"/>
      <c r="H2779" s="13" t="n"/>
      <c r="I2779" s="13" t="n"/>
      <c r="J2779" s="13" t="n"/>
      <c r="K2779" s="13" t="n"/>
      <c r="L2779" s="13" t="n"/>
      <c r="M2779" s="13" t="n"/>
      <c r="N2779" s="13" t="n"/>
      <c r="O2779" s="14" t="n"/>
      <c r="P2779" s="15" t="n"/>
      <c r="Q2779" s="16">
        <f>IF(N2779="", "", IF(ISNUMBER(N2779), N2779, IFERROR(DATEVALUE(LEFT(N2779,10))+TIMEVALUE(MID(N2779,12,8)), "texto")))</f>
        <v/>
      </c>
      <c r="R2779" s="17">
        <f>IF(ISNUMBER(Q2779), DATE(YEAR(Q2779),MONTH(Q2779),1), "")</f>
        <v/>
      </c>
      <c r="S2779" s="18">
        <f>IF(A2779="", 0, IF(AND(M2779=Ajustes!$B$8, E2779=Ajustes!$B$5, I2779=Ajustes!$B$4, OR(C2779=Ajustes!$B$6, C2779=Ajustes!$B$7), ISNUMBER(D2779), ISNUMBER(H2779)), 1, 0))</f>
        <v/>
      </c>
      <c r="T2779" s="19">
        <f>IF(S2779&lt;&gt;1, 0, IF(N(J2779)=0, 0, IF(K2779=Ajustes!$B$5, J2779, J2779*F2779)))</f>
        <v/>
      </c>
      <c r="U2779" s="20">
        <f>IF(S2779&lt;&gt;1, U2778, IF(C2779=Ajustes!$B$6, U2778+H2779, U2778-H2779))</f>
        <v/>
      </c>
      <c r="V2779" s="19">
        <f>IF(S2779&lt;&gt;1, V2778, IF(C2779=Ajustes!$B$6, V2778+D2779+N(O2779)+T2779, IF(U2779&lt;=0, 0, V2778-H2779*W2778)))</f>
        <v/>
      </c>
      <c r="W2779" s="21">
        <f>IF(U2779&gt;0, V2779/U2779, 0)</f>
        <v/>
      </c>
      <c r="X2779" s="19">
        <f>IF(AND(S2779=1, C2779=Ajustes!$B$7), D2779-N(O2779)-T2779-H2779*W2778, "")</f>
        <v/>
      </c>
      <c r="Y2779" s="18">
        <f>IF(A2779="", "", TRIM(IF(COUNTIFS($N$2:$N$3000,N2779,$C$2:$C$3000,C2779,$D$2:$D$3000,D2779,$H$2:$H$3000,H2779)&gt;1, "Orden repetida. ", "")&amp;IF(AND(S2779=1, C2779=Ajustes!$B$7, U2778+0.000001&lt;H2779), "Vendes más de lo registrado. ", "")&amp;IF(Q2779="texto", "Fecha en texto. ", "")&amp;IF(OR(NOT(ISNUMBER(D2779)), NOT(ISNUMBER(H2779))), "Número en texto. ", "")&amp;IF(AND(ISNUMBER(Q2779), ISNUMBER(Q2778), Q2779&lt;Q2778), "Fuera de orden de fecha. ", "")))</f>
        <v/>
      </c>
      <c r="Z2779" s="18">
        <f>IF(AND(S2779=1, ISNUMBER(R2779)), ROW(), 0)</f>
        <v/>
      </c>
      <c r="AA2779" s="18">
        <f>IF(ISNUMBER(R2779), R2779, 0)</f>
        <v/>
      </c>
    </row>
    <row r="2780">
      <c r="A2780" s="13" t="n"/>
      <c r="B2780" s="13" t="n"/>
      <c r="C2780" s="13" t="n"/>
      <c r="D2780" s="13" t="n"/>
      <c r="E2780" s="13" t="n"/>
      <c r="F2780" s="13" t="n"/>
      <c r="G2780" s="13" t="n"/>
      <c r="H2780" s="13" t="n"/>
      <c r="I2780" s="13" t="n"/>
      <c r="J2780" s="13" t="n"/>
      <c r="K2780" s="13" t="n"/>
      <c r="L2780" s="13" t="n"/>
      <c r="M2780" s="13" t="n"/>
      <c r="N2780" s="13" t="n"/>
      <c r="O2780" s="14" t="n"/>
      <c r="P2780" s="15" t="n"/>
      <c r="Q2780" s="16">
        <f>IF(N2780="", "", IF(ISNUMBER(N2780), N2780, IFERROR(DATEVALUE(LEFT(N2780,10))+TIMEVALUE(MID(N2780,12,8)), "texto")))</f>
        <v/>
      </c>
      <c r="R2780" s="17">
        <f>IF(ISNUMBER(Q2780), DATE(YEAR(Q2780),MONTH(Q2780),1), "")</f>
        <v/>
      </c>
      <c r="S2780" s="18">
        <f>IF(A2780="", 0, IF(AND(M2780=Ajustes!$B$8, E2780=Ajustes!$B$5, I2780=Ajustes!$B$4, OR(C2780=Ajustes!$B$6, C2780=Ajustes!$B$7), ISNUMBER(D2780), ISNUMBER(H2780)), 1, 0))</f>
        <v/>
      </c>
      <c r="T2780" s="19">
        <f>IF(S2780&lt;&gt;1, 0, IF(N(J2780)=0, 0, IF(K2780=Ajustes!$B$5, J2780, J2780*F2780)))</f>
        <v/>
      </c>
      <c r="U2780" s="20">
        <f>IF(S2780&lt;&gt;1, U2779, IF(C2780=Ajustes!$B$6, U2779+H2780, U2779-H2780))</f>
        <v/>
      </c>
      <c r="V2780" s="19">
        <f>IF(S2780&lt;&gt;1, V2779, IF(C2780=Ajustes!$B$6, V2779+D2780+N(O2780)+T2780, IF(U2780&lt;=0, 0, V2779-H2780*W2779)))</f>
        <v/>
      </c>
      <c r="W2780" s="21">
        <f>IF(U2780&gt;0, V2780/U2780, 0)</f>
        <v/>
      </c>
      <c r="X2780" s="19">
        <f>IF(AND(S2780=1, C2780=Ajustes!$B$7), D2780-N(O2780)-T2780-H2780*W2779, "")</f>
        <v/>
      </c>
      <c r="Y2780" s="18">
        <f>IF(A2780="", "", TRIM(IF(COUNTIFS($N$2:$N$3000,N2780,$C$2:$C$3000,C2780,$D$2:$D$3000,D2780,$H$2:$H$3000,H2780)&gt;1, "Orden repetida. ", "")&amp;IF(AND(S2780=1, C2780=Ajustes!$B$7, U2779+0.000001&lt;H2780), "Vendes más de lo registrado. ", "")&amp;IF(Q2780="texto", "Fecha en texto. ", "")&amp;IF(OR(NOT(ISNUMBER(D2780)), NOT(ISNUMBER(H2780))), "Número en texto. ", "")&amp;IF(AND(ISNUMBER(Q2780), ISNUMBER(Q2779), Q2780&lt;Q2779), "Fuera de orden de fecha. ", "")))</f>
        <v/>
      </c>
      <c r="Z2780" s="18">
        <f>IF(AND(S2780=1, ISNUMBER(R2780)), ROW(), 0)</f>
        <v/>
      </c>
      <c r="AA2780" s="18">
        <f>IF(ISNUMBER(R2780), R2780, 0)</f>
        <v/>
      </c>
    </row>
    <row r="2781">
      <c r="A2781" s="13" t="n"/>
      <c r="B2781" s="13" t="n"/>
      <c r="C2781" s="13" t="n"/>
      <c r="D2781" s="13" t="n"/>
      <c r="E2781" s="13" t="n"/>
      <c r="F2781" s="13" t="n"/>
      <c r="G2781" s="13" t="n"/>
      <c r="H2781" s="13" t="n"/>
      <c r="I2781" s="13" t="n"/>
      <c r="J2781" s="13" t="n"/>
      <c r="K2781" s="13" t="n"/>
      <c r="L2781" s="13" t="n"/>
      <c r="M2781" s="13" t="n"/>
      <c r="N2781" s="13" t="n"/>
      <c r="O2781" s="14" t="n"/>
      <c r="P2781" s="15" t="n"/>
      <c r="Q2781" s="16">
        <f>IF(N2781="", "", IF(ISNUMBER(N2781), N2781, IFERROR(DATEVALUE(LEFT(N2781,10))+TIMEVALUE(MID(N2781,12,8)), "texto")))</f>
        <v/>
      </c>
      <c r="R2781" s="17">
        <f>IF(ISNUMBER(Q2781), DATE(YEAR(Q2781),MONTH(Q2781),1), "")</f>
        <v/>
      </c>
      <c r="S2781" s="18">
        <f>IF(A2781="", 0, IF(AND(M2781=Ajustes!$B$8, E2781=Ajustes!$B$5, I2781=Ajustes!$B$4, OR(C2781=Ajustes!$B$6, C2781=Ajustes!$B$7), ISNUMBER(D2781), ISNUMBER(H2781)), 1, 0))</f>
        <v/>
      </c>
      <c r="T2781" s="19">
        <f>IF(S2781&lt;&gt;1, 0, IF(N(J2781)=0, 0, IF(K2781=Ajustes!$B$5, J2781, J2781*F2781)))</f>
        <v/>
      </c>
      <c r="U2781" s="20">
        <f>IF(S2781&lt;&gt;1, U2780, IF(C2781=Ajustes!$B$6, U2780+H2781, U2780-H2781))</f>
        <v/>
      </c>
      <c r="V2781" s="19">
        <f>IF(S2781&lt;&gt;1, V2780, IF(C2781=Ajustes!$B$6, V2780+D2781+N(O2781)+T2781, IF(U2781&lt;=0, 0, V2780-H2781*W2780)))</f>
        <v/>
      </c>
      <c r="W2781" s="21">
        <f>IF(U2781&gt;0, V2781/U2781, 0)</f>
        <v/>
      </c>
      <c r="X2781" s="19">
        <f>IF(AND(S2781=1, C2781=Ajustes!$B$7), D2781-N(O2781)-T2781-H2781*W2780, "")</f>
        <v/>
      </c>
      <c r="Y2781" s="18">
        <f>IF(A2781="", "", TRIM(IF(COUNTIFS($N$2:$N$3000,N2781,$C$2:$C$3000,C2781,$D$2:$D$3000,D2781,$H$2:$H$3000,H2781)&gt;1, "Orden repetida. ", "")&amp;IF(AND(S2781=1, C2781=Ajustes!$B$7, U2780+0.000001&lt;H2781), "Vendes más de lo registrado. ", "")&amp;IF(Q2781="texto", "Fecha en texto. ", "")&amp;IF(OR(NOT(ISNUMBER(D2781)), NOT(ISNUMBER(H2781))), "Número en texto. ", "")&amp;IF(AND(ISNUMBER(Q2781), ISNUMBER(Q2780), Q2781&lt;Q2780), "Fuera de orden de fecha. ", "")))</f>
        <v/>
      </c>
      <c r="Z2781" s="18">
        <f>IF(AND(S2781=1, ISNUMBER(R2781)), ROW(), 0)</f>
        <v/>
      </c>
      <c r="AA2781" s="18">
        <f>IF(ISNUMBER(R2781), R2781, 0)</f>
        <v/>
      </c>
    </row>
    <row r="2782">
      <c r="A2782" s="13" t="n"/>
      <c r="B2782" s="13" t="n"/>
      <c r="C2782" s="13" t="n"/>
      <c r="D2782" s="13" t="n"/>
      <c r="E2782" s="13" t="n"/>
      <c r="F2782" s="13" t="n"/>
      <c r="G2782" s="13" t="n"/>
      <c r="H2782" s="13" t="n"/>
      <c r="I2782" s="13" t="n"/>
      <c r="J2782" s="13" t="n"/>
      <c r="K2782" s="13" t="n"/>
      <c r="L2782" s="13" t="n"/>
      <c r="M2782" s="13" t="n"/>
      <c r="N2782" s="13" t="n"/>
      <c r="O2782" s="14" t="n"/>
      <c r="P2782" s="15" t="n"/>
      <c r="Q2782" s="16">
        <f>IF(N2782="", "", IF(ISNUMBER(N2782), N2782, IFERROR(DATEVALUE(LEFT(N2782,10))+TIMEVALUE(MID(N2782,12,8)), "texto")))</f>
        <v/>
      </c>
      <c r="R2782" s="17">
        <f>IF(ISNUMBER(Q2782), DATE(YEAR(Q2782),MONTH(Q2782),1), "")</f>
        <v/>
      </c>
      <c r="S2782" s="18">
        <f>IF(A2782="", 0, IF(AND(M2782=Ajustes!$B$8, E2782=Ajustes!$B$5, I2782=Ajustes!$B$4, OR(C2782=Ajustes!$B$6, C2782=Ajustes!$B$7), ISNUMBER(D2782), ISNUMBER(H2782)), 1, 0))</f>
        <v/>
      </c>
      <c r="T2782" s="19">
        <f>IF(S2782&lt;&gt;1, 0, IF(N(J2782)=0, 0, IF(K2782=Ajustes!$B$5, J2782, J2782*F2782)))</f>
        <v/>
      </c>
      <c r="U2782" s="20">
        <f>IF(S2782&lt;&gt;1, U2781, IF(C2782=Ajustes!$B$6, U2781+H2782, U2781-H2782))</f>
        <v/>
      </c>
      <c r="V2782" s="19">
        <f>IF(S2782&lt;&gt;1, V2781, IF(C2782=Ajustes!$B$6, V2781+D2782+N(O2782)+T2782, IF(U2782&lt;=0, 0, V2781-H2782*W2781)))</f>
        <v/>
      </c>
      <c r="W2782" s="21">
        <f>IF(U2782&gt;0, V2782/U2782, 0)</f>
        <v/>
      </c>
      <c r="X2782" s="19">
        <f>IF(AND(S2782=1, C2782=Ajustes!$B$7), D2782-N(O2782)-T2782-H2782*W2781, "")</f>
        <v/>
      </c>
      <c r="Y2782" s="18">
        <f>IF(A2782="", "", TRIM(IF(COUNTIFS($N$2:$N$3000,N2782,$C$2:$C$3000,C2782,$D$2:$D$3000,D2782,$H$2:$H$3000,H2782)&gt;1, "Orden repetida. ", "")&amp;IF(AND(S2782=1, C2782=Ajustes!$B$7, U2781+0.000001&lt;H2782), "Vendes más de lo registrado. ", "")&amp;IF(Q2782="texto", "Fecha en texto. ", "")&amp;IF(OR(NOT(ISNUMBER(D2782)), NOT(ISNUMBER(H2782))), "Número en texto. ", "")&amp;IF(AND(ISNUMBER(Q2782), ISNUMBER(Q2781), Q2782&lt;Q2781), "Fuera de orden de fecha. ", "")))</f>
        <v/>
      </c>
      <c r="Z2782" s="18">
        <f>IF(AND(S2782=1, ISNUMBER(R2782)), ROW(), 0)</f>
        <v/>
      </c>
      <c r="AA2782" s="18">
        <f>IF(ISNUMBER(R2782), R2782, 0)</f>
        <v/>
      </c>
    </row>
    <row r="2783">
      <c r="A2783" s="13" t="n"/>
      <c r="B2783" s="13" t="n"/>
      <c r="C2783" s="13" t="n"/>
      <c r="D2783" s="13" t="n"/>
      <c r="E2783" s="13" t="n"/>
      <c r="F2783" s="13" t="n"/>
      <c r="G2783" s="13" t="n"/>
      <c r="H2783" s="13" t="n"/>
      <c r="I2783" s="13" t="n"/>
      <c r="J2783" s="13" t="n"/>
      <c r="K2783" s="13" t="n"/>
      <c r="L2783" s="13" t="n"/>
      <c r="M2783" s="13" t="n"/>
      <c r="N2783" s="13" t="n"/>
      <c r="O2783" s="14" t="n"/>
      <c r="P2783" s="15" t="n"/>
      <c r="Q2783" s="16">
        <f>IF(N2783="", "", IF(ISNUMBER(N2783), N2783, IFERROR(DATEVALUE(LEFT(N2783,10))+TIMEVALUE(MID(N2783,12,8)), "texto")))</f>
        <v/>
      </c>
      <c r="R2783" s="17">
        <f>IF(ISNUMBER(Q2783), DATE(YEAR(Q2783),MONTH(Q2783),1), "")</f>
        <v/>
      </c>
      <c r="S2783" s="18">
        <f>IF(A2783="", 0, IF(AND(M2783=Ajustes!$B$8, E2783=Ajustes!$B$5, I2783=Ajustes!$B$4, OR(C2783=Ajustes!$B$6, C2783=Ajustes!$B$7), ISNUMBER(D2783), ISNUMBER(H2783)), 1, 0))</f>
        <v/>
      </c>
      <c r="T2783" s="19">
        <f>IF(S2783&lt;&gt;1, 0, IF(N(J2783)=0, 0, IF(K2783=Ajustes!$B$5, J2783, J2783*F2783)))</f>
        <v/>
      </c>
      <c r="U2783" s="20">
        <f>IF(S2783&lt;&gt;1, U2782, IF(C2783=Ajustes!$B$6, U2782+H2783, U2782-H2783))</f>
        <v/>
      </c>
      <c r="V2783" s="19">
        <f>IF(S2783&lt;&gt;1, V2782, IF(C2783=Ajustes!$B$6, V2782+D2783+N(O2783)+T2783, IF(U2783&lt;=0, 0, V2782-H2783*W2782)))</f>
        <v/>
      </c>
      <c r="W2783" s="21">
        <f>IF(U2783&gt;0, V2783/U2783, 0)</f>
        <v/>
      </c>
      <c r="X2783" s="19">
        <f>IF(AND(S2783=1, C2783=Ajustes!$B$7), D2783-N(O2783)-T2783-H2783*W2782, "")</f>
        <v/>
      </c>
      <c r="Y2783" s="18">
        <f>IF(A2783="", "", TRIM(IF(COUNTIFS($N$2:$N$3000,N2783,$C$2:$C$3000,C2783,$D$2:$D$3000,D2783,$H$2:$H$3000,H2783)&gt;1, "Orden repetida. ", "")&amp;IF(AND(S2783=1, C2783=Ajustes!$B$7, U2782+0.000001&lt;H2783), "Vendes más de lo registrado. ", "")&amp;IF(Q2783="texto", "Fecha en texto. ", "")&amp;IF(OR(NOT(ISNUMBER(D2783)), NOT(ISNUMBER(H2783))), "Número en texto. ", "")&amp;IF(AND(ISNUMBER(Q2783), ISNUMBER(Q2782), Q2783&lt;Q2782), "Fuera de orden de fecha. ", "")))</f>
        <v/>
      </c>
      <c r="Z2783" s="18">
        <f>IF(AND(S2783=1, ISNUMBER(R2783)), ROW(), 0)</f>
        <v/>
      </c>
      <c r="AA2783" s="18">
        <f>IF(ISNUMBER(R2783), R2783, 0)</f>
        <v/>
      </c>
    </row>
    <row r="2784">
      <c r="A2784" s="13" t="n"/>
      <c r="B2784" s="13" t="n"/>
      <c r="C2784" s="13" t="n"/>
      <c r="D2784" s="13" t="n"/>
      <c r="E2784" s="13" t="n"/>
      <c r="F2784" s="13" t="n"/>
      <c r="G2784" s="13" t="n"/>
      <c r="H2784" s="13" t="n"/>
      <c r="I2784" s="13" t="n"/>
      <c r="J2784" s="13" t="n"/>
      <c r="K2784" s="13" t="n"/>
      <c r="L2784" s="13" t="n"/>
      <c r="M2784" s="13" t="n"/>
      <c r="N2784" s="13" t="n"/>
      <c r="O2784" s="14" t="n"/>
      <c r="P2784" s="15" t="n"/>
      <c r="Q2784" s="16">
        <f>IF(N2784="", "", IF(ISNUMBER(N2784), N2784, IFERROR(DATEVALUE(LEFT(N2784,10))+TIMEVALUE(MID(N2784,12,8)), "texto")))</f>
        <v/>
      </c>
      <c r="R2784" s="17">
        <f>IF(ISNUMBER(Q2784), DATE(YEAR(Q2784),MONTH(Q2784),1), "")</f>
        <v/>
      </c>
      <c r="S2784" s="18">
        <f>IF(A2784="", 0, IF(AND(M2784=Ajustes!$B$8, E2784=Ajustes!$B$5, I2784=Ajustes!$B$4, OR(C2784=Ajustes!$B$6, C2784=Ajustes!$B$7), ISNUMBER(D2784), ISNUMBER(H2784)), 1, 0))</f>
        <v/>
      </c>
      <c r="T2784" s="19">
        <f>IF(S2784&lt;&gt;1, 0, IF(N(J2784)=0, 0, IF(K2784=Ajustes!$B$5, J2784, J2784*F2784)))</f>
        <v/>
      </c>
      <c r="U2784" s="20">
        <f>IF(S2784&lt;&gt;1, U2783, IF(C2784=Ajustes!$B$6, U2783+H2784, U2783-H2784))</f>
        <v/>
      </c>
      <c r="V2784" s="19">
        <f>IF(S2784&lt;&gt;1, V2783, IF(C2784=Ajustes!$B$6, V2783+D2784+N(O2784)+T2784, IF(U2784&lt;=0, 0, V2783-H2784*W2783)))</f>
        <v/>
      </c>
      <c r="W2784" s="21">
        <f>IF(U2784&gt;0, V2784/U2784, 0)</f>
        <v/>
      </c>
      <c r="X2784" s="19">
        <f>IF(AND(S2784=1, C2784=Ajustes!$B$7), D2784-N(O2784)-T2784-H2784*W2783, "")</f>
        <v/>
      </c>
      <c r="Y2784" s="18">
        <f>IF(A2784="", "", TRIM(IF(COUNTIFS($N$2:$N$3000,N2784,$C$2:$C$3000,C2784,$D$2:$D$3000,D2784,$H$2:$H$3000,H2784)&gt;1, "Orden repetida. ", "")&amp;IF(AND(S2784=1, C2784=Ajustes!$B$7, U2783+0.000001&lt;H2784), "Vendes más de lo registrado. ", "")&amp;IF(Q2784="texto", "Fecha en texto. ", "")&amp;IF(OR(NOT(ISNUMBER(D2784)), NOT(ISNUMBER(H2784))), "Número en texto. ", "")&amp;IF(AND(ISNUMBER(Q2784), ISNUMBER(Q2783), Q2784&lt;Q2783), "Fuera de orden de fecha. ", "")))</f>
        <v/>
      </c>
      <c r="Z2784" s="18">
        <f>IF(AND(S2784=1, ISNUMBER(R2784)), ROW(), 0)</f>
        <v/>
      </c>
      <c r="AA2784" s="18">
        <f>IF(ISNUMBER(R2784), R2784, 0)</f>
        <v/>
      </c>
    </row>
    <row r="2785">
      <c r="A2785" s="13" t="n"/>
      <c r="B2785" s="13" t="n"/>
      <c r="C2785" s="13" t="n"/>
      <c r="D2785" s="13" t="n"/>
      <c r="E2785" s="13" t="n"/>
      <c r="F2785" s="13" t="n"/>
      <c r="G2785" s="13" t="n"/>
      <c r="H2785" s="13" t="n"/>
      <c r="I2785" s="13" t="n"/>
      <c r="J2785" s="13" t="n"/>
      <c r="K2785" s="13" t="n"/>
      <c r="L2785" s="13" t="n"/>
      <c r="M2785" s="13" t="n"/>
      <c r="N2785" s="13" t="n"/>
      <c r="O2785" s="14" t="n"/>
      <c r="P2785" s="15" t="n"/>
      <c r="Q2785" s="16">
        <f>IF(N2785="", "", IF(ISNUMBER(N2785), N2785, IFERROR(DATEVALUE(LEFT(N2785,10))+TIMEVALUE(MID(N2785,12,8)), "texto")))</f>
        <v/>
      </c>
      <c r="R2785" s="17">
        <f>IF(ISNUMBER(Q2785), DATE(YEAR(Q2785),MONTH(Q2785),1), "")</f>
        <v/>
      </c>
      <c r="S2785" s="18">
        <f>IF(A2785="", 0, IF(AND(M2785=Ajustes!$B$8, E2785=Ajustes!$B$5, I2785=Ajustes!$B$4, OR(C2785=Ajustes!$B$6, C2785=Ajustes!$B$7), ISNUMBER(D2785), ISNUMBER(H2785)), 1, 0))</f>
        <v/>
      </c>
      <c r="T2785" s="19">
        <f>IF(S2785&lt;&gt;1, 0, IF(N(J2785)=0, 0, IF(K2785=Ajustes!$B$5, J2785, J2785*F2785)))</f>
        <v/>
      </c>
      <c r="U2785" s="20">
        <f>IF(S2785&lt;&gt;1, U2784, IF(C2785=Ajustes!$B$6, U2784+H2785, U2784-H2785))</f>
        <v/>
      </c>
      <c r="V2785" s="19">
        <f>IF(S2785&lt;&gt;1, V2784, IF(C2785=Ajustes!$B$6, V2784+D2785+N(O2785)+T2785, IF(U2785&lt;=0, 0, V2784-H2785*W2784)))</f>
        <v/>
      </c>
      <c r="W2785" s="21">
        <f>IF(U2785&gt;0, V2785/U2785, 0)</f>
        <v/>
      </c>
      <c r="X2785" s="19">
        <f>IF(AND(S2785=1, C2785=Ajustes!$B$7), D2785-N(O2785)-T2785-H2785*W2784, "")</f>
        <v/>
      </c>
      <c r="Y2785" s="18">
        <f>IF(A2785="", "", TRIM(IF(COUNTIFS($N$2:$N$3000,N2785,$C$2:$C$3000,C2785,$D$2:$D$3000,D2785,$H$2:$H$3000,H2785)&gt;1, "Orden repetida. ", "")&amp;IF(AND(S2785=1, C2785=Ajustes!$B$7, U2784+0.000001&lt;H2785), "Vendes más de lo registrado. ", "")&amp;IF(Q2785="texto", "Fecha en texto. ", "")&amp;IF(OR(NOT(ISNUMBER(D2785)), NOT(ISNUMBER(H2785))), "Número en texto. ", "")&amp;IF(AND(ISNUMBER(Q2785), ISNUMBER(Q2784), Q2785&lt;Q2784), "Fuera de orden de fecha. ", "")))</f>
        <v/>
      </c>
      <c r="Z2785" s="18">
        <f>IF(AND(S2785=1, ISNUMBER(R2785)), ROW(), 0)</f>
        <v/>
      </c>
      <c r="AA2785" s="18">
        <f>IF(ISNUMBER(R2785), R2785, 0)</f>
        <v/>
      </c>
    </row>
    <row r="2786">
      <c r="A2786" s="13" t="n"/>
      <c r="B2786" s="13" t="n"/>
      <c r="C2786" s="13" t="n"/>
      <c r="D2786" s="13" t="n"/>
      <c r="E2786" s="13" t="n"/>
      <c r="F2786" s="13" t="n"/>
      <c r="G2786" s="13" t="n"/>
      <c r="H2786" s="13" t="n"/>
      <c r="I2786" s="13" t="n"/>
      <c r="J2786" s="13" t="n"/>
      <c r="K2786" s="13" t="n"/>
      <c r="L2786" s="13" t="n"/>
      <c r="M2786" s="13" t="n"/>
      <c r="N2786" s="13" t="n"/>
      <c r="O2786" s="14" t="n"/>
      <c r="P2786" s="15" t="n"/>
      <c r="Q2786" s="16">
        <f>IF(N2786="", "", IF(ISNUMBER(N2786), N2786, IFERROR(DATEVALUE(LEFT(N2786,10))+TIMEVALUE(MID(N2786,12,8)), "texto")))</f>
        <v/>
      </c>
      <c r="R2786" s="17">
        <f>IF(ISNUMBER(Q2786), DATE(YEAR(Q2786),MONTH(Q2786),1), "")</f>
        <v/>
      </c>
      <c r="S2786" s="18">
        <f>IF(A2786="", 0, IF(AND(M2786=Ajustes!$B$8, E2786=Ajustes!$B$5, I2786=Ajustes!$B$4, OR(C2786=Ajustes!$B$6, C2786=Ajustes!$B$7), ISNUMBER(D2786), ISNUMBER(H2786)), 1, 0))</f>
        <v/>
      </c>
      <c r="T2786" s="19">
        <f>IF(S2786&lt;&gt;1, 0, IF(N(J2786)=0, 0, IF(K2786=Ajustes!$B$5, J2786, J2786*F2786)))</f>
        <v/>
      </c>
      <c r="U2786" s="20">
        <f>IF(S2786&lt;&gt;1, U2785, IF(C2786=Ajustes!$B$6, U2785+H2786, U2785-H2786))</f>
        <v/>
      </c>
      <c r="V2786" s="19">
        <f>IF(S2786&lt;&gt;1, V2785, IF(C2786=Ajustes!$B$6, V2785+D2786+N(O2786)+T2786, IF(U2786&lt;=0, 0, V2785-H2786*W2785)))</f>
        <v/>
      </c>
      <c r="W2786" s="21">
        <f>IF(U2786&gt;0, V2786/U2786, 0)</f>
        <v/>
      </c>
      <c r="X2786" s="19">
        <f>IF(AND(S2786=1, C2786=Ajustes!$B$7), D2786-N(O2786)-T2786-H2786*W2785, "")</f>
        <v/>
      </c>
      <c r="Y2786" s="18">
        <f>IF(A2786="", "", TRIM(IF(COUNTIFS($N$2:$N$3000,N2786,$C$2:$C$3000,C2786,$D$2:$D$3000,D2786,$H$2:$H$3000,H2786)&gt;1, "Orden repetida. ", "")&amp;IF(AND(S2786=1, C2786=Ajustes!$B$7, U2785+0.000001&lt;H2786), "Vendes más de lo registrado. ", "")&amp;IF(Q2786="texto", "Fecha en texto. ", "")&amp;IF(OR(NOT(ISNUMBER(D2786)), NOT(ISNUMBER(H2786))), "Número en texto. ", "")&amp;IF(AND(ISNUMBER(Q2786), ISNUMBER(Q2785), Q2786&lt;Q2785), "Fuera de orden de fecha. ", "")))</f>
        <v/>
      </c>
      <c r="Z2786" s="18">
        <f>IF(AND(S2786=1, ISNUMBER(R2786)), ROW(), 0)</f>
        <v/>
      </c>
      <c r="AA2786" s="18">
        <f>IF(ISNUMBER(R2786), R2786, 0)</f>
        <v/>
      </c>
    </row>
    <row r="2787">
      <c r="A2787" s="13" t="n"/>
      <c r="B2787" s="13" t="n"/>
      <c r="C2787" s="13" t="n"/>
      <c r="D2787" s="13" t="n"/>
      <c r="E2787" s="13" t="n"/>
      <c r="F2787" s="13" t="n"/>
      <c r="G2787" s="13" t="n"/>
      <c r="H2787" s="13" t="n"/>
      <c r="I2787" s="13" t="n"/>
      <c r="J2787" s="13" t="n"/>
      <c r="K2787" s="13" t="n"/>
      <c r="L2787" s="13" t="n"/>
      <c r="M2787" s="13" t="n"/>
      <c r="N2787" s="13" t="n"/>
      <c r="O2787" s="14" t="n"/>
      <c r="P2787" s="15" t="n"/>
      <c r="Q2787" s="16">
        <f>IF(N2787="", "", IF(ISNUMBER(N2787), N2787, IFERROR(DATEVALUE(LEFT(N2787,10))+TIMEVALUE(MID(N2787,12,8)), "texto")))</f>
        <v/>
      </c>
      <c r="R2787" s="17">
        <f>IF(ISNUMBER(Q2787), DATE(YEAR(Q2787),MONTH(Q2787),1), "")</f>
        <v/>
      </c>
      <c r="S2787" s="18">
        <f>IF(A2787="", 0, IF(AND(M2787=Ajustes!$B$8, E2787=Ajustes!$B$5, I2787=Ajustes!$B$4, OR(C2787=Ajustes!$B$6, C2787=Ajustes!$B$7), ISNUMBER(D2787), ISNUMBER(H2787)), 1, 0))</f>
        <v/>
      </c>
      <c r="T2787" s="19">
        <f>IF(S2787&lt;&gt;1, 0, IF(N(J2787)=0, 0, IF(K2787=Ajustes!$B$5, J2787, J2787*F2787)))</f>
        <v/>
      </c>
      <c r="U2787" s="20">
        <f>IF(S2787&lt;&gt;1, U2786, IF(C2787=Ajustes!$B$6, U2786+H2787, U2786-H2787))</f>
        <v/>
      </c>
      <c r="V2787" s="19">
        <f>IF(S2787&lt;&gt;1, V2786, IF(C2787=Ajustes!$B$6, V2786+D2787+N(O2787)+T2787, IF(U2787&lt;=0, 0, V2786-H2787*W2786)))</f>
        <v/>
      </c>
      <c r="W2787" s="21">
        <f>IF(U2787&gt;0, V2787/U2787, 0)</f>
        <v/>
      </c>
      <c r="X2787" s="19">
        <f>IF(AND(S2787=1, C2787=Ajustes!$B$7), D2787-N(O2787)-T2787-H2787*W2786, "")</f>
        <v/>
      </c>
      <c r="Y2787" s="18">
        <f>IF(A2787="", "", TRIM(IF(COUNTIFS($N$2:$N$3000,N2787,$C$2:$C$3000,C2787,$D$2:$D$3000,D2787,$H$2:$H$3000,H2787)&gt;1, "Orden repetida. ", "")&amp;IF(AND(S2787=1, C2787=Ajustes!$B$7, U2786+0.000001&lt;H2787), "Vendes más de lo registrado. ", "")&amp;IF(Q2787="texto", "Fecha en texto. ", "")&amp;IF(OR(NOT(ISNUMBER(D2787)), NOT(ISNUMBER(H2787))), "Número en texto. ", "")&amp;IF(AND(ISNUMBER(Q2787), ISNUMBER(Q2786), Q2787&lt;Q2786), "Fuera de orden de fecha. ", "")))</f>
        <v/>
      </c>
      <c r="Z2787" s="18">
        <f>IF(AND(S2787=1, ISNUMBER(R2787)), ROW(), 0)</f>
        <v/>
      </c>
      <c r="AA2787" s="18">
        <f>IF(ISNUMBER(R2787), R2787, 0)</f>
        <v/>
      </c>
    </row>
    <row r="2788">
      <c r="A2788" s="13" t="n"/>
      <c r="B2788" s="13" t="n"/>
      <c r="C2788" s="13" t="n"/>
      <c r="D2788" s="13" t="n"/>
      <c r="E2788" s="13" t="n"/>
      <c r="F2788" s="13" t="n"/>
      <c r="G2788" s="13" t="n"/>
      <c r="H2788" s="13" t="n"/>
      <c r="I2788" s="13" t="n"/>
      <c r="J2788" s="13" t="n"/>
      <c r="K2788" s="13" t="n"/>
      <c r="L2788" s="13" t="n"/>
      <c r="M2788" s="13" t="n"/>
      <c r="N2788" s="13" t="n"/>
      <c r="O2788" s="14" t="n"/>
      <c r="P2788" s="15" t="n"/>
      <c r="Q2788" s="16">
        <f>IF(N2788="", "", IF(ISNUMBER(N2788), N2788, IFERROR(DATEVALUE(LEFT(N2788,10))+TIMEVALUE(MID(N2788,12,8)), "texto")))</f>
        <v/>
      </c>
      <c r="R2788" s="17">
        <f>IF(ISNUMBER(Q2788), DATE(YEAR(Q2788),MONTH(Q2788),1), "")</f>
        <v/>
      </c>
      <c r="S2788" s="18">
        <f>IF(A2788="", 0, IF(AND(M2788=Ajustes!$B$8, E2788=Ajustes!$B$5, I2788=Ajustes!$B$4, OR(C2788=Ajustes!$B$6, C2788=Ajustes!$B$7), ISNUMBER(D2788), ISNUMBER(H2788)), 1, 0))</f>
        <v/>
      </c>
      <c r="T2788" s="19">
        <f>IF(S2788&lt;&gt;1, 0, IF(N(J2788)=0, 0, IF(K2788=Ajustes!$B$5, J2788, J2788*F2788)))</f>
        <v/>
      </c>
      <c r="U2788" s="20">
        <f>IF(S2788&lt;&gt;1, U2787, IF(C2788=Ajustes!$B$6, U2787+H2788, U2787-H2788))</f>
        <v/>
      </c>
      <c r="V2788" s="19">
        <f>IF(S2788&lt;&gt;1, V2787, IF(C2788=Ajustes!$B$6, V2787+D2788+N(O2788)+T2788, IF(U2788&lt;=0, 0, V2787-H2788*W2787)))</f>
        <v/>
      </c>
      <c r="W2788" s="21">
        <f>IF(U2788&gt;0, V2788/U2788, 0)</f>
        <v/>
      </c>
      <c r="X2788" s="19">
        <f>IF(AND(S2788=1, C2788=Ajustes!$B$7), D2788-N(O2788)-T2788-H2788*W2787, "")</f>
        <v/>
      </c>
      <c r="Y2788" s="18">
        <f>IF(A2788="", "", TRIM(IF(COUNTIFS($N$2:$N$3000,N2788,$C$2:$C$3000,C2788,$D$2:$D$3000,D2788,$H$2:$H$3000,H2788)&gt;1, "Orden repetida. ", "")&amp;IF(AND(S2788=1, C2788=Ajustes!$B$7, U2787+0.000001&lt;H2788), "Vendes más de lo registrado. ", "")&amp;IF(Q2788="texto", "Fecha en texto. ", "")&amp;IF(OR(NOT(ISNUMBER(D2788)), NOT(ISNUMBER(H2788))), "Número en texto. ", "")&amp;IF(AND(ISNUMBER(Q2788), ISNUMBER(Q2787), Q2788&lt;Q2787), "Fuera de orden de fecha. ", "")))</f>
        <v/>
      </c>
      <c r="Z2788" s="18">
        <f>IF(AND(S2788=1, ISNUMBER(R2788)), ROW(), 0)</f>
        <v/>
      </c>
      <c r="AA2788" s="18">
        <f>IF(ISNUMBER(R2788), R2788, 0)</f>
        <v/>
      </c>
    </row>
    <row r="2789">
      <c r="A2789" s="13" t="n"/>
      <c r="B2789" s="13" t="n"/>
      <c r="C2789" s="13" t="n"/>
      <c r="D2789" s="13" t="n"/>
      <c r="E2789" s="13" t="n"/>
      <c r="F2789" s="13" t="n"/>
      <c r="G2789" s="13" t="n"/>
      <c r="H2789" s="13" t="n"/>
      <c r="I2789" s="13" t="n"/>
      <c r="J2789" s="13" t="n"/>
      <c r="K2789" s="13" t="n"/>
      <c r="L2789" s="13" t="n"/>
      <c r="M2789" s="13" t="n"/>
      <c r="N2789" s="13" t="n"/>
      <c r="O2789" s="14" t="n"/>
      <c r="P2789" s="15" t="n"/>
      <c r="Q2789" s="16">
        <f>IF(N2789="", "", IF(ISNUMBER(N2789), N2789, IFERROR(DATEVALUE(LEFT(N2789,10))+TIMEVALUE(MID(N2789,12,8)), "texto")))</f>
        <v/>
      </c>
      <c r="R2789" s="17">
        <f>IF(ISNUMBER(Q2789), DATE(YEAR(Q2789),MONTH(Q2789),1), "")</f>
        <v/>
      </c>
      <c r="S2789" s="18">
        <f>IF(A2789="", 0, IF(AND(M2789=Ajustes!$B$8, E2789=Ajustes!$B$5, I2789=Ajustes!$B$4, OR(C2789=Ajustes!$B$6, C2789=Ajustes!$B$7), ISNUMBER(D2789), ISNUMBER(H2789)), 1, 0))</f>
        <v/>
      </c>
      <c r="T2789" s="19">
        <f>IF(S2789&lt;&gt;1, 0, IF(N(J2789)=0, 0, IF(K2789=Ajustes!$B$5, J2789, J2789*F2789)))</f>
        <v/>
      </c>
      <c r="U2789" s="20">
        <f>IF(S2789&lt;&gt;1, U2788, IF(C2789=Ajustes!$B$6, U2788+H2789, U2788-H2789))</f>
        <v/>
      </c>
      <c r="V2789" s="19">
        <f>IF(S2789&lt;&gt;1, V2788, IF(C2789=Ajustes!$B$6, V2788+D2789+N(O2789)+T2789, IF(U2789&lt;=0, 0, V2788-H2789*W2788)))</f>
        <v/>
      </c>
      <c r="W2789" s="21">
        <f>IF(U2789&gt;0, V2789/U2789, 0)</f>
        <v/>
      </c>
      <c r="X2789" s="19">
        <f>IF(AND(S2789=1, C2789=Ajustes!$B$7), D2789-N(O2789)-T2789-H2789*W2788, "")</f>
        <v/>
      </c>
      <c r="Y2789" s="18">
        <f>IF(A2789="", "", TRIM(IF(COUNTIFS($N$2:$N$3000,N2789,$C$2:$C$3000,C2789,$D$2:$D$3000,D2789,$H$2:$H$3000,H2789)&gt;1, "Orden repetida. ", "")&amp;IF(AND(S2789=1, C2789=Ajustes!$B$7, U2788+0.000001&lt;H2789), "Vendes más de lo registrado. ", "")&amp;IF(Q2789="texto", "Fecha en texto. ", "")&amp;IF(OR(NOT(ISNUMBER(D2789)), NOT(ISNUMBER(H2789))), "Número en texto. ", "")&amp;IF(AND(ISNUMBER(Q2789), ISNUMBER(Q2788), Q2789&lt;Q2788), "Fuera de orden de fecha. ", "")))</f>
        <v/>
      </c>
      <c r="Z2789" s="18">
        <f>IF(AND(S2789=1, ISNUMBER(R2789)), ROW(), 0)</f>
        <v/>
      </c>
      <c r="AA2789" s="18">
        <f>IF(ISNUMBER(R2789), R2789, 0)</f>
        <v/>
      </c>
    </row>
    <row r="2790">
      <c r="A2790" s="13" t="n"/>
      <c r="B2790" s="13" t="n"/>
      <c r="C2790" s="13" t="n"/>
      <c r="D2790" s="13" t="n"/>
      <c r="E2790" s="13" t="n"/>
      <c r="F2790" s="13" t="n"/>
      <c r="G2790" s="13" t="n"/>
      <c r="H2790" s="13" t="n"/>
      <c r="I2790" s="13" t="n"/>
      <c r="J2790" s="13" t="n"/>
      <c r="K2790" s="13" t="n"/>
      <c r="L2790" s="13" t="n"/>
      <c r="M2790" s="13" t="n"/>
      <c r="N2790" s="13" t="n"/>
      <c r="O2790" s="14" t="n"/>
      <c r="P2790" s="15" t="n"/>
      <c r="Q2790" s="16">
        <f>IF(N2790="", "", IF(ISNUMBER(N2790), N2790, IFERROR(DATEVALUE(LEFT(N2790,10))+TIMEVALUE(MID(N2790,12,8)), "texto")))</f>
        <v/>
      </c>
      <c r="R2790" s="17">
        <f>IF(ISNUMBER(Q2790), DATE(YEAR(Q2790),MONTH(Q2790),1), "")</f>
        <v/>
      </c>
      <c r="S2790" s="18">
        <f>IF(A2790="", 0, IF(AND(M2790=Ajustes!$B$8, E2790=Ajustes!$B$5, I2790=Ajustes!$B$4, OR(C2790=Ajustes!$B$6, C2790=Ajustes!$B$7), ISNUMBER(D2790), ISNUMBER(H2790)), 1, 0))</f>
        <v/>
      </c>
      <c r="T2790" s="19">
        <f>IF(S2790&lt;&gt;1, 0, IF(N(J2790)=0, 0, IF(K2790=Ajustes!$B$5, J2790, J2790*F2790)))</f>
        <v/>
      </c>
      <c r="U2790" s="20">
        <f>IF(S2790&lt;&gt;1, U2789, IF(C2790=Ajustes!$B$6, U2789+H2790, U2789-H2790))</f>
        <v/>
      </c>
      <c r="V2790" s="19">
        <f>IF(S2790&lt;&gt;1, V2789, IF(C2790=Ajustes!$B$6, V2789+D2790+N(O2790)+T2790, IF(U2790&lt;=0, 0, V2789-H2790*W2789)))</f>
        <v/>
      </c>
      <c r="W2790" s="21">
        <f>IF(U2790&gt;0, V2790/U2790, 0)</f>
        <v/>
      </c>
      <c r="X2790" s="19">
        <f>IF(AND(S2790=1, C2790=Ajustes!$B$7), D2790-N(O2790)-T2790-H2790*W2789, "")</f>
        <v/>
      </c>
      <c r="Y2790" s="18">
        <f>IF(A2790="", "", TRIM(IF(COUNTIFS($N$2:$N$3000,N2790,$C$2:$C$3000,C2790,$D$2:$D$3000,D2790,$H$2:$H$3000,H2790)&gt;1, "Orden repetida. ", "")&amp;IF(AND(S2790=1, C2790=Ajustes!$B$7, U2789+0.000001&lt;H2790), "Vendes más de lo registrado. ", "")&amp;IF(Q2790="texto", "Fecha en texto. ", "")&amp;IF(OR(NOT(ISNUMBER(D2790)), NOT(ISNUMBER(H2790))), "Número en texto. ", "")&amp;IF(AND(ISNUMBER(Q2790), ISNUMBER(Q2789), Q2790&lt;Q2789), "Fuera de orden de fecha. ", "")))</f>
        <v/>
      </c>
      <c r="Z2790" s="18">
        <f>IF(AND(S2790=1, ISNUMBER(R2790)), ROW(), 0)</f>
        <v/>
      </c>
      <c r="AA2790" s="18">
        <f>IF(ISNUMBER(R2790), R2790, 0)</f>
        <v/>
      </c>
    </row>
    <row r="2791">
      <c r="A2791" s="13" t="n"/>
      <c r="B2791" s="13" t="n"/>
      <c r="C2791" s="13" t="n"/>
      <c r="D2791" s="13" t="n"/>
      <c r="E2791" s="13" t="n"/>
      <c r="F2791" s="13" t="n"/>
      <c r="G2791" s="13" t="n"/>
      <c r="H2791" s="13" t="n"/>
      <c r="I2791" s="13" t="n"/>
      <c r="J2791" s="13" t="n"/>
      <c r="K2791" s="13" t="n"/>
      <c r="L2791" s="13" t="n"/>
      <c r="M2791" s="13" t="n"/>
      <c r="N2791" s="13" t="n"/>
      <c r="O2791" s="14" t="n"/>
      <c r="P2791" s="15" t="n"/>
      <c r="Q2791" s="16">
        <f>IF(N2791="", "", IF(ISNUMBER(N2791), N2791, IFERROR(DATEVALUE(LEFT(N2791,10))+TIMEVALUE(MID(N2791,12,8)), "texto")))</f>
        <v/>
      </c>
      <c r="R2791" s="17">
        <f>IF(ISNUMBER(Q2791), DATE(YEAR(Q2791),MONTH(Q2791),1), "")</f>
        <v/>
      </c>
      <c r="S2791" s="18">
        <f>IF(A2791="", 0, IF(AND(M2791=Ajustes!$B$8, E2791=Ajustes!$B$5, I2791=Ajustes!$B$4, OR(C2791=Ajustes!$B$6, C2791=Ajustes!$B$7), ISNUMBER(D2791), ISNUMBER(H2791)), 1, 0))</f>
        <v/>
      </c>
      <c r="T2791" s="19">
        <f>IF(S2791&lt;&gt;1, 0, IF(N(J2791)=0, 0, IF(K2791=Ajustes!$B$5, J2791, J2791*F2791)))</f>
        <v/>
      </c>
      <c r="U2791" s="20">
        <f>IF(S2791&lt;&gt;1, U2790, IF(C2791=Ajustes!$B$6, U2790+H2791, U2790-H2791))</f>
        <v/>
      </c>
      <c r="V2791" s="19">
        <f>IF(S2791&lt;&gt;1, V2790, IF(C2791=Ajustes!$B$6, V2790+D2791+N(O2791)+T2791, IF(U2791&lt;=0, 0, V2790-H2791*W2790)))</f>
        <v/>
      </c>
      <c r="W2791" s="21">
        <f>IF(U2791&gt;0, V2791/U2791, 0)</f>
        <v/>
      </c>
      <c r="X2791" s="19">
        <f>IF(AND(S2791=1, C2791=Ajustes!$B$7), D2791-N(O2791)-T2791-H2791*W2790, "")</f>
        <v/>
      </c>
      <c r="Y2791" s="18">
        <f>IF(A2791="", "", TRIM(IF(COUNTIFS($N$2:$N$3000,N2791,$C$2:$C$3000,C2791,$D$2:$D$3000,D2791,$H$2:$H$3000,H2791)&gt;1, "Orden repetida. ", "")&amp;IF(AND(S2791=1, C2791=Ajustes!$B$7, U2790+0.000001&lt;H2791), "Vendes más de lo registrado. ", "")&amp;IF(Q2791="texto", "Fecha en texto. ", "")&amp;IF(OR(NOT(ISNUMBER(D2791)), NOT(ISNUMBER(H2791))), "Número en texto. ", "")&amp;IF(AND(ISNUMBER(Q2791), ISNUMBER(Q2790), Q2791&lt;Q2790), "Fuera de orden de fecha. ", "")))</f>
        <v/>
      </c>
      <c r="Z2791" s="18">
        <f>IF(AND(S2791=1, ISNUMBER(R2791)), ROW(), 0)</f>
        <v/>
      </c>
      <c r="AA2791" s="18">
        <f>IF(ISNUMBER(R2791), R2791, 0)</f>
        <v/>
      </c>
    </row>
    <row r="2792">
      <c r="A2792" s="13" t="n"/>
      <c r="B2792" s="13" t="n"/>
      <c r="C2792" s="13" t="n"/>
      <c r="D2792" s="13" t="n"/>
      <c r="E2792" s="13" t="n"/>
      <c r="F2792" s="13" t="n"/>
      <c r="G2792" s="13" t="n"/>
      <c r="H2792" s="13" t="n"/>
      <c r="I2792" s="13" t="n"/>
      <c r="J2792" s="13" t="n"/>
      <c r="K2792" s="13" t="n"/>
      <c r="L2792" s="13" t="n"/>
      <c r="M2792" s="13" t="n"/>
      <c r="N2792" s="13" t="n"/>
      <c r="O2792" s="14" t="n"/>
      <c r="P2792" s="15" t="n"/>
      <c r="Q2792" s="16">
        <f>IF(N2792="", "", IF(ISNUMBER(N2792), N2792, IFERROR(DATEVALUE(LEFT(N2792,10))+TIMEVALUE(MID(N2792,12,8)), "texto")))</f>
        <v/>
      </c>
      <c r="R2792" s="17">
        <f>IF(ISNUMBER(Q2792), DATE(YEAR(Q2792),MONTH(Q2792),1), "")</f>
        <v/>
      </c>
      <c r="S2792" s="18">
        <f>IF(A2792="", 0, IF(AND(M2792=Ajustes!$B$8, E2792=Ajustes!$B$5, I2792=Ajustes!$B$4, OR(C2792=Ajustes!$B$6, C2792=Ajustes!$B$7), ISNUMBER(D2792), ISNUMBER(H2792)), 1, 0))</f>
        <v/>
      </c>
      <c r="T2792" s="19">
        <f>IF(S2792&lt;&gt;1, 0, IF(N(J2792)=0, 0, IF(K2792=Ajustes!$B$5, J2792, J2792*F2792)))</f>
        <v/>
      </c>
      <c r="U2792" s="20">
        <f>IF(S2792&lt;&gt;1, U2791, IF(C2792=Ajustes!$B$6, U2791+H2792, U2791-H2792))</f>
        <v/>
      </c>
      <c r="V2792" s="19">
        <f>IF(S2792&lt;&gt;1, V2791, IF(C2792=Ajustes!$B$6, V2791+D2792+N(O2792)+T2792, IF(U2792&lt;=0, 0, V2791-H2792*W2791)))</f>
        <v/>
      </c>
      <c r="W2792" s="21">
        <f>IF(U2792&gt;0, V2792/U2792, 0)</f>
        <v/>
      </c>
      <c r="X2792" s="19">
        <f>IF(AND(S2792=1, C2792=Ajustes!$B$7), D2792-N(O2792)-T2792-H2792*W2791, "")</f>
        <v/>
      </c>
      <c r="Y2792" s="18">
        <f>IF(A2792="", "", TRIM(IF(COUNTIFS($N$2:$N$3000,N2792,$C$2:$C$3000,C2792,$D$2:$D$3000,D2792,$H$2:$H$3000,H2792)&gt;1, "Orden repetida. ", "")&amp;IF(AND(S2792=1, C2792=Ajustes!$B$7, U2791+0.000001&lt;H2792), "Vendes más de lo registrado. ", "")&amp;IF(Q2792="texto", "Fecha en texto. ", "")&amp;IF(OR(NOT(ISNUMBER(D2792)), NOT(ISNUMBER(H2792))), "Número en texto. ", "")&amp;IF(AND(ISNUMBER(Q2792), ISNUMBER(Q2791), Q2792&lt;Q2791), "Fuera de orden de fecha. ", "")))</f>
        <v/>
      </c>
      <c r="Z2792" s="18">
        <f>IF(AND(S2792=1, ISNUMBER(R2792)), ROW(), 0)</f>
        <v/>
      </c>
      <c r="AA2792" s="18">
        <f>IF(ISNUMBER(R2792), R2792, 0)</f>
        <v/>
      </c>
    </row>
    <row r="2793">
      <c r="A2793" s="13" t="n"/>
      <c r="B2793" s="13" t="n"/>
      <c r="C2793" s="13" t="n"/>
      <c r="D2793" s="13" t="n"/>
      <c r="E2793" s="13" t="n"/>
      <c r="F2793" s="13" t="n"/>
      <c r="G2793" s="13" t="n"/>
      <c r="H2793" s="13" t="n"/>
      <c r="I2793" s="13" t="n"/>
      <c r="J2793" s="13" t="n"/>
      <c r="K2793" s="13" t="n"/>
      <c r="L2793" s="13" t="n"/>
      <c r="M2793" s="13" t="n"/>
      <c r="N2793" s="13" t="n"/>
      <c r="O2793" s="14" t="n"/>
      <c r="P2793" s="15" t="n"/>
      <c r="Q2793" s="16">
        <f>IF(N2793="", "", IF(ISNUMBER(N2793), N2793, IFERROR(DATEVALUE(LEFT(N2793,10))+TIMEVALUE(MID(N2793,12,8)), "texto")))</f>
        <v/>
      </c>
      <c r="R2793" s="17">
        <f>IF(ISNUMBER(Q2793), DATE(YEAR(Q2793),MONTH(Q2793),1), "")</f>
        <v/>
      </c>
      <c r="S2793" s="18">
        <f>IF(A2793="", 0, IF(AND(M2793=Ajustes!$B$8, E2793=Ajustes!$B$5, I2793=Ajustes!$B$4, OR(C2793=Ajustes!$B$6, C2793=Ajustes!$B$7), ISNUMBER(D2793), ISNUMBER(H2793)), 1, 0))</f>
        <v/>
      </c>
      <c r="T2793" s="19">
        <f>IF(S2793&lt;&gt;1, 0, IF(N(J2793)=0, 0, IF(K2793=Ajustes!$B$5, J2793, J2793*F2793)))</f>
        <v/>
      </c>
      <c r="U2793" s="20">
        <f>IF(S2793&lt;&gt;1, U2792, IF(C2793=Ajustes!$B$6, U2792+H2793, U2792-H2793))</f>
        <v/>
      </c>
      <c r="V2793" s="19">
        <f>IF(S2793&lt;&gt;1, V2792, IF(C2793=Ajustes!$B$6, V2792+D2793+N(O2793)+T2793, IF(U2793&lt;=0, 0, V2792-H2793*W2792)))</f>
        <v/>
      </c>
      <c r="W2793" s="21">
        <f>IF(U2793&gt;0, V2793/U2793, 0)</f>
        <v/>
      </c>
      <c r="X2793" s="19">
        <f>IF(AND(S2793=1, C2793=Ajustes!$B$7), D2793-N(O2793)-T2793-H2793*W2792, "")</f>
        <v/>
      </c>
      <c r="Y2793" s="18">
        <f>IF(A2793="", "", TRIM(IF(COUNTIFS($N$2:$N$3000,N2793,$C$2:$C$3000,C2793,$D$2:$D$3000,D2793,$H$2:$H$3000,H2793)&gt;1, "Orden repetida. ", "")&amp;IF(AND(S2793=1, C2793=Ajustes!$B$7, U2792+0.000001&lt;H2793), "Vendes más de lo registrado. ", "")&amp;IF(Q2793="texto", "Fecha en texto. ", "")&amp;IF(OR(NOT(ISNUMBER(D2793)), NOT(ISNUMBER(H2793))), "Número en texto. ", "")&amp;IF(AND(ISNUMBER(Q2793), ISNUMBER(Q2792), Q2793&lt;Q2792), "Fuera de orden de fecha. ", "")))</f>
        <v/>
      </c>
      <c r="Z2793" s="18">
        <f>IF(AND(S2793=1, ISNUMBER(R2793)), ROW(), 0)</f>
        <v/>
      </c>
      <c r="AA2793" s="18">
        <f>IF(ISNUMBER(R2793), R2793, 0)</f>
        <v/>
      </c>
    </row>
    <row r="2794">
      <c r="A2794" s="13" t="n"/>
      <c r="B2794" s="13" t="n"/>
      <c r="C2794" s="13" t="n"/>
      <c r="D2794" s="13" t="n"/>
      <c r="E2794" s="13" t="n"/>
      <c r="F2794" s="13" t="n"/>
      <c r="G2794" s="13" t="n"/>
      <c r="H2794" s="13" t="n"/>
      <c r="I2794" s="13" t="n"/>
      <c r="J2794" s="13" t="n"/>
      <c r="K2794" s="13" t="n"/>
      <c r="L2794" s="13" t="n"/>
      <c r="M2794" s="13" t="n"/>
      <c r="N2794" s="13" t="n"/>
      <c r="O2794" s="14" t="n"/>
      <c r="P2794" s="15" t="n"/>
      <c r="Q2794" s="16">
        <f>IF(N2794="", "", IF(ISNUMBER(N2794), N2794, IFERROR(DATEVALUE(LEFT(N2794,10))+TIMEVALUE(MID(N2794,12,8)), "texto")))</f>
        <v/>
      </c>
      <c r="R2794" s="17">
        <f>IF(ISNUMBER(Q2794), DATE(YEAR(Q2794),MONTH(Q2794),1), "")</f>
        <v/>
      </c>
      <c r="S2794" s="18">
        <f>IF(A2794="", 0, IF(AND(M2794=Ajustes!$B$8, E2794=Ajustes!$B$5, I2794=Ajustes!$B$4, OR(C2794=Ajustes!$B$6, C2794=Ajustes!$B$7), ISNUMBER(D2794), ISNUMBER(H2794)), 1, 0))</f>
        <v/>
      </c>
      <c r="T2794" s="19">
        <f>IF(S2794&lt;&gt;1, 0, IF(N(J2794)=0, 0, IF(K2794=Ajustes!$B$5, J2794, J2794*F2794)))</f>
        <v/>
      </c>
      <c r="U2794" s="20">
        <f>IF(S2794&lt;&gt;1, U2793, IF(C2794=Ajustes!$B$6, U2793+H2794, U2793-H2794))</f>
        <v/>
      </c>
      <c r="V2794" s="19">
        <f>IF(S2794&lt;&gt;1, V2793, IF(C2794=Ajustes!$B$6, V2793+D2794+N(O2794)+T2794, IF(U2794&lt;=0, 0, V2793-H2794*W2793)))</f>
        <v/>
      </c>
      <c r="W2794" s="21">
        <f>IF(U2794&gt;0, V2794/U2794, 0)</f>
        <v/>
      </c>
      <c r="X2794" s="19">
        <f>IF(AND(S2794=1, C2794=Ajustes!$B$7), D2794-N(O2794)-T2794-H2794*W2793, "")</f>
        <v/>
      </c>
      <c r="Y2794" s="18">
        <f>IF(A2794="", "", TRIM(IF(COUNTIFS($N$2:$N$3000,N2794,$C$2:$C$3000,C2794,$D$2:$D$3000,D2794,$H$2:$H$3000,H2794)&gt;1, "Orden repetida. ", "")&amp;IF(AND(S2794=1, C2794=Ajustes!$B$7, U2793+0.000001&lt;H2794), "Vendes más de lo registrado. ", "")&amp;IF(Q2794="texto", "Fecha en texto. ", "")&amp;IF(OR(NOT(ISNUMBER(D2794)), NOT(ISNUMBER(H2794))), "Número en texto. ", "")&amp;IF(AND(ISNUMBER(Q2794), ISNUMBER(Q2793), Q2794&lt;Q2793), "Fuera de orden de fecha. ", "")))</f>
        <v/>
      </c>
      <c r="Z2794" s="18">
        <f>IF(AND(S2794=1, ISNUMBER(R2794)), ROW(), 0)</f>
        <v/>
      </c>
      <c r="AA2794" s="18">
        <f>IF(ISNUMBER(R2794), R2794, 0)</f>
        <v/>
      </c>
    </row>
    <row r="2795">
      <c r="A2795" s="13" t="n"/>
      <c r="B2795" s="13" t="n"/>
      <c r="C2795" s="13" t="n"/>
      <c r="D2795" s="13" t="n"/>
      <c r="E2795" s="13" t="n"/>
      <c r="F2795" s="13" t="n"/>
      <c r="G2795" s="13" t="n"/>
      <c r="H2795" s="13" t="n"/>
      <c r="I2795" s="13" t="n"/>
      <c r="J2795" s="13" t="n"/>
      <c r="K2795" s="13" t="n"/>
      <c r="L2795" s="13" t="n"/>
      <c r="M2795" s="13" t="n"/>
      <c r="N2795" s="13" t="n"/>
      <c r="O2795" s="14" t="n"/>
      <c r="P2795" s="15" t="n"/>
      <c r="Q2795" s="16">
        <f>IF(N2795="", "", IF(ISNUMBER(N2795), N2795, IFERROR(DATEVALUE(LEFT(N2795,10))+TIMEVALUE(MID(N2795,12,8)), "texto")))</f>
        <v/>
      </c>
      <c r="R2795" s="17">
        <f>IF(ISNUMBER(Q2795), DATE(YEAR(Q2795),MONTH(Q2795),1), "")</f>
        <v/>
      </c>
      <c r="S2795" s="18">
        <f>IF(A2795="", 0, IF(AND(M2795=Ajustes!$B$8, E2795=Ajustes!$B$5, I2795=Ajustes!$B$4, OR(C2795=Ajustes!$B$6, C2795=Ajustes!$B$7), ISNUMBER(D2795), ISNUMBER(H2795)), 1, 0))</f>
        <v/>
      </c>
      <c r="T2795" s="19">
        <f>IF(S2795&lt;&gt;1, 0, IF(N(J2795)=0, 0, IF(K2795=Ajustes!$B$5, J2795, J2795*F2795)))</f>
        <v/>
      </c>
      <c r="U2795" s="20">
        <f>IF(S2795&lt;&gt;1, U2794, IF(C2795=Ajustes!$B$6, U2794+H2795, U2794-H2795))</f>
        <v/>
      </c>
      <c r="V2795" s="19">
        <f>IF(S2795&lt;&gt;1, V2794, IF(C2795=Ajustes!$B$6, V2794+D2795+N(O2795)+T2795, IF(U2795&lt;=0, 0, V2794-H2795*W2794)))</f>
        <v/>
      </c>
      <c r="W2795" s="21">
        <f>IF(U2795&gt;0, V2795/U2795, 0)</f>
        <v/>
      </c>
      <c r="X2795" s="19">
        <f>IF(AND(S2795=1, C2795=Ajustes!$B$7), D2795-N(O2795)-T2795-H2795*W2794, "")</f>
        <v/>
      </c>
      <c r="Y2795" s="18">
        <f>IF(A2795="", "", TRIM(IF(COUNTIFS($N$2:$N$3000,N2795,$C$2:$C$3000,C2795,$D$2:$D$3000,D2795,$H$2:$H$3000,H2795)&gt;1, "Orden repetida. ", "")&amp;IF(AND(S2795=1, C2795=Ajustes!$B$7, U2794+0.000001&lt;H2795), "Vendes más de lo registrado. ", "")&amp;IF(Q2795="texto", "Fecha en texto. ", "")&amp;IF(OR(NOT(ISNUMBER(D2795)), NOT(ISNUMBER(H2795))), "Número en texto. ", "")&amp;IF(AND(ISNUMBER(Q2795), ISNUMBER(Q2794), Q2795&lt;Q2794), "Fuera de orden de fecha. ", "")))</f>
        <v/>
      </c>
      <c r="Z2795" s="18">
        <f>IF(AND(S2795=1, ISNUMBER(R2795)), ROW(), 0)</f>
        <v/>
      </c>
      <c r="AA2795" s="18">
        <f>IF(ISNUMBER(R2795), R2795, 0)</f>
        <v/>
      </c>
    </row>
    <row r="2796">
      <c r="A2796" s="13" t="n"/>
      <c r="B2796" s="13" t="n"/>
      <c r="C2796" s="13" t="n"/>
      <c r="D2796" s="13" t="n"/>
      <c r="E2796" s="13" t="n"/>
      <c r="F2796" s="13" t="n"/>
      <c r="G2796" s="13" t="n"/>
      <c r="H2796" s="13" t="n"/>
      <c r="I2796" s="13" t="n"/>
      <c r="J2796" s="13" t="n"/>
      <c r="K2796" s="13" t="n"/>
      <c r="L2796" s="13" t="n"/>
      <c r="M2796" s="13" t="n"/>
      <c r="N2796" s="13" t="n"/>
      <c r="O2796" s="14" t="n"/>
      <c r="P2796" s="15" t="n"/>
      <c r="Q2796" s="16">
        <f>IF(N2796="", "", IF(ISNUMBER(N2796), N2796, IFERROR(DATEVALUE(LEFT(N2796,10))+TIMEVALUE(MID(N2796,12,8)), "texto")))</f>
        <v/>
      </c>
      <c r="R2796" s="17">
        <f>IF(ISNUMBER(Q2796), DATE(YEAR(Q2796),MONTH(Q2796),1), "")</f>
        <v/>
      </c>
      <c r="S2796" s="18">
        <f>IF(A2796="", 0, IF(AND(M2796=Ajustes!$B$8, E2796=Ajustes!$B$5, I2796=Ajustes!$B$4, OR(C2796=Ajustes!$B$6, C2796=Ajustes!$B$7), ISNUMBER(D2796), ISNUMBER(H2796)), 1, 0))</f>
        <v/>
      </c>
      <c r="T2796" s="19">
        <f>IF(S2796&lt;&gt;1, 0, IF(N(J2796)=0, 0, IF(K2796=Ajustes!$B$5, J2796, J2796*F2796)))</f>
        <v/>
      </c>
      <c r="U2796" s="20">
        <f>IF(S2796&lt;&gt;1, U2795, IF(C2796=Ajustes!$B$6, U2795+H2796, U2795-H2796))</f>
        <v/>
      </c>
      <c r="V2796" s="19">
        <f>IF(S2796&lt;&gt;1, V2795, IF(C2796=Ajustes!$B$6, V2795+D2796+N(O2796)+T2796, IF(U2796&lt;=0, 0, V2795-H2796*W2795)))</f>
        <v/>
      </c>
      <c r="W2796" s="21">
        <f>IF(U2796&gt;0, V2796/U2796, 0)</f>
        <v/>
      </c>
      <c r="X2796" s="19">
        <f>IF(AND(S2796=1, C2796=Ajustes!$B$7), D2796-N(O2796)-T2796-H2796*W2795, "")</f>
        <v/>
      </c>
      <c r="Y2796" s="18">
        <f>IF(A2796="", "", TRIM(IF(COUNTIFS($N$2:$N$3000,N2796,$C$2:$C$3000,C2796,$D$2:$D$3000,D2796,$H$2:$H$3000,H2796)&gt;1, "Orden repetida. ", "")&amp;IF(AND(S2796=1, C2796=Ajustes!$B$7, U2795+0.000001&lt;H2796), "Vendes más de lo registrado. ", "")&amp;IF(Q2796="texto", "Fecha en texto. ", "")&amp;IF(OR(NOT(ISNUMBER(D2796)), NOT(ISNUMBER(H2796))), "Número en texto. ", "")&amp;IF(AND(ISNUMBER(Q2796), ISNUMBER(Q2795), Q2796&lt;Q2795), "Fuera de orden de fecha. ", "")))</f>
        <v/>
      </c>
      <c r="Z2796" s="18">
        <f>IF(AND(S2796=1, ISNUMBER(R2796)), ROW(), 0)</f>
        <v/>
      </c>
      <c r="AA2796" s="18">
        <f>IF(ISNUMBER(R2796), R2796, 0)</f>
        <v/>
      </c>
    </row>
    <row r="2797">
      <c r="A2797" s="13" t="n"/>
      <c r="B2797" s="13" t="n"/>
      <c r="C2797" s="13" t="n"/>
      <c r="D2797" s="13" t="n"/>
      <c r="E2797" s="13" t="n"/>
      <c r="F2797" s="13" t="n"/>
      <c r="G2797" s="13" t="n"/>
      <c r="H2797" s="13" t="n"/>
      <c r="I2797" s="13" t="n"/>
      <c r="J2797" s="13" t="n"/>
      <c r="K2797" s="13" t="n"/>
      <c r="L2797" s="13" t="n"/>
      <c r="M2797" s="13" t="n"/>
      <c r="N2797" s="13" t="n"/>
      <c r="O2797" s="14" t="n"/>
      <c r="P2797" s="15" t="n"/>
      <c r="Q2797" s="16">
        <f>IF(N2797="", "", IF(ISNUMBER(N2797), N2797, IFERROR(DATEVALUE(LEFT(N2797,10))+TIMEVALUE(MID(N2797,12,8)), "texto")))</f>
        <v/>
      </c>
      <c r="R2797" s="17">
        <f>IF(ISNUMBER(Q2797), DATE(YEAR(Q2797),MONTH(Q2797),1), "")</f>
        <v/>
      </c>
      <c r="S2797" s="18">
        <f>IF(A2797="", 0, IF(AND(M2797=Ajustes!$B$8, E2797=Ajustes!$B$5, I2797=Ajustes!$B$4, OR(C2797=Ajustes!$B$6, C2797=Ajustes!$B$7), ISNUMBER(D2797), ISNUMBER(H2797)), 1, 0))</f>
        <v/>
      </c>
      <c r="T2797" s="19">
        <f>IF(S2797&lt;&gt;1, 0, IF(N(J2797)=0, 0, IF(K2797=Ajustes!$B$5, J2797, J2797*F2797)))</f>
        <v/>
      </c>
      <c r="U2797" s="20">
        <f>IF(S2797&lt;&gt;1, U2796, IF(C2797=Ajustes!$B$6, U2796+H2797, U2796-H2797))</f>
        <v/>
      </c>
      <c r="V2797" s="19">
        <f>IF(S2797&lt;&gt;1, V2796, IF(C2797=Ajustes!$B$6, V2796+D2797+N(O2797)+T2797, IF(U2797&lt;=0, 0, V2796-H2797*W2796)))</f>
        <v/>
      </c>
      <c r="W2797" s="21">
        <f>IF(U2797&gt;0, V2797/U2797, 0)</f>
        <v/>
      </c>
      <c r="X2797" s="19">
        <f>IF(AND(S2797=1, C2797=Ajustes!$B$7), D2797-N(O2797)-T2797-H2797*W2796, "")</f>
        <v/>
      </c>
      <c r="Y2797" s="18">
        <f>IF(A2797="", "", TRIM(IF(COUNTIFS($N$2:$N$3000,N2797,$C$2:$C$3000,C2797,$D$2:$D$3000,D2797,$H$2:$H$3000,H2797)&gt;1, "Orden repetida. ", "")&amp;IF(AND(S2797=1, C2797=Ajustes!$B$7, U2796+0.000001&lt;H2797), "Vendes más de lo registrado. ", "")&amp;IF(Q2797="texto", "Fecha en texto. ", "")&amp;IF(OR(NOT(ISNUMBER(D2797)), NOT(ISNUMBER(H2797))), "Número en texto. ", "")&amp;IF(AND(ISNUMBER(Q2797), ISNUMBER(Q2796), Q2797&lt;Q2796), "Fuera de orden de fecha. ", "")))</f>
        <v/>
      </c>
      <c r="Z2797" s="18">
        <f>IF(AND(S2797=1, ISNUMBER(R2797)), ROW(), 0)</f>
        <v/>
      </c>
      <c r="AA2797" s="18">
        <f>IF(ISNUMBER(R2797), R2797, 0)</f>
        <v/>
      </c>
    </row>
    <row r="2798">
      <c r="A2798" s="13" t="n"/>
      <c r="B2798" s="13" t="n"/>
      <c r="C2798" s="13" t="n"/>
      <c r="D2798" s="13" t="n"/>
      <c r="E2798" s="13" t="n"/>
      <c r="F2798" s="13" t="n"/>
      <c r="G2798" s="13" t="n"/>
      <c r="H2798" s="13" t="n"/>
      <c r="I2798" s="13" t="n"/>
      <c r="J2798" s="13" t="n"/>
      <c r="K2798" s="13" t="n"/>
      <c r="L2798" s="13" t="n"/>
      <c r="M2798" s="13" t="n"/>
      <c r="N2798" s="13" t="n"/>
      <c r="O2798" s="14" t="n"/>
      <c r="P2798" s="15" t="n"/>
      <c r="Q2798" s="16">
        <f>IF(N2798="", "", IF(ISNUMBER(N2798), N2798, IFERROR(DATEVALUE(LEFT(N2798,10))+TIMEVALUE(MID(N2798,12,8)), "texto")))</f>
        <v/>
      </c>
      <c r="R2798" s="17">
        <f>IF(ISNUMBER(Q2798), DATE(YEAR(Q2798),MONTH(Q2798),1), "")</f>
        <v/>
      </c>
      <c r="S2798" s="18">
        <f>IF(A2798="", 0, IF(AND(M2798=Ajustes!$B$8, E2798=Ajustes!$B$5, I2798=Ajustes!$B$4, OR(C2798=Ajustes!$B$6, C2798=Ajustes!$B$7), ISNUMBER(D2798), ISNUMBER(H2798)), 1, 0))</f>
        <v/>
      </c>
      <c r="T2798" s="19">
        <f>IF(S2798&lt;&gt;1, 0, IF(N(J2798)=0, 0, IF(K2798=Ajustes!$B$5, J2798, J2798*F2798)))</f>
        <v/>
      </c>
      <c r="U2798" s="20">
        <f>IF(S2798&lt;&gt;1, U2797, IF(C2798=Ajustes!$B$6, U2797+H2798, U2797-H2798))</f>
        <v/>
      </c>
      <c r="V2798" s="19">
        <f>IF(S2798&lt;&gt;1, V2797, IF(C2798=Ajustes!$B$6, V2797+D2798+N(O2798)+T2798, IF(U2798&lt;=0, 0, V2797-H2798*W2797)))</f>
        <v/>
      </c>
      <c r="W2798" s="21">
        <f>IF(U2798&gt;0, V2798/U2798, 0)</f>
        <v/>
      </c>
      <c r="X2798" s="19">
        <f>IF(AND(S2798=1, C2798=Ajustes!$B$7), D2798-N(O2798)-T2798-H2798*W2797, "")</f>
        <v/>
      </c>
      <c r="Y2798" s="18">
        <f>IF(A2798="", "", TRIM(IF(COUNTIFS($N$2:$N$3000,N2798,$C$2:$C$3000,C2798,$D$2:$D$3000,D2798,$H$2:$H$3000,H2798)&gt;1, "Orden repetida. ", "")&amp;IF(AND(S2798=1, C2798=Ajustes!$B$7, U2797+0.000001&lt;H2798), "Vendes más de lo registrado. ", "")&amp;IF(Q2798="texto", "Fecha en texto. ", "")&amp;IF(OR(NOT(ISNUMBER(D2798)), NOT(ISNUMBER(H2798))), "Número en texto. ", "")&amp;IF(AND(ISNUMBER(Q2798), ISNUMBER(Q2797), Q2798&lt;Q2797), "Fuera de orden de fecha. ", "")))</f>
        <v/>
      </c>
      <c r="Z2798" s="18">
        <f>IF(AND(S2798=1, ISNUMBER(R2798)), ROW(), 0)</f>
        <v/>
      </c>
      <c r="AA2798" s="18">
        <f>IF(ISNUMBER(R2798), R2798, 0)</f>
        <v/>
      </c>
    </row>
    <row r="2799">
      <c r="A2799" s="13" t="n"/>
      <c r="B2799" s="13" t="n"/>
      <c r="C2799" s="13" t="n"/>
      <c r="D2799" s="13" t="n"/>
      <c r="E2799" s="13" t="n"/>
      <c r="F2799" s="13" t="n"/>
      <c r="G2799" s="13" t="n"/>
      <c r="H2799" s="13" t="n"/>
      <c r="I2799" s="13" t="n"/>
      <c r="J2799" s="13" t="n"/>
      <c r="K2799" s="13" t="n"/>
      <c r="L2799" s="13" t="n"/>
      <c r="M2799" s="13" t="n"/>
      <c r="N2799" s="13" t="n"/>
      <c r="O2799" s="14" t="n"/>
      <c r="P2799" s="15" t="n"/>
      <c r="Q2799" s="16">
        <f>IF(N2799="", "", IF(ISNUMBER(N2799), N2799, IFERROR(DATEVALUE(LEFT(N2799,10))+TIMEVALUE(MID(N2799,12,8)), "texto")))</f>
        <v/>
      </c>
      <c r="R2799" s="17">
        <f>IF(ISNUMBER(Q2799), DATE(YEAR(Q2799),MONTH(Q2799),1), "")</f>
        <v/>
      </c>
      <c r="S2799" s="18">
        <f>IF(A2799="", 0, IF(AND(M2799=Ajustes!$B$8, E2799=Ajustes!$B$5, I2799=Ajustes!$B$4, OR(C2799=Ajustes!$B$6, C2799=Ajustes!$B$7), ISNUMBER(D2799), ISNUMBER(H2799)), 1, 0))</f>
        <v/>
      </c>
      <c r="T2799" s="19">
        <f>IF(S2799&lt;&gt;1, 0, IF(N(J2799)=0, 0, IF(K2799=Ajustes!$B$5, J2799, J2799*F2799)))</f>
        <v/>
      </c>
      <c r="U2799" s="20">
        <f>IF(S2799&lt;&gt;1, U2798, IF(C2799=Ajustes!$B$6, U2798+H2799, U2798-H2799))</f>
        <v/>
      </c>
      <c r="V2799" s="19">
        <f>IF(S2799&lt;&gt;1, V2798, IF(C2799=Ajustes!$B$6, V2798+D2799+N(O2799)+T2799, IF(U2799&lt;=0, 0, V2798-H2799*W2798)))</f>
        <v/>
      </c>
      <c r="W2799" s="21">
        <f>IF(U2799&gt;0, V2799/U2799, 0)</f>
        <v/>
      </c>
      <c r="X2799" s="19">
        <f>IF(AND(S2799=1, C2799=Ajustes!$B$7), D2799-N(O2799)-T2799-H2799*W2798, "")</f>
        <v/>
      </c>
      <c r="Y2799" s="18">
        <f>IF(A2799="", "", TRIM(IF(COUNTIFS($N$2:$N$3000,N2799,$C$2:$C$3000,C2799,$D$2:$D$3000,D2799,$H$2:$H$3000,H2799)&gt;1, "Orden repetida. ", "")&amp;IF(AND(S2799=1, C2799=Ajustes!$B$7, U2798+0.000001&lt;H2799), "Vendes más de lo registrado. ", "")&amp;IF(Q2799="texto", "Fecha en texto. ", "")&amp;IF(OR(NOT(ISNUMBER(D2799)), NOT(ISNUMBER(H2799))), "Número en texto. ", "")&amp;IF(AND(ISNUMBER(Q2799), ISNUMBER(Q2798), Q2799&lt;Q2798), "Fuera de orden de fecha. ", "")))</f>
        <v/>
      </c>
      <c r="Z2799" s="18">
        <f>IF(AND(S2799=1, ISNUMBER(R2799)), ROW(), 0)</f>
        <v/>
      </c>
      <c r="AA2799" s="18">
        <f>IF(ISNUMBER(R2799), R2799, 0)</f>
        <v/>
      </c>
    </row>
    <row r="2800">
      <c r="A2800" s="13" t="n"/>
      <c r="B2800" s="13" t="n"/>
      <c r="C2800" s="13" t="n"/>
      <c r="D2800" s="13" t="n"/>
      <c r="E2800" s="13" t="n"/>
      <c r="F2800" s="13" t="n"/>
      <c r="G2800" s="13" t="n"/>
      <c r="H2800" s="13" t="n"/>
      <c r="I2800" s="13" t="n"/>
      <c r="J2800" s="13" t="n"/>
      <c r="K2800" s="13" t="n"/>
      <c r="L2800" s="13" t="n"/>
      <c r="M2800" s="13" t="n"/>
      <c r="N2800" s="13" t="n"/>
      <c r="O2800" s="14" t="n"/>
      <c r="P2800" s="15" t="n"/>
      <c r="Q2800" s="16">
        <f>IF(N2800="", "", IF(ISNUMBER(N2800), N2800, IFERROR(DATEVALUE(LEFT(N2800,10))+TIMEVALUE(MID(N2800,12,8)), "texto")))</f>
        <v/>
      </c>
      <c r="R2800" s="17">
        <f>IF(ISNUMBER(Q2800), DATE(YEAR(Q2800),MONTH(Q2800),1), "")</f>
        <v/>
      </c>
      <c r="S2800" s="18">
        <f>IF(A2800="", 0, IF(AND(M2800=Ajustes!$B$8, E2800=Ajustes!$B$5, I2800=Ajustes!$B$4, OR(C2800=Ajustes!$B$6, C2800=Ajustes!$B$7), ISNUMBER(D2800), ISNUMBER(H2800)), 1, 0))</f>
        <v/>
      </c>
      <c r="T2800" s="19">
        <f>IF(S2800&lt;&gt;1, 0, IF(N(J2800)=0, 0, IF(K2800=Ajustes!$B$5, J2800, J2800*F2800)))</f>
        <v/>
      </c>
      <c r="U2800" s="20">
        <f>IF(S2800&lt;&gt;1, U2799, IF(C2800=Ajustes!$B$6, U2799+H2800, U2799-H2800))</f>
        <v/>
      </c>
      <c r="V2800" s="19">
        <f>IF(S2800&lt;&gt;1, V2799, IF(C2800=Ajustes!$B$6, V2799+D2800+N(O2800)+T2800, IF(U2800&lt;=0, 0, V2799-H2800*W2799)))</f>
        <v/>
      </c>
      <c r="W2800" s="21">
        <f>IF(U2800&gt;0, V2800/U2800, 0)</f>
        <v/>
      </c>
      <c r="X2800" s="19">
        <f>IF(AND(S2800=1, C2800=Ajustes!$B$7), D2800-N(O2800)-T2800-H2800*W2799, "")</f>
        <v/>
      </c>
      <c r="Y2800" s="18">
        <f>IF(A2800="", "", TRIM(IF(COUNTIFS($N$2:$N$3000,N2800,$C$2:$C$3000,C2800,$D$2:$D$3000,D2800,$H$2:$H$3000,H2800)&gt;1, "Orden repetida. ", "")&amp;IF(AND(S2800=1, C2800=Ajustes!$B$7, U2799+0.000001&lt;H2800), "Vendes más de lo registrado. ", "")&amp;IF(Q2800="texto", "Fecha en texto. ", "")&amp;IF(OR(NOT(ISNUMBER(D2800)), NOT(ISNUMBER(H2800))), "Número en texto. ", "")&amp;IF(AND(ISNUMBER(Q2800), ISNUMBER(Q2799), Q2800&lt;Q2799), "Fuera de orden de fecha. ", "")))</f>
        <v/>
      </c>
      <c r="Z2800" s="18">
        <f>IF(AND(S2800=1, ISNUMBER(R2800)), ROW(), 0)</f>
        <v/>
      </c>
      <c r="AA2800" s="18">
        <f>IF(ISNUMBER(R2800), R2800, 0)</f>
        <v/>
      </c>
    </row>
    <row r="2801">
      <c r="A2801" s="13" t="n"/>
      <c r="B2801" s="13" t="n"/>
      <c r="C2801" s="13" t="n"/>
      <c r="D2801" s="13" t="n"/>
      <c r="E2801" s="13" t="n"/>
      <c r="F2801" s="13" t="n"/>
      <c r="G2801" s="13" t="n"/>
      <c r="H2801" s="13" t="n"/>
      <c r="I2801" s="13" t="n"/>
      <c r="J2801" s="13" t="n"/>
      <c r="K2801" s="13" t="n"/>
      <c r="L2801" s="13" t="n"/>
      <c r="M2801" s="13" t="n"/>
      <c r="N2801" s="13" t="n"/>
      <c r="O2801" s="14" t="n"/>
      <c r="P2801" s="15" t="n"/>
      <c r="Q2801" s="16">
        <f>IF(N2801="", "", IF(ISNUMBER(N2801), N2801, IFERROR(DATEVALUE(LEFT(N2801,10))+TIMEVALUE(MID(N2801,12,8)), "texto")))</f>
        <v/>
      </c>
      <c r="R2801" s="17">
        <f>IF(ISNUMBER(Q2801), DATE(YEAR(Q2801),MONTH(Q2801),1), "")</f>
        <v/>
      </c>
      <c r="S2801" s="18">
        <f>IF(A2801="", 0, IF(AND(M2801=Ajustes!$B$8, E2801=Ajustes!$B$5, I2801=Ajustes!$B$4, OR(C2801=Ajustes!$B$6, C2801=Ajustes!$B$7), ISNUMBER(D2801), ISNUMBER(H2801)), 1, 0))</f>
        <v/>
      </c>
      <c r="T2801" s="19">
        <f>IF(S2801&lt;&gt;1, 0, IF(N(J2801)=0, 0, IF(K2801=Ajustes!$B$5, J2801, J2801*F2801)))</f>
        <v/>
      </c>
      <c r="U2801" s="20">
        <f>IF(S2801&lt;&gt;1, U2800, IF(C2801=Ajustes!$B$6, U2800+H2801, U2800-H2801))</f>
        <v/>
      </c>
      <c r="V2801" s="19">
        <f>IF(S2801&lt;&gt;1, V2800, IF(C2801=Ajustes!$B$6, V2800+D2801+N(O2801)+T2801, IF(U2801&lt;=0, 0, V2800-H2801*W2800)))</f>
        <v/>
      </c>
      <c r="W2801" s="21">
        <f>IF(U2801&gt;0, V2801/U2801, 0)</f>
        <v/>
      </c>
      <c r="X2801" s="19">
        <f>IF(AND(S2801=1, C2801=Ajustes!$B$7), D2801-N(O2801)-T2801-H2801*W2800, "")</f>
        <v/>
      </c>
      <c r="Y2801" s="18">
        <f>IF(A2801="", "", TRIM(IF(COUNTIFS($N$2:$N$3000,N2801,$C$2:$C$3000,C2801,$D$2:$D$3000,D2801,$H$2:$H$3000,H2801)&gt;1, "Orden repetida. ", "")&amp;IF(AND(S2801=1, C2801=Ajustes!$B$7, U2800+0.000001&lt;H2801), "Vendes más de lo registrado. ", "")&amp;IF(Q2801="texto", "Fecha en texto. ", "")&amp;IF(OR(NOT(ISNUMBER(D2801)), NOT(ISNUMBER(H2801))), "Número en texto. ", "")&amp;IF(AND(ISNUMBER(Q2801), ISNUMBER(Q2800), Q2801&lt;Q2800), "Fuera de orden de fecha. ", "")))</f>
        <v/>
      </c>
      <c r="Z2801" s="18">
        <f>IF(AND(S2801=1, ISNUMBER(R2801)), ROW(), 0)</f>
        <v/>
      </c>
      <c r="AA2801" s="18">
        <f>IF(ISNUMBER(R2801), R2801, 0)</f>
        <v/>
      </c>
    </row>
    <row r="2802">
      <c r="A2802" s="13" t="n"/>
      <c r="B2802" s="13" t="n"/>
      <c r="C2802" s="13" t="n"/>
      <c r="D2802" s="13" t="n"/>
      <c r="E2802" s="13" t="n"/>
      <c r="F2802" s="13" t="n"/>
      <c r="G2802" s="13" t="n"/>
      <c r="H2802" s="13" t="n"/>
      <c r="I2802" s="13" t="n"/>
      <c r="J2802" s="13" t="n"/>
      <c r="K2802" s="13" t="n"/>
      <c r="L2802" s="13" t="n"/>
      <c r="M2802" s="13" t="n"/>
      <c r="N2802" s="13" t="n"/>
      <c r="O2802" s="14" t="n"/>
      <c r="P2802" s="15" t="n"/>
      <c r="Q2802" s="16">
        <f>IF(N2802="", "", IF(ISNUMBER(N2802), N2802, IFERROR(DATEVALUE(LEFT(N2802,10))+TIMEVALUE(MID(N2802,12,8)), "texto")))</f>
        <v/>
      </c>
      <c r="R2802" s="17">
        <f>IF(ISNUMBER(Q2802), DATE(YEAR(Q2802),MONTH(Q2802),1), "")</f>
        <v/>
      </c>
      <c r="S2802" s="18">
        <f>IF(A2802="", 0, IF(AND(M2802=Ajustes!$B$8, E2802=Ajustes!$B$5, I2802=Ajustes!$B$4, OR(C2802=Ajustes!$B$6, C2802=Ajustes!$B$7), ISNUMBER(D2802), ISNUMBER(H2802)), 1, 0))</f>
        <v/>
      </c>
      <c r="T2802" s="19">
        <f>IF(S2802&lt;&gt;1, 0, IF(N(J2802)=0, 0, IF(K2802=Ajustes!$B$5, J2802, J2802*F2802)))</f>
        <v/>
      </c>
      <c r="U2802" s="20">
        <f>IF(S2802&lt;&gt;1, U2801, IF(C2802=Ajustes!$B$6, U2801+H2802, U2801-H2802))</f>
        <v/>
      </c>
      <c r="V2802" s="19">
        <f>IF(S2802&lt;&gt;1, V2801, IF(C2802=Ajustes!$B$6, V2801+D2802+N(O2802)+T2802, IF(U2802&lt;=0, 0, V2801-H2802*W2801)))</f>
        <v/>
      </c>
      <c r="W2802" s="21">
        <f>IF(U2802&gt;0, V2802/U2802, 0)</f>
        <v/>
      </c>
      <c r="X2802" s="19">
        <f>IF(AND(S2802=1, C2802=Ajustes!$B$7), D2802-N(O2802)-T2802-H2802*W2801, "")</f>
        <v/>
      </c>
      <c r="Y2802" s="18">
        <f>IF(A2802="", "", TRIM(IF(COUNTIFS($N$2:$N$3000,N2802,$C$2:$C$3000,C2802,$D$2:$D$3000,D2802,$H$2:$H$3000,H2802)&gt;1, "Orden repetida. ", "")&amp;IF(AND(S2802=1, C2802=Ajustes!$B$7, U2801+0.000001&lt;H2802), "Vendes más de lo registrado. ", "")&amp;IF(Q2802="texto", "Fecha en texto. ", "")&amp;IF(OR(NOT(ISNUMBER(D2802)), NOT(ISNUMBER(H2802))), "Número en texto. ", "")&amp;IF(AND(ISNUMBER(Q2802), ISNUMBER(Q2801), Q2802&lt;Q2801), "Fuera de orden de fecha. ", "")))</f>
        <v/>
      </c>
      <c r="Z2802" s="18">
        <f>IF(AND(S2802=1, ISNUMBER(R2802)), ROW(), 0)</f>
        <v/>
      </c>
      <c r="AA2802" s="18">
        <f>IF(ISNUMBER(R2802), R2802, 0)</f>
        <v/>
      </c>
    </row>
    <row r="2803">
      <c r="A2803" s="13" t="n"/>
      <c r="B2803" s="13" t="n"/>
      <c r="C2803" s="13" t="n"/>
      <c r="D2803" s="13" t="n"/>
      <c r="E2803" s="13" t="n"/>
      <c r="F2803" s="13" t="n"/>
      <c r="G2803" s="13" t="n"/>
      <c r="H2803" s="13" t="n"/>
      <c r="I2803" s="13" t="n"/>
      <c r="J2803" s="13" t="n"/>
      <c r="K2803" s="13" t="n"/>
      <c r="L2803" s="13" t="n"/>
      <c r="M2803" s="13" t="n"/>
      <c r="N2803" s="13" t="n"/>
      <c r="O2803" s="14" t="n"/>
      <c r="P2803" s="15" t="n"/>
      <c r="Q2803" s="16">
        <f>IF(N2803="", "", IF(ISNUMBER(N2803), N2803, IFERROR(DATEVALUE(LEFT(N2803,10))+TIMEVALUE(MID(N2803,12,8)), "texto")))</f>
        <v/>
      </c>
      <c r="R2803" s="17">
        <f>IF(ISNUMBER(Q2803), DATE(YEAR(Q2803),MONTH(Q2803),1), "")</f>
        <v/>
      </c>
      <c r="S2803" s="18">
        <f>IF(A2803="", 0, IF(AND(M2803=Ajustes!$B$8, E2803=Ajustes!$B$5, I2803=Ajustes!$B$4, OR(C2803=Ajustes!$B$6, C2803=Ajustes!$B$7), ISNUMBER(D2803), ISNUMBER(H2803)), 1, 0))</f>
        <v/>
      </c>
      <c r="T2803" s="19">
        <f>IF(S2803&lt;&gt;1, 0, IF(N(J2803)=0, 0, IF(K2803=Ajustes!$B$5, J2803, J2803*F2803)))</f>
        <v/>
      </c>
      <c r="U2803" s="20">
        <f>IF(S2803&lt;&gt;1, U2802, IF(C2803=Ajustes!$B$6, U2802+H2803, U2802-H2803))</f>
        <v/>
      </c>
      <c r="V2803" s="19">
        <f>IF(S2803&lt;&gt;1, V2802, IF(C2803=Ajustes!$B$6, V2802+D2803+N(O2803)+T2803, IF(U2803&lt;=0, 0, V2802-H2803*W2802)))</f>
        <v/>
      </c>
      <c r="W2803" s="21">
        <f>IF(U2803&gt;0, V2803/U2803, 0)</f>
        <v/>
      </c>
      <c r="X2803" s="19">
        <f>IF(AND(S2803=1, C2803=Ajustes!$B$7), D2803-N(O2803)-T2803-H2803*W2802, "")</f>
        <v/>
      </c>
      <c r="Y2803" s="18">
        <f>IF(A2803="", "", TRIM(IF(COUNTIFS($N$2:$N$3000,N2803,$C$2:$C$3000,C2803,$D$2:$D$3000,D2803,$H$2:$H$3000,H2803)&gt;1, "Orden repetida. ", "")&amp;IF(AND(S2803=1, C2803=Ajustes!$B$7, U2802+0.000001&lt;H2803), "Vendes más de lo registrado. ", "")&amp;IF(Q2803="texto", "Fecha en texto. ", "")&amp;IF(OR(NOT(ISNUMBER(D2803)), NOT(ISNUMBER(H2803))), "Número en texto. ", "")&amp;IF(AND(ISNUMBER(Q2803), ISNUMBER(Q2802), Q2803&lt;Q2802), "Fuera de orden de fecha. ", "")))</f>
        <v/>
      </c>
      <c r="Z2803" s="18">
        <f>IF(AND(S2803=1, ISNUMBER(R2803)), ROW(), 0)</f>
        <v/>
      </c>
      <c r="AA2803" s="18">
        <f>IF(ISNUMBER(R2803), R2803, 0)</f>
        <v/>
      </c>
    </row>
    <row r="2804">
      <c r="A2804" s="13" t="n"/>
      <c r="B2804" s="13" t="n"/>
      <c r="C2804" s="13" t="n"/>
      <c r="D2804" s="13" t="n"/>
      <c r="E2804" s="13" t="n"/>
      <c r="F2804" s="13" t="n"/>
      <c r="G2804" s="13" t="n"/>
      <c r="H2804" s="13" t="n"/>
      <c r="I2804" s="13" t="n"/>
      <c r="J2804" s="13" t="n"/>
      <c r="K2804" s="13" t="n"/>
      <c r="L2804" s="13" t="n"/>
      <c r="M2804" s="13" t="n"/>
      <c r="N2804" s="13" t="n"/>
      <c r="O2804" s="14" t="n"/>
      <c r="P2804" s="15" t="n"/>
      <c r="Q2804" s="16">
        <f>IF(N2804="", "", IF(ISNUMBER(N2804), N2804, IFERROR(DATEVALUE(LEFT(N2804,10))+TIMEVALUE(MID(N2804,12,8)), "texto")))</f>
        <v/>
      </c>
      <c r="R2804" s="17">
        <f>IF(ISNUMBER(Q2804), DATE(YEAR(Q2804),MONTH(Q2804),1), "")</f>
        <v/>
      </c>
      <c r="S2804" s="18">
        <f>IF(A2804="", 0, IF(AND(M2804=Ajustes!$B$8, E2804=Ajustes!$B$5, I2804=Ajustes!$B$4, OR(C2804=Ajustes!$B$6, C2804=Ajustes!$B$7), ISNUMBER(D2804), ISNUMBER(H2804)), 1, 0))</f>
        <v/>
      </c>
      <c r="T2804" s="19">
        <f>IF(S2804&lt;&gt;1, 0, IF(N(J2804)=0, 0, IF(K2804=Ajustes!$B$5, J2804, J2804*F2804)))</f>
        <v/>
      </c>
      <c r="U2804" s="20">
        <f>IF(S2804&lt;&gt;1, U2803, IF(C2804=Ajustes!$B$6, U2803+H2804, U2803-H2804))</f>
        <v/>
      </c>
      <c r="V2804" s="19">
        <f>IF(S2804&lt;&gt;1, V2803, IF(C2804=Ajustes!$B$6, V2803+D2804+N(O2804)+T2804, IF(U2804&lt;=0, 0, V2803-H2804*W2803)))</f>
        <v/>
      </c>
      <c r="W2804" s="21">
        <f>IF(U2804&gt;0, V2804/U2804, 0)</f>
        <v/>
      </c>
      <c r="X2804" s="19">
        <f>IF(AND(S2804=1, C2804=Ajustes!$B$7), D2804-N(O2804)-T2804-H2804*W2803, "")</f>
        <v/>
      </c>
      <c r="Y2804" s="18">
        <f>IF(A2804="", "", TRIM(IF(COUNTIFS($N$2:$N$3000,N2804,$C$2:$C$3000,C2804,$D$2:$D$3000,D2804,$H$2:$H$3000,H2804)&gt;1, "Orden repetida. ", "")&amp;IF(AND(S2804=1, C2804=Ajustes!$B$7, U2803+0.000001&lt;H2804), "Vendes más de lo registrado. ", "")&amp;IF(Q2804="texto", "Fecha en texto. ", "")&amp;IF(OR(NOT(ISNUMBER(D2804)), NOT(ISNUMBER(H2804))), "Número en texto. ", "")&amp;IF(AND(ISNUMBER(Q2804), ISNUMBER(Q2803), Q2804&lt;Q2803), "Fuera de orden de fecha. ", "")))</f>
        <v/>
      </c>
      <c r="Z2804" s="18">
        <f>IF(AND(S2804=1, ISNUMBER(R2804)), ROW(), 0)</f>
        <v/>
      </c>
      <c r="AA2804" s="18">
        <f>IF(ISNUMBER(R2804), R2804, 0)</f>
        <v/>
      </c>
    </row>
    <row r="2805">
      <c r="A2805" s="13" t="n"/>
      <c r="B2805" s="13" t="n"/>
      <c r="C2805" s="13" t="n"/>
      <c r="D2805" s="13" t="n"/>
      <c r="E2805" s="13" t="n"/>
      <c r="F2805" s="13" t="n"/>
      <c r="G2805" s="13" t="n"/>
      <c r="H2805" s="13" t="n"/>
      <c r="I2805" s="13" t="n"/>
      <c r="J2805" s="13" t="n"/>
      <c r="K2805" s="13" t="n"/>
      <c r="L2805" s="13" t="n"/>
      <c r="M2805" s="13" t="n"/>
      <c r="N2805" s="13" t="n"/>
      <c r="O2805" s="14" t="n"/>
      <c r="P2805" s="15" t="n"/>
      <c r="Q2805" s="16">
        <f>IF(N2805="", "", IF(ISNUMBER(N2805), N2805, IFERROR(DATEVALUE(LEFT(N2805,10))+TIMEVALUE(MID(N2805,12,8)), "texto")))</f>
        <v/>
      </c>
      <c r="R2805" s="17">
        <f>IF(ISNUMBER(Q2805), DATE(YEAR(Q2805),MONTH(Q2805),1), "")</f>
        <v/>
      </c>
      <c r="S2805" s="18">
        <f>IF(A2805="", 0, IF(AND(M2805=Ajustes!$B$8, E2805=Ajustes!$B$5, I2805=Ajustes!$B$4, OR(C2805=Ajustes!$B$6, C2805=Ajustes!$B$7), ISNUMBER(D2805), ISNUMBER(H2805)), 1, 0))</f>
        <v/>
      </c>
      <c r="T2805" s="19">
        <f>IF(S2805&lt;&gt;1, 0, IF(N(J2805)=0, 0, IF(K2805=Ajustes!$B$5, J2805, J2805*F2805)))</f>
        <v/>
      </c>
      <c r="U2805" s="20">
        <f>IF(S2805&lt;&gt;1, U2804, IF(C2805=Ajustes!$B$6, U2804+H2805, U2804-H2805))</f>
        <v/>
      </c>
      <c r="V2805" s="19">
        <f>IF(S2805&lt;&gt;1, V2804, IF(C2805=Ajustes!$B$6, V2804+D2805+N(O2805)+T2805, IF(U2805&lt;=0, 0, V2804-H2805*W2804)))</f>
        <v/>
      </c>
      <c r="W2805" s="21">
        <f>IF(U2805&gt;0, V2805/U2805, 0)</f>
        <v/>
      </c>
      <c r="X2805" s="19">
        <f>IF(AND(S2805=1, C2805=Ajustes!$B$7), D2805-N(O2805)-T2805-H2805*W2804, "")</f>
        <v/>
      </c>
      <c r="Y2805" s="18">
        <f>IF(A2805="", "", TRIM(IF(COUNTIFS($N$2:$N$3000,N2805,$C$2:$C$3000,C2805,$D$2:$D$3000,D2805,$H$2:$H$3000,H2805)&gt;1, "Orden repetida. ", "")&amp;IF(AND(S2805=1, C2805=Ajustes!$B$7, U2804+0.000001&lt;H2805), "Vendes más de lo registrado. ", "")&amp;IF(Q2805="texto", "Fecha en texto. ", "")&amp;IF(OR(NOT(ISNUMBER(D2805)), NOT(ISNUMBER(H2805))), "Número en texto. ", "")&amp;IF(AND(ISNUMBER(Q2805), ISNUMBER(Q2804), Q2805&lt;Q2804), "Fuera de orden de fecha. ", "")))</f>
        <v/>
      </c>
      <c r="Z2805" s="18">
        <f>IF(AND(S2805=1, ISNUMBER(R2805)), ROW(), 0)</f>
        <v/>
      </c>
      <c r="AA2805" s="18">
        <f>IF(ISNUMBER(R2805), R2805, 0)</f>
        <v/>
      </c>
    </row>
    <row r="2806">
      <c r="A2806" s="13" t="n"/>
      <c r="B2806" s="13" t="n"/>
      <c r="C2806" s="13" t="n"/>
      <c r="D2806" s="13" t="n"/>
      <c r="E2806" s="13" t="n"/>
      <c r="F2806" s="13" t="n"/>
      <c r="G2806" s="13" t="n"/>
      <c r="H2806" s="13" t="n"/>
      <c r="I2806" s="13" t="n"/>
      <c r="J2806" s="13" t="n"/>
      <c r="K2806" s="13" t="n"/>
      <c r="L2806" s="13" t="n"/>
      <c r="M2806" s="13" t="n"/>
      <c r="N2806" s="13" t="n"/>
      <c r="O2806" s="14" t="n"/>
      <c r="P2806" s="15" t="n"/>
      <c r="Q2806" s="16">
        <f>IF(N2806="", "", IF(ISNUMBER(N2806), N2806, IFERROR(DATEVALUE(LEFT(N2806,10))+TIMEVALUE(MID(N2806,12,8)), "texto")))</f>
        <v/>
      </c>
      <c r="R2806" s="17">
        <f>IF(ISNUMBER(Q2806), DATE(YEAR(Q2806),MONTH(Q2806),1), "")</f>
        <v/>
      </c>
      <c r="S2806" s="18">
        <f>IF(A2806="", 0, IF(AND(M2806=Ajustes!$B$8, E2806=Ajustes!$B$5, I2806=Ajustes!$B$4, OR(C2806=Ajustes!$B$6, C2806=Ajustes!$B$7), ISNUMBER(D2806), ISNUMBER(H2806)), 1, 0))</f>
        <v/>
      </c>
      <c r="T2806" s="19">
        <f>IF(S2806&lt;&gt;1, 0, IF(N(J2806)=0, 0, IF(K2806=Ajustes!$B$5, J2806, J2806*F2806)))</f>
        <v/>
      </c>
      <c r="U2806" s="20">
        <f>IF(S2806&lt;&gt;1, U2805, IF(C2806=Ajustes!$B$6, U2805+H2806, U2805-H2806))</f>
        <v/>
      </c>
      <c r="V2806" s="19">
        <f>IF(S2806&lt;&gt;1, V2805, IF(C2806=Ajustes!$B$6, V2805+D2806+N(O2806)+T2806, IF(U2806&lt;=0, 0, V2805-H2806*W2805)))</f>
        <v/>
      </c>
      <c r="W2806" s="21">
        <f>IF(U2806&gt;0, V2806/U2806, 0)</f>
        <v/>
      </c>
      <c r="X2806" s="19">
        <f>IF(AND(S2806=1, C2806=Ajustes!$B$7), D2806-N(O2806)-T2806-H2806*W2805, "")</f>
        <v/>
      </c>
      <c r="Y2806" s="18">
        <f>IF(A2806="", "", TRIM(IF(COUNTIFS($N$2:$N$3000,N2806,$C$2:$C$3000,C2806,$D$2:$D$3000,D2806,$H$2:$H$3000,H2806)&gt;1, "Orden repetida. ", "")&amp;IF(AND(S2806=1, C2806=Ajustes!$B$7, U2805+0.000001&lt;H2806), "Vendes más de lo registrado. ", "")&amp;IF(Q2806="texto", "Fecha en texto. ", "")&amp;IF(OR(NOT(ISNUMBER(D2806)), NOT(ISNUMBER(H2806))), "Número en texto. ", "")&amp;IF(AND(ISNUMBER(Q2806), ISNUMBER(Q2805), Q2806&lt;Q2805), "Fuera de orden de fecha. ", "")))</f>
        <v/>
      </c>
      <c r="Z2806" s="18">
        <f>IF(AND(S2806=1, ISNUMBER(R2806)), ROW(), 0)</f>
        <v/>
      </c>
      <c r="AA2806" s="18">
        <f>IF(ISNUMBER(R2806), R2806, 0)</f>
        <v/>
      </c>
    </row>
    <row r="2807">
      <c r="A2807" s="13" t="n"/>
      <c r="B2807" s="13" t="n"/>
      <c r="C2807" s="13" t="n"/>
      <c r="D2807" s="13" t="n"/>
      <c r="E2807" s="13" t="n"/>
      <c r="F2807" s="13" t="n"/>
      <c r="G2807" s="13" t="n"/>
      <c r="H2807" s="13" t="n"/>
      <c r="I2807" s="13" t="n"/>
      <c r="J2807" s="13" t="n"/>
      <c r="K2807" s="13" t="n"/>
      <c r="L2807" s="13" t="n"/>
      <c r="M2807" s="13" t="n"/>
      <c r="N2807" s="13" t="n"/>
      <c r="O2807" s="14" t="n"/>
      <c r="P2807" s="15" t="n"/>
      <c r="Q2807" s="16">
        <f>IF(N2807="", "", IF(ISNUMBER(N2807), N2807, IFERROR(DATEVALUE(LEFT(N2807,10))+TIMEVALUE(MID(N2807,12,8)), "texto")))</f>
        <v/>
      </c>
      <c r="R2807" s="17">
        <f>IF(ISNUMBER(Q2807), DATE(YEAR(Q2807),MONTH(Q2807),1), "")</f>
        <v/>
      </c>
      <c r="S2807" s="18">
        <f>IF(A2807="", 0, IF(AND(M2807=Ajustes!$B$8, E2807=Ajustes!$B$5, I2807=Ajustes!$B$4, OR(C2807=Ajustes!$B$6, C2807=Ajustes!$B$7), ISNUMBER(D2807), ISNUMBER(H2807)), 1, 0))</f>
        <v/>
      </c>
      <c r="T2807" s="19">
        <f>IF(S2807&lt;&gt;1, 0, IF(N(J2807)=0, 0, IF(K2807=Ajustes!$B$5, J2807, J2807*F2807)))</f>
        <v/>
      </c>
      <c r="U2807" s="20">
        <f>IF(S2807&lt;&gt;1, U2806, IF(C2807=Ajustes!$B$6, U2806+H2807, U2806-H2807))</f>
        <v/>
      </c>
      <c r="V2807" s="19">
        <f>IF(S2807&lt;&gt;1, V2806, IF(C2807=Ajustes!$B$6, V2806+D2807+N(O2807)+T2807, IF(U2807&lt;=0, 0, V2806-H2807*W2806)))</f>
        <v/>
      </c>
      <c r="W2807" s="21">
        <f>IF(U2807&gt;0, V2807/U2807, 0)</f>
        <v/>
      </c>
      <c r="X2807" s="19">
        <f>IF(AND(S2807=1, C2807=Ajustes!$B$7), D2807-N(O2807)-T2807-H2807*W2806, "")</f>
        <v/>
      </c>
      <c r="Y2807" s="18">
        <f>IF(A2807="", "", TRIM(IF(COUNTIFS($N$2:$N$3000,N2807,$C$2:$C$3000,C2807,$D$2:$D$3000,D2807,$H$2:$H$3000,H2807)&gt;1, "Orden repetida. ", "")&amp;IF(AND(S2807=1, C2807=Ajustes!$B$7, U2806+0.000001&lt;H2807), "Vendes más de lo registrado. ", "")&amp;IF(Q2807="texto", "Fecha en texto. ", "")&amp;IF(OR(NOT(ISNUMBER(D2807)), NOT(ISNUMBER(H2807))), "Número en texto. ", "")&amp;IF(AND(ISNUMBER(Q2807), ISNUMBER(Q2806), Q2807&lt;Q2806), "Fuera de orden de fecha. ", "")))</f>
        <v/>
      </c>
      <c r="Z2807" s="18">
        <f>IF(AND(S2807=1, ISNUMBER(R2807)), ROW(), 0)</f>
        <v/>
      </c>
      <c r="AA2807" s="18">
        <f>IF(ISNUMBER(R2807), R2807, 0)</f>
        <v/>
      </c>
    </row>
    <row r="2808">
      <c r="A2808" s="13" t="n"/>
      <c r="B2808" s="13" t="n"/>
      <c r="C2808" s="13" t="n"/>
      <c r="D2808" s="13" t="n"/>
      <c r="E2808" s="13" t="n"/>
      <c r="F2808" s="13" t="n"/>
      <c r="G2808" s="13" t="n"/>
      <c r="H2808" s="13" t="n"/>
      <c r="I2808" s="13" t="n"/>
      <c r="J2808" s="13" t="n"/>
      <c r="K2808" s="13" t="n"/>
      <c r="L2808" s="13" t="n"/>
      <c r="M2808" s="13" t="n"/>
      <c r="N2808" s="13" t="n"/>
      <c r="O2808" s="14" t="n"/>
      <c r="P2808" s="15" t="n"/>
      <c r="Q2808" s="16">
        <f>IF(N2808="", "", IF(ISNUMBER(N2808), N2808, IFERROR(DATEVALUE(LEFT(N2808,10))+TIMEVALUE(MID(N2808,12,8)), "texto")))</f>
        <v/>
      </c>
      <c r="R2808" s="17">
        <f>IF(ISNUMBER(Q2808), DATE(YEAR(Q2808),MONTH(Q2808),1), "")</f>
        <v/>
      </c>
      <c r="S2808" s="18">
        <f>IF(A2808="", 0, IF(AND(M2808=Ajustes!$B$8, E2808=Ajustes!$B$5, I2808=Ajustes!$B$4, OR(C2808=Ajustes!$B$6, C2808=Ajustes!$B$7), ISNUMBER(D2808), ISNUMBER(H2808)), 1, 0))</f>
        <v/>
      </c>
      <c r="T2808" s="19">
        <f>IF(S2808&lt;&gt;1, 0, IF(N(J2808)=0, 0, IF(K2808=Ajustes!$B$5, J2808, J2808*F2808)))</f>
        <v/>
      </c>
      <c r="U2808" s="20">
        <f>IF(S2808&lt;&gt;1, U2807, IF(C2808=Ajustes!$B$6, U2807+H2808, U2807-H2808))</f>
        <v/>
      </c>
      <c r="V2808" s="19">
        <f>IF(S2808&lt;&gt;1, V2807, IF(C2808=Ajustes!$B$6, V2807+D2808+N(O2808)+T2808, IF(U2808&lt;=0, 0, V2807-H2808*W2807)))</f>
        <v/>
      </c>
      <c r="W2808" s="21">
        <f>IF(U2808&gt;0, V2808/U2808, 0)</f>
        <v/>
      </c>
      <c r="X2808" s="19">
        <f>IF(AND(S2808=1, C2808=Ajustes!$B$7), D2808-N(O2808)-T2808-H2808*W2807, "")</f>
        <v/>
      </c>
      <c r="Y2808" s="18">
        <f>IF(A2808="", "", TRIM(IF(COUNTIFS($N$2:$N$3000,N2808,$C$2:$C$3000,C2808,$D$2:$D$3000,D2808,$H$2:$H$3000,H2808)&gt;1, "Orden repetida. ", "")&amp;IF(AND(S2808=1, C2808=Ajustes!$B$7, U2807+0.000001&lt;H2808), "Vendes más de lo registrado. ", "")&amp;IF(Q2808="texto", "Fecha en texto. ", "")&amp;IF(OR(NOT(ISNUMBER(D2808)), NOT(ISNUMBER(H2808))), "Número en texto. ", "")&amp;IF(AND(ISNUMBER(Q2808), ISNUMBER(Q2807), Q2808&lt;Q2807), "Fuera de orden de fecha. ", "")))</f>
        <v/>
      </c>
      <c r="Z2808" s="18">
        <f>IF(AND(S2808=1, ISNUMBER(R2808)), ROW(), 0)</f>
        <v/>
      </c>
      <c r="AA2808" s="18">
        <f>IF(ISNUMBER(R2808), R2808, 0)</f>
        <v/>
      </c>
    </row>
    <row r="2809">
      <c r="A2809" s="13" t="n"/>
      <c r="B2809" s="13" t="n"/>
      <c r="C2809" s="13" t="n"/>
      <c r="D2809" s="13" t="n"/>
      <c r="E2809" s="13" t="n"/>
      <c r="F2809" s="13" t="n"/>
      <c r="G2809" s="13" t="n"/>
      <c r="H2809" s="13" t="n"/>
      <c r="I2809" s="13" t="n"/>
      <c r="J2809" s="13" t="n"/>
      <c r="K2809" s="13" t="n"/>
      <c r="L2809" s="13" t="n"/>
      <c r="M2809" s="13" t="n"/>
      <c r="N2809" s="13" t="n"/>
      <c r="O2809" s="14" t="n"/>
      <c r="P2809" s="15" t="n"/>
      <c r="Q2809" s="16">
        <f>IF(N2809="", "", IF(ISNUMBER(N2809), N2809, IFERROR(DATEVALUE(LEFT(N2809,10))+TIMEVALUE(MID(N2809,12,8)), "texto")))</f>
        <v/>
      </c>
      <c r="R2809" s="17">
        <f>IF(ISNUMBER(Q2809), DATE(YEAR(Q2809),MONTH(Q2809),1), "")</f>
        <v/>
      </c>
      <c r="S2809" s="18">
        <f>IF(A2809="", 0, IF(AND(M2809=Ajustes!$B$8, E2809=Ajustes!$B$5, I2809=Ajustes!$B$4, OR(C2809=Ajustes!$B$6, C2809=Ajustes!$B$7), ISNUMBER(D2809), ISNUMBER(H2809)), 1, 0))</f>
        <v/>
      </c>
      <c r="T2809" s="19">
        <f>IF(S2809&lt;&gt;1, 0, IF(N(J2809)=0, 0, IF(K2809=Ajustes!$B$5, J2809, J2809*F2809)))</f>
        <v/>
      </c>
      <c r="U2809" s="20">
        <f>IF(S2809&lt;&gt;1, U2808, IF(C2809=Ajustes!$B$6, U2808+H2809, U2808-H2809))</f>
        <v/>
      </c>
      <c r="V2809" s="19">
        <f>IF(S2809&lt;&gt;1, V2808, IF(C2809=Ajustes!$B$6, V2808+D2809+N(O2809)+T2809, IF(U2809&lt;=0, 0, V2808-H2809*W2808)))</f>
        <v/>
      </c>
      <c r="W2809" s="21">
        <f>IF(U2809&gt;0, V2809/U2809, 0)</f>
        <v/>
      </c>
      <c r="X2809" s="19">
        <f>IF(AND(S2809=1, C2809=Ajustes!$B$7), D2809-N(O2809)-T2809-H2809*W2808, "")</f>
        <v/>
      </c>
      <c r="Y2809" s="18">
        <f>IF(A2809="", "", TRIM(IF(COUNTIFS($N$2:$N$3000,N2809,$C$2:$C$3000,C2809,$D$2:$D$3000,D2809,$H$2:$H$3000,H2809)&gt;1, "Orden repetida. ", "")&amp;IF(AND(S2809=1, C2809=Ajustes!$B$7, U2808+0.000001&lt;H2809), "Vendes más de lo registrado. ", "")&amp;IF(Q2809="texto", "Fecha en texto. ", "")&amp;IF(OR(NOT(ISNUMBER(D2809)), NOT(ISNUMBER(H2809))), "Número en texto. ", "")&amp;IF(AND(ISNUMBER(Q2809), ISNUMBER(Q2808), Q2809&lt;Q2808), "Fuera de orden de fecha. ", "")))</f>
        <v/>
      </c>
      <c r="Z2809" s="18">
        <f>IF(AND(S2809=1, ISNUMBER(R2809)), ROW(), 0)</f>
        <v/>
      </c>
      <c r="AA2809" s="18">
        <f>IF(ISNUMBER(R2809), R2809, 0)</f>
        <v/>
      </c>
    </row>
    <row r="2810">
      <c r="A2810" s="13" t="n"/>
      <c r="B2810" s="13" t="n"/>
      <c r="C2810" s="13" t="n"/>
      <c r="D2810" s="13" t="n"/>
      <c r="E2810" s="13" t="n"/>
      <c r="F2810" s="13" t="n"/>
      <c r="G2810" s="13" t="n"/>
      <c r="H2810" s="13" t="n"/>
      <c r="I2810" s="13" t="n"/>
      <c r="J2810" s="13" t="n"/>
      <c r="K2810" s="13" t="n"/>
      <c r="L2810" s="13" t="n"/>
      <c r="M2810" s="13" t="n"/>
      <c r="N2810" s="13" t="n"/>
      <c r="O2810" s="14" t="n"/>
      <c r="P2810" s="15" t="n"/>
      <c r="Q2810" s="16">
        <f>IF(N2810="", "", IF(ISNUMBER(N2810), N2810, IFERROR(DATEVALUE(LEFT(N2810,10))+TIMEVALUE(MID(N2810,12,8)), "texto")))</f>
        <v/>
      </c>
      <c r="R2810" s="17">
        <f>IF(ISNUMBER(Q2810), DATE(YEAR(Q2810),MONTH(Q2810),1), "")</f>
        <v/>
      </c>
      <c r="S2810" s="18">
        <f>IF(A2810="", 0, IF(AND(M2810=Ajustes!$B$8, E2810=Ajustes!$B$5, I2810=Ajustes!$B$4, OR(C2810=Ajustes!$B$6, C2810=Ajustes!$B$7), ISNUMBER(D2810), ISNUMBER(H2810)), 1, 0))</f>
        <v/>
      </c>
      <c r="T2810" s="19">
        <f>IF(S2810&lt;&gt;1, 0, IF(N(J2810)=0, 0, IF(K2810=Ajustes!$B$5, J2810, J2810*F2810)))</f>
        <v/>
      </c>
      <c r="U2810" s="20">
        <f>IF(S2810&lt;&gt;1, U2809, IF(C2810=Ajustes!$B$6, U2809+H2810, U2809-H2810))</f>
        <v/>
      </c>
      <c r="V2810" s="19">
        <f>IF(S2810&lt;&gt;1, V2809, IF(C2810=Ajustes!$B$6, V2809+D2810+N(O2810)+T2810, IF(U2810&lt;=0, 0, V2809-H2810*W2809)))</f>
        <v/>
      </c>
      <c r="W2810" s="21">
        <f>IF(U2810&gt;0, V2810/U2810, 0)</f>
        <v/>
      </c>
      <c r="X2810" s="19">
        <f>IF(AND(S2810=1, C2810=Ajustes!$B$7), D2810-N(O2810)-T2810-H2810*W2809, "")</f>
        <v/>
      </c>
      <c r="Y2810" s="18">
        <f>IF(A2810="", "", TRIM(IF(COUNTIFS($N$2:$N$3000,N2810,$C$2:$C$3000,C2810,$D$2:$D$3000,D2810,$H$2:$H$3000,H2810)&gt;1, "Orden repetida. ", "")&amp;IF(AND(S2810=1, C2810=Ajustes!$B$7, U2809+0.000001&lt;H2810), "Vendes más de lo registrado. ", "")&amp;IF(Q2810="texto", "Fecha en texto. ", "")&amp;IF(OR(NOT(ISNUMBER(D2810)), NOT(ISNUMBER(H2810))), "Número en texto. ", "")&amp;IF(AND(ISNUMBER(Q2810), ISNUMBER(Q2809), Q2810&lt;Q2809), "Fuera de orden de fecha. ", "")))</f>
        <v/>
      </c>
      <c r="Z2810" s="18">
        <f>IF(AND(S2810=1, ISNUMBER(R2810)), ROW(), 0)</f>
        <v/>
      </c>
      <c r="AA2810" s="18">
        <f>IF(ISNUMBER(R2810), R2810, 0)</f>
        <v/>
      </c>
    </row>
    <row r="2811">
      <c r="A2811" s="13" t="n"/>
      <c r="B2811" s="13" t="n"/>
      <c r="C2811" s="13" t="n"/>
      <c r="D2811" s="13" t="n"/>
      <c r="E2811" s="13" t="n"/>
      <c r="F2811" s="13" t="n"/>
      <c r="G2811" s="13" t="n"/>
      <c r="H2811" s="13" t="n"/>
      <c r="I2811" s="13" t="n"/>
      <c r="J2811" s="13" t="n"/>
      <c r="K2811" s="13" t="n"/>
      <c r="L2811" s="13" t="n"/>
      <c r="M2811" s="13" t="n"/>
      <c r="N2811" s="13" t="n"/>
      <c r="O2811" s="14" t="n"/>
      <c r="P2811" s="15" t="n"/>
      <c r="Q2811" s="16">
        <f>IF(N2811="", "", IF(ISNUMBER(N2811), N2811, IFERROR(DATEVALUE(LEFT(N2811,10))+TIMEVALUE(MID(N2811,12,8)), "texto")))</f>
        <v/>
      </c>
      <c r="R2811" s="17">
        <f>IF(ISNUMBER(Q2811), DATE(YEAR(Q2811),MONTH(Q2811),1), "")</f>
        <v/>
      </c>
      <c r="S2811" s="18">
        <f>IF(A2811="", 0, IF(AND(M2811=Ajustes!$B$8, E2811=Ajustes!$B$5, I2811=Ajustes!$B$4, OR(C2811=Ajustes!$B$6, C2811=Ajustes!$B$7), ISNUMBER(D2811), ISNUMBER(H2811)), 1, 0))</f>
        <v/>
      </c>
      <c r="T2811" s="19">
        <f>IF(S2811&lt;&gt;1, 0, IF(N(J2811)=0, 0, IF(K2811=Ajustes!$B$5, J2811, J2811*F2811)))</f>
        <v/>
      </c>
      <c r="U2811" s="20">
        <f>IF(S2811&lt;&gt;1, U2810, IF(C2811=Ajustes!$B$6, U2810+H2811, U2810-H2811))</f>
        <v/>
      </c>
      <c r="V2811" s="19">
        <f>IF(S2811&lt;&gt;1, V2810, IF(C2811=Ajustes!$B$6, V2810+D2811+N(O2811)+T2811, IF(U2811&lt;=0, 0, V2810-H2811*W2810)))</f>
        <v/>
      </c>
      <c r="W2811" s="21">
        <f>IF(U2811&gt;0, V2811/U2811, 0)</f>
        <v/>
      </c>
      <c r="X2811" s="19">
        <f>IF(AND(S2811=1, C2811=Ajustes!$B$7), D2811-N(O2811)-T2811-H2811*W2810, "")</f>
        <v/>
      </c>
      <c r="Y2811" s="18">
        <f>IF(A2811="", "", TRIM(IF(COUNTIFS($N$2:$N$3000,N2811,$C$2:$C$3000,C2811,$D$2:$D$3000,D2811,$H$2:$H$3000,H2811)&gt;1, "Orden repetida. ", "")&amp;IF(AND(S2811=1, C2811=Ajustes!$B$7, U2810+0.000001&lt;H2811), "Vendes más de lo registrado. ", "")&amp;IF(Q2811="texto", "Fecha en texto. ", "")&amp;IF(OR(NOT(ISNUMBER(D2811)), NOT(ISNUMBER(H2811))), "Número en texto. ", "")&amp;IF(AND(ISNUMBER(Q2811), ISNUMBER(Q2810), Q2811&lt;Q2810), "Fuera de orden de fecha. ", "")))</f>
        <v/>
      </c>
      <c r="Z2811" s="18">
        <f>IF(AND(S2811=1, ISNUMBER(R2811)), ROW(), 0)</f>
        <v/>
      </c>
      <c r="AA2811" s="18">
        <f>IF(ISNUMBER(R2811), R2811, 0)</f>
        <v/>
      </c>
    </row>
    <row r="2812">
      <c r="A2812" s="13" t="n"/>
      <c r="B2812" s="13" t="n"/>
      <c r="C2812" s="13" t="n"/>
      <c r="D2812" s="13" t="n"/>
      <c r="E2812" s="13" t="n"/>
      <c r="F2812" s="13" t="n"/>
      <c r="G2812" s="13" t="n"/>
      <c r="H2812" s="13" t="n"/>
      <c r="I2812" s="13" t="n"/>
      <c r="J2812" s="13" t="n"/>
      <c r="K2812" s="13" t="n"/>
      <c r="L2812" s="13" t="n"/>
      <c r="M2812" s="13" t="n"/>
      <c r="N2812" s="13" t="n"/>
      <c r="O2812" s="14" t="n"/>
      <c r="P2812" s="15" t="n"/>
      <c r="Q2812" s="16">
        <f>IF(N2812="", "", IF(ISNUMBER(N2812), N2812, IFERROR(DATEVALUE(LEFT(N2812,10))+TIMEVALUE(MID(N2812,12,8)), "texto")))</f>
        <v/>
      </c>
      <c r="R2812" s="17">
        <f>IF(ISNUMBER(Q2812), DATE(YEAR(Q2812),MONTH(Q2812),1), "")</f>
        <v/>
      </c>
      <c r="S2812" s="18">
        <f>IF(A2812="", 0, IF(AND(M2812=Ajustes!$B$8, E2812=Ajustes!$B$5, I2812=Ajustes!$B$4, OR(C2812=Ajustes!$B$6, C2812=Ajustes!$B$7), ISNUMBER(D2812), ISNUMBER(H2812)), 1, 0))</f>
        <v/>
      </c>
      <c r="T2812" s="19">
        <f>IF(S2812&lt;&gt;1, 0, IF(N(J2812)=0, 0, IF(K2812=Ajustes!$B$5, J2812, J2812*F2812)))</f>
        <v/>
      </c>
      <c r="U2812" s="20">
        <f>IF(S2812&lt;&gt;1, U2811, IF(C2812=Ajustes!$B$6, U2811+H2812, U2811-H2812))</f>
        <v/>
      </c>
      <c r="V2812" s="19">
        <f>IF(S2812&lt;&gt;1, V2811, IF(C2812=Ajustes!$B$6, V2811+D2812+N(O2812)+T2812, IF(U2812&lt;=0, 0, V2811-H2812*W2811)))</f>
        <v/>
      </c>
      <c r="W2812" s="21">
        <f>IF(U2812&gt;0, V2812/U2812, 0)</f>
        <v/>
      </c>
      <c r="X2812" s="19">
        <f>IF(AND(S2812=1, C2812=Ajustes!$B$7), D2812-N(O2812)-T2812-H2812*W2811, "")</f>
        <v/>
      </c>
      <c r="Y2812" s="18">
        <f>IF(A2812="", "", TRIM(IF(COUNTIFS($N$2:$N$3000,N2812,$C$2:$C$3000,C2812,$D$2:$D$3000,D2812,$H$2:$H$3000,H2812)&gt;1, "Orden repetida. ", "")&amp;IF(AND(S2812=1, C2812=Ajustes!$B$7, U2811+0.000001&lt;H2812), "Vendes más de lo registrado. ", "")&amp;IF(Q2812="texto", "Fecha en texto. ", "")&amp;IF(OR(NOT(ISNUMBER(D2812)), NOT(ISNUMBER(H2812))), "Número en texto. ", "")&amp;IF(AND(ISNUMBER(Q2812), ISNUMBER(Q2811), Q2812&lt;Q2811), "Fuera de orden de fecha. ", "")))</f>
        <v/>
      </c>
      <c r="Z2812" s="18">
        <f>IF(AND(S2812=1, ISNUMBER(R2812)), ROW(), 0)</f>
        <v/>
      </c>
      <c r="AA2812" s="18">
        <f>IF(ISNUMBER(R2812), R2812, 0)</f>
        <v/>
      </c>
    </row>
    <row r="2813">
      <c r="A2813" s="13" t="n"/>
      <c r="B2813" s="13" t="n"/>
      <c r="C2813" s="13" t="n"/>
      <c r="D2813" s="13" t="n"/>
      <c r="E2813" s="13" t="n"/>
      <c r="F2813" s="13" t="n"/>
      <c r="G2813" s="13" t="n"/>
      <c r="H2813" s="13" t="n"/>
      <c r="I2813" s="13" t="n"/>
      <c r="J2813" s="13" t="n"/>
      <c r="K2813" s="13" t="n"/>
      <c r="L2813" s="13" t="n"/>
      <c r="M2813" s="13" t="n"/>
      <c r="N2813" s="13" t="n"/>
      <c r="O2813" s="14" t="n"/>
      <c r="P2813" s="15" t="n"/>
      <c r="Q2813" s="16">
        <f>IF(N2813="", "", IF(ISNUMBER(N2813), N2813, IFERROR(DATEVALUE(LEFT(N2813,10))+TIMEVALUE(MID(N2813,12,8)), "texto")))</f>
        <v/>
      </c>
      <c r="R2813" s="17">
        <f>IF(ISNUMBER(Q2813), DATE(YEAR(Q2813),MONTH(Q2813),1), "")</f>
        <v/>
      </c>
      <c r="S2813" s="18">
        <f>IF(A2813="", 0, IF(AND(M2813=Ajustes!$B$8, E2813=Ajustes!$B$5, I2813=Ajustes!$B$4, OR(C2813=Ajustes!$B$6, C2813=Ajustes!$B$7), ISNUMBER(D2813), ISNUMBER(H2813)), 1, 0))</f>
        <v/>
      </c>
      <c r="T2813" s="19">
        <f>IF(S2813&lt;&gt;1, 0, IF(N(J2813)=0, 0, IF(K2813=Ajustes!$B$5, J2813, J2813*F2813)))</f>
        <v/>
      </c>
      <c r="U2813" s="20">
        <f>IF(S2813&lt;&gt;1, U2812, IF(C2813=Ajustes!$B$6, U2812+H2813, U2812-H2813))</f>
        <v/>
      </c>
      <c r="V2813" s="19">
        <f>IF(S2813&lt;&gt;1, V2812, IF(C2813=Ajustes!$B$6, V2812+D2813+N(O2813)+T2813, IF(U2813&lt;=0, 0, V2812-H2813*W2812)))</f>
        <v/>
      </c>
      <c r="W2813" s="21">
        <f>IF(U2813&gt;0, V2813/U2813, 0)</f>
        <v/>
      </c>
      <c r="X2813" s="19">
        <f>IF(AND(S2813=1, C2813=Ajustes!$B$7), D2813-N(O2813)-T2813-H2813*W2812, "")</f>
        <v/>
      </c>
      <c r="Y2813" s="18">
        <f>IF(A2813="", "", TRIM(IF(COUNTIFS($N$2:$N$3000,N2813,$C$2:$C$3000,C2813,$D$2:$D$3000,D2813,$H$2:$H$3000,H2813)&gt;1, "Orden repetida. ", "")&amp;IF(AND(S2813=1, C2813=Ajustes!$B$7, U2812+0.000001&lt;H2813), "Vendes más de lo registrado. ", "")&amp;IF(Q2813="texto", "Fecha en texto. ", "")&amp;IF(OR(NOT(ISNUMBER(D2813)), NOT(ISNUMBER(H2813))), "Número en texto. ", "")&amp;IF(AND(ISNUMBER(Q2813), ISNUMBER(Q2812), Q2813&lt;Q2812), "Fuera de orden de fecha. ", "")))</f>
        <v/>
      </c>
      <c r="Z2813" s="18">
        <f>IF(AND(S2813=1, ISNUMBER(R2813)), ROW(), 0)</f>
        <v/>
      </c>
      <c r="AA2813" s="18">
        <f>IF(ISNUMBER(R2813), R2813, 0)</f>
        <v/>
      </c>
    </row>
    <row r="2814">
      <c r="A2814" s="13" t="n"/>
      <c r="B2814" s="13" t="n"/>
      <c r="C2814" s="13" t="n"/>
      <c r="D2814" s="13" t="n"/>
      <c r="E2814" s="13" t="n"/>
      <c r="F2814" s="13" t="n"/>
      <c r="G2814" s="13" t="n"/>
      <c r="H2814" s="13" t="n"/>
      <c r="I2814" s="13" t="n"/>
      <c r="J2814" s="13" t="n"/>
      <c r="K2814" s="13" t="n"/>
      <c r="L2814" s="13" t="n"/>
      <c r="M2814" s="13" t="n"/>
      <c r="N2814" s="13" t="n"/>
      <c r="O2814" s="14" t="n"/>
      <c r="P2814" s="15" t="n"/>
      <c r="Q2814" s="16">
        <f>IF(N2814="", "", IF(ISNUMBER(N2814), N2814, IFERROR(DATEVALUE(LEFT(N2814,10))+TIMEVALUE(MID(N2814,12,8)), "texto")))</f>
        <v/>
      </c>
      <c r="R2814" s="17">
        <f>IF(ISNUMBER(Q2814), DATE(YEAR(Q2814),MONTH(Q2814),1), "")</f>
        <v/>
      </c>
      <c r="S2814" s="18">
        <f>IF(A2814="", 0, IF(AND(M2814=Ajustes!$B$8, E2814=Ajustes!$B$5, I2814=Ajustes!$B$4, OR(C2814=Ajustes!$B$6, C2814=Ajustes!$B$7), ISNUMBER(D2814), ISNUMBER(H2814)), 1, 0))</f>
        <v/>
      </c>
      <c r="T2814" s="19">
        <f>IF(S2814&lt;&gt;1, 0, IF(N(J2814)=0, 0, IF(K2814=Ajustes!$B$5, J2814, J2814*F2814)))</f>
        <v/>
      </c>
      <c r="U2814" s="20">
        <f>IF(S2814&lt;&gt;1, U2813, IF(C2814=Ajustes!$B$6, U2813+H2814, U2813-H2814))</f>
        <v/>
      </c>
      <c r="V2814" s="19">
        <f>IF(S2814&lt;&gt;1, V2813, IF(C2814=Ajustes!$B$6, V2813+D2814+N(O2814)+T2814, IF(U2814&lt;=0, 0, V2813-H2814*W2813)))</f>
        <v/>
      </c>
      <c r="W2814" s="21">
        <f>IF(U2814&gt;0, V2814/U2814, 0)</f>
        <v/>
      </c>
      <c r="X2814" s="19">
        <f>IF(AND(S2814=1, C2814=Ajustes!$B$7), D2814-N(O2814)-T2814-H2814*W2813, "")</f>
        <v/>
      </c>
      <c r="Y2814" s="18">
        <f>IF(A2814="", "", TRIM(IF(COUNTIFS($N$2:$N$3000,N2814,$C$2:$C$3000,C2814,$D$2:$D$3000,D2814,$H$2:$H$3000,H2814)&gt;1, "Orden repetida. ", "")&amp;IF(AND(S2814=1, C2814=Ajustes!$B$7, U2813+0.000001&lt;H2814), "Vendes más de lo registrado. ", "")&amp;IF(Q2814="texto", "Fecha en texto. ", "")&amp;IF(OR(NOT(ISNUMBER(D2814)), NOT(ISNUMBER(H2814))), "Número en texto. ", "")&amp;IF(AND(ISNUMBER(Q2814), ISNUMBER(Q2813), Q2814&lt;Q2813), "Fuera de orden de fecha. ", "")))</f>
        <v/>
      </c>
      <c r="Z2814" s="18">
        <f>IF(AND(S2814=1, ISNUMBER(R2814)), ROW(), 0)</f>
        <v/>
      </c>
      <c r="AA2814" s="18">
        <f>IF(ISNUMBER(R2814), R2814, 0)</f>
        <v/>
      </c>
    </row>
    <row r="2815">
      <c r="A2815" s="13" t="n"/>
      <c r="B2815" s="13" t="n"/>
      <c r="C2815" s="13" t="n"/>
      <c r="D2815" s="13" t="n"/>
      <c r="E2815" s="13" t="n"/>
      <c r="F2815" s="13" t="n"/>
      <c r="G2815" s="13" t="n"/>
      <c r="H2815" s="13" t="n"/>
      <c r="I2815" s="13" t="n"/>
      <c r="J2815" s="13" t="n"/>
      <c r="K2815" s="13" t="n"/>
      <c r="L2815" s="13" t="n"/>
      <c r="M2815" s="13" t="n"/>
      <c r="N2815" s="13" t="n"/>
      <c r="O2815" s="14" t="n"/>
      <c r="P2815" s="15" t="n"/>
      <c r="Q2815" s="16">
        <f>IF(N2815="", "", IF(ISNUMBER(N2815), N2815, IFERROR(DATEVALUE(LEFT(N2815,10))+TIMEVALUE(MID(N2815,12,8)), "texto")))</f>
        <v/>
      </c>
      <c r="R2815" s="17">
        <f>IF(ISNUMBER(Q2815), DATE(YEAR(Q2815),MONTH(Q2815),1), "")</f>
        <v/>
      </c>
      <c r="S2815" s="18">
        <f>IF(A2815="", 0, IF(AND(M2815=Ajustes!$B$8, E2815=Ajustes!$B$5, I2815=Ajustes!$B$4, OR(C2815=Ajustes!$B$6, C2815=Ajustes!$B$7), ISNUMBER(D2815), ISNUMBER(H2815)), 1, 0))</f>
        <v/>
      </c>
      <c r="T2815" s="19">
        <f>IF(S2815&lt;&gt;1, 0, IF(N(J2815)=0, 0, IF(K2815=Ajustes!$B$5, J2815, J2815*F2815)))</f>
        <v/>
      </c>
      <c r="U2815" s="20">
        <f>IF(S2815&lt;&gt;1, U2814, IF(C2815=Ajustes!$B$6, U2814+H2815, U2814-H2815))</f>
        <v/>
      </c>
      <c r="V2815" s="19">
        <f>IF(S2815&lt;&gt;1, V2814, IF(C2815=Ajustes!$B$6, V2814+D2815+N(O2815)+T2815, IF(U2815&lt;=0, 0, V2814-H2815*W2814)))</f>
        <v/>
      </c>
      <c r="W2815" s="21">
        <f>IF(U2815&gt;0, V2815/U2815, 0)</f>
        <v/>
      </c>
      <c r="X2815" s="19">
        <f>IF(AND(S2815=1, C2815=Ajustes!$B$7), D2815-N(O2815)-T2815-H2815*W2814, "")</f>
        <v/>
      </c>
      <c r="Y2815" s="18">
        <f>IF(A2815="", "", TRIM(IF(COUNTIFS($N$2:$N$3000,N2815,$C$2:$C$3000,C2815,$D$2:$D$3000,D2815,$H$2:$H$3000,H2815)&gt;1, "Orden repetida. ", "")&amp;IF(AND(S2815=1, C2815=Ajustes!$B$7, U2814+0.000001&lt;H2815), "Vendes más de lo registrado. ", "")&amp;IF(Q2815="texto", "Fecha en texto. ", "")&amp;IF(OR(NOT(ISNUMBER(D2815)), NOT(ISNUMBER(H2815))), "Número en texto. ", "")&amp;IF(AND(ISNUMBER(Q2815), ISNUMBER(Q2814), Q2815&lt;Q2814), "Fuera de orden de fecha. ", "")))</f>
        <v/>
      </c>
      <c r="Z2815" s="18">
        <f>IF(AND(S2815=1, ISNUMBER(R2815)), ROW(), 0)</f>
        <v/>
      </c>
      <c r="AA2815" s="18">
        <f>IF(ISNUMBER(R2815), R2815, 0)</f>
        <v/>
      </c>
    </row>
    <row r="2816">
      <c r="A2816" s="13" t="n"/>
      <c r="B2816" s="13" t="n"/>
      <c r="C2816" s="13" t="n"/>
      <c r="D2816" s="13" t="n"/>
      <c r="E2816" s="13" t="n"/>
      <c r="F2816" s="13" t="n"/>
      <c r="G2816" s="13" t="n"/>
      <c r="H2816" s="13" t="n"/>
      <c r="I2816" s="13" t="n"/>
      <c r="J2816" s="13" t="n"/>
      <c r="K2816" s="13" t="n"/>
      <c r="L2816" s="13" t="n"/>
      <c r="M2816" s="13" t="n"/>
      <c r="N2816" s="13" t="n"/>
      <c r="O2816" s="14" t="n"/>
      <c r="P2816" s="15" t="n"/>
      <c r="Q2816" s="16">
        <f>IF(N2816="", "", IF(ISNUMBER(N2816), N2816, IFERROR(DATEVALUE(LEFT(N2816,10))+TIMEVALUE(MID(N2816,12,8)), "texto")))</f>
        <v/>
      </c>
      <c r="R2816" s="17">
        <f>IF(ISNUMBER(Q2816), DATE(YEAR(Q2816),MONTH(Q2816),1), "")</f>
        <v/>
      </c>
      <c r="S2816" s="18">
        <f>IF(A2816="", 0, IF(AND(M2816=Ajustes!$B$8, E2816=Ajustes!$B$5, I2816=Ajustes!$B$4, OR(C2816=Ajustes!$B$6, C2816=Ajustes!$B$7), ISNUMBER(D2816), ISNUMBER(H2816)), 1, 0))</f>
        <v/>
      </c>
      <c r="T2816" s="19">
        <f>IF(S2816&lt;&gt;1, 0, IF(N(J2816)=0, 0, IF(K2816=Ajustes!$B$5, J2816, J2816*F2816)))</f>
        <v/>
      </c>
      <c r="U2816" s="20">
        <f>IF(S2816&lt;&gt;1, U2815, IF(C2816=Ajustes!$B$6, U2815+H2816, U2815-H2816))</f>
        <v/>
      </c>
      <c r="V2816" s="19">
        <f>IF(S2816&lt;&gt;1, V2815, IF(C2816=Ajustes!$B$6, V2815+D2816+N(O2816)+T2816, IF(U2816&lt;=0, 0, V2815-H2816*W2815)))</f>
        <v/>
      </c>
      <c r="W2816" s="21">
        <f>IF(U2816&gt;0, V2816/U2816, 0)</f>
        <v/>
      </c>
      <c r="X2816" s="19">
        <f>IF(AND(S2816=1, C2816=Ajustes!$B$7), D2816-N(O2816)-T2816-H2816*W2815, "")</f>
        <v/>
      </c>
      <c r="Y2816" s="18">
        <f>IF(A2816="", "", TRIM(IF(COUNTIFS($N$2:$N$3000,N2816,$C$2:$C$3000,C2816,$D$2:$D$3000,D2816,$H$2:$H$3000,H2816)&gt;1, "Orden repetida. ", "")&amp;IF(AND(S2816=1, C2816=Ajustes!$B$7, U2815+0.000001&lt;H2816), "Vendes más de lo registrado. ", "")&amp;IF(Q2816="texto", "Fecha en texto. ", "")&amp;IF(OR(NOT(ISNUMBER(D2816)), NOT(ISNUMBER(H2816))), "Número en texto. ", "")&amp;IF(AND(ISNUMBER(Q2816), ISNUMBER(Q2815), Q2816&lt;Q2815), "Fuera de orden de fecha. ", "")))</f>
        <v/>
      </c>
      <c r="Z2816" s="18">
        <f>IF(AND(S2816=1, ISNUMBER(R2816)), ROW(), 0)</f>
        <v/>
      </c>
      <c r="AA2816" s="18">
        <f>IF(ISNUMBER(R2816), R2816, 0)</f>
        <v/>
      </c>
    </row>
    <row r="2817">
      <c r="A2817" s="13" t="n"/>
      <c r="B2817" s="13" t="n"/>
      <c r="C2817" s="13" t="n"/>
      <c r="D2817" s="13" t="n"/>
      <c r="E2817" s="13" t="n"/>
      <c r="F2817" s="13" t="n"/>
      <c r="G2817" s="13" t="n"/>
      <c r="H2817" s="13" t="n"/>
      <c r="I2817" s="13" t="n"/>
      <c r="J2817" s="13" t="n"/>
      <c r="K2817" s="13" t="n"/>
      <c r="L2817" s="13" t="n"/>
      <c r="M2817" s="13" t="n"/>
      <c r="N2817" s="13" t="n"/>
      <c r="O2817" s="14" t="n"/>
      <c r="P2817" s="15" t="n"/>
      <c r="Q2817" s="16">
        <f>IF(N2817="", "", IF(ISNUMBER(N2817), N2817, IFERROR(DATEVALUE(LEFT(N2817,10))+TIMEVALUE(MID(N2817,12,8)), "texto")))</f>
        <v/>
      </c>
      <c r="R2817" s="17">
        <f>IF(ISNUMBER(Q2817), DATE(YEAR(Q2817),MONTH(Q2817),1), "")</f>
        <v/>
      </c>
      <c r="S2817" s="18">
        <f>IF(A2817="", 0, IF(AND(M2817=Ajustes!$B$8, E2817=Ajustes!$B$5, I2817=Ajustes!$B$4, OR(C2817=Ajustes!$B$6, C2817=Ajustes!$B$7), ISNUMBER(D2817), ISNUMBER(H2817)), 1, 0))</f>
        <v/>
      </c>
      <c r="T2817" s="19">
        <f>IF(S2817&lt;&gt;1, 0, IF(N(J2817)=0, 0, IF(K2817=Ajustes!$B$5, J2817, J2817*F2817)))</f>
        <v/>
      </c>
      <c r="U2817" s="20">
        <f>IF(S2817&lt;&gt;1, U2816, IF(C2817=Ajustes!$B$6, U2816+H2817, U2816-H2817))</f>
        <v/>
      </c>
      <c r="V2817" s="19">
        <f>IF(S2817&lt;&gt;1, V2816, IF(C2817=Ajustes!$B$6, V2816+D2817+N(O2817)+T2817, IF(U2817&lt;=0, 0, V2816-H2817*W2816)))</f>
        <v/>
      </c>
      <c r="W2817" s="21">
        <f>IF(U2817&gt;0, V2817/U2817, 0)</f>
        <v/>
      </c>
      <c r="X2817" s="19">
        <f>IF(AND(S2817=1, C2817=Ajustes!$B$7), D2817-N(O2817)-T2817-H2817*W2816, "")</f>
        <v/>
      </c>
      <c r="Y2817" s="18">
        <f>IF(A2817="", "", TRIM(IF(COUNTIFS($N$2:$N$3000,N2817,$C$2:$C$3000,C2817,$D$2:$D$3000,D2817,$H$2:$H$3000,H2817)&gt;1, "Orden repetida. ", "")&amp;IF(AND(S2817=1, C2817=Ajustes!$B$7, U2816+0.000001&lt;H2817), "Vendes más de lo registrado. ", "")&amp;IF(Q2817="texto", "Fecha en texto. ", "")&amp;IF(OR(NOT(ISNUMBER(D2817)), NOT(ISNUMBER(H2817))), "Número en texto. ", "")&amp;IF(AND(ISNUMBER(Q2817), ISNUMBER(Q2816), Q2817&lt;Q2816), "Fuera de orden de fecha. ", "")))</f>
        <v/>
      </c>
      <c r="Z2817" s="18">
        <f>IF(AND(S2817=1, ISNUMBER(R2817)), ROW(), 0)</f>
        <v/>
      </c>
      <c r="AA2817" s="18">
        <f>IF(ISNUMBER(R2817), R2817, 0)</f>
        <v/>
      </c>
    </row>
    <row r="2818">
      <c r="A2818" s="13" t="n"/>
      <c r="B2818" s="13" t="n"/>
      <c r="C2818" s="13" t="n"/>
      <c r="D2818" s="13" t="n"/>
      <c r="E2818" s="13" t="n"/>
      <c r="F2818" s="13" t="n"/>
      <c r="G2818" s="13" t="n"/>
      <c r="H2818" s="13" t="n"/>
      <c r="I2818" s="13" t="n"/>
      <c r="J2818" s="13" t="n"/>
      <c r="K2818" s="13" t="n"/>
      <c r="L2818" s="13" t="n"/>
      <c r="M2818" s="13" t="n"/>
      <c r="N2818" s="13" t="n"/>
      <c r="O2818" s="14" t="n"/>
      <c r="P2818" s="15" t="n"/>
      <c r="Q2818" s="16">
        <f>IF(N2818="", "", IF(ISNUMBER(N2818), N2818, IFERROR(DATEVALUE(LEFT(N2818,10))+TIMEVALUE(MID(N2818,12,8)), "texto")))</f>
        <v/>
      </c>
      <c r="R2818" s="17">
        <f>IF(ISNUMBER(Q2818), DATE(YEAR(Q2818),MONTH(Q2818),1), "")</f>
        <v/>
      </c>
      <c r="S2818" s="18">
        <f>IF(A2818="", 0, IF(AND(M2818=Ajustes!$B$8, E2818=Ajustes!$B$5, I2818=Ajustes!$B$4, OR(C2818=Ajustes!$B$6, C2818=Ajustes!$B$7), ISNUMBER(D2818), ISNUMBER(H2818)), 1, 0))</f>
        <v/>
      </c>
      <c r="T2818" s="19">
        <f>IF(S2818&lt;&gt;1, 0, IF(N(J2818)=0, 0, IF(K2818=Ajustes!$B$5, J2818, J2818*F2818)))</f>
        <v/>
      </c>
      <c r="U2818" s="20">
        <f>IF(S2818&lt;&gt;1, U2817, IF(C2818=Ajustes!$B$6, U2817+H2818, U2817-H2818))</f>
        <v/>
      </c>
      <c r="V2818" s="19">
        <f>IF(S2818&lt;&gt;1, V2817, IF(C2818=Ajustes!$B$6, V2817+D2818+N(O2818)+T2818, IF(U2818&lt;=0, 0, V2817-H2818*W2817)))</f>
        <v/>
      </c>
      <c r="W2818" s="21">
        <f>IF(U2818&gt;0, V2818/U2818, 0)</f>
        <v/>
      </c>
      <c r="X2818" s="19">
        <f>IF(AND(S2818=1, C2818=Ajustes!$B$7), D2818-N(O2818)-T2818-H2818*W2817, "")</f>
        <v/>
      </c>
      <c r="Y2818" s="18">
        <f>IF(A2818="", "", TRIM(IF(COUNTIFS($N$2:$N$3000,N2818,$C$2:$C$3000,C2818,$D$2:$D$3000,D2818,$H$2:$H$3000,H2818)&gt;1, "Orden repetida. ", "")&amp;IF(AND(S2818=1, C2818=Ajustes!$B$7, U2817+0.000001&lt;H2818), "Vendes más de lo registrado. ", "")&amp;IF(Q2818="texto", "Fecha en texto. ", "")&amp;IF(OR(NOT(ISNUMBER(D2818)), NOT(ISNUMBER(H2818))), "Número en texto. ", "")&amp;IF(AND(ISNUMBER(Q2818), ISNUMBER(Q2817), Q2818&lt;Q2817), "Fuera de orden de fecha. ", "")))</f>
        <v/>
      </c>
      <c r="Z2818" s="18">
        <f>IF(AND(S2818=1, ISNUMBER(R2818)), ROW(), 0)</f>
        <v/>
      </c>
      <c r="AA2818" s="18">
        <f>IF(ISNUMBER(R2818), R2818, 0)</f>
        <v/>
      </c>
    </row>
    <row r="2819">
      <c r="A2819" s="13" t="n"/>
      <c r="B2819" s="13" t="n"/>
      <c r="C2819" s="13" t="n"/>
      <c r="D2819" s="13" t="n"/>
      <c r="E2819" s="13" t="n"/>
      <c r="F2819" s="13" t="n"/>
      <c r="G2819" s="13" t="n"/>
      <c r="H2819" s="13" t="n"/>
      <c r="I2819" s="13" t="n"/>
      <c r="J2819" s="13" t="n"/>
      <c r="K2819" s="13" t="n"/>
      <c r="L2819" s="13" t="n"/>
      <c r="M2819" s="13" t="n"/>
      <c r="N2819" s="13" t="n"/>
      <c r="O2819" s="14" t="n"/>
      <c r="P2819" s="15" t="n"/>
      <c r="Q2819" s="16">
        <f>IF(N2819="", "", IF(ISNUMBER(N2819), N2819, IFERROR(DATEVALUE(LEFT(N2819,10))+TIMEVALUE(MID(N2819,12,8)), "texto")))</f>
        <v/>
      </c>
      <c r="R2819" s="17">
        <f>IF(ISNUMBER(Q2819), DATE(YEAR(Q2819),MONTH(Q2819),1), "")</f>
        <v/>
      </c>
      <c r="S2819" s="18">
        <f>IF(A2819="", 0, IF(AND(M2819=Ajustes!$B$8, E2819=Ajustes!$B$5, I2819=Ajustes!$B$4, OR(C2819=Ajustes!$B$6, C2819=Ajustes!$B$7), ISNUMBER(D2819), ISNUMBER(H2819)), 1, 0))</f>
        <v/>
      </c>
      <c r="T2819" s="19">
        <f>IF(S2819&lt;&gt;1, 0, IF(N(J2819)=0, 0, IF(K2819=Ajustes!$B$5, J2819, J2819*F2819)))</f>
        <v/>
      </c>
      <c r="U2819" s="20">
        <f>IF(S2819&lt;&gt;1, U2818, IF(C2819=Ajustes!$B$6, U2818+H2819, U2818-H2819))</f>
        <v/>
      </c>
      <c r="V2819" s="19">
        <f>IF(S2819&lt;&gt;1, V2818, IF(C2819=Ajustes!$B$6, V2818+D2819+N(O2819)+T2819, IF(U2819&lt;=0, 0, V2818-H2819*W2818)))</f>
        <v/>
      </c>
      <c r="W2819" s="21">
        <f>IF(U2819&gt;0, V2819/U2819, 0)</f>
        <v/>
      </c>
      <c r="X2819" s="19">
        <f>IF(AND(S2819=1, C2819=Ajustes!$B$7), D2819-N(O2819)-T2819-H2819*W2818, "")</f>
        <v/>
      </c>
      <c r="Y2819" s="18">
        <f>IF(A2819="", "", TRIM(IF(COUNTIFS($N$2:$N$3000,N2819,$C$2:$C$3000,C2819,$D$2:$D$3000,D2819,$H$2:$H$3000,H2819)&gt;1, "Orden repetida. ", "")&amp;IF(AND(S2819=1, C2819=Ajustes!$B$7, U2818+0.000001&lt;H2819), "Vendes más de lo registrado. ", "")&amp;IF(Q2819="texto", "Fecha en texto. ", "")&amp;IF(OR(NOT(ISNUMBER(D2819)), NOT(ISNUMBER(H2819))), "Número en texto. ", "")&amp;IF(AND(ISNUMBER(Q2819), ISNUMBER(Q2818), Q2819&lt;Q2818), "Fuera de orden de fecha. ", "")))</f>
        <v/>
      </c>
      <c r="Z2819" s="18">
        <f>IF(AND(S2819=1, ISNUMBER(R2819)), ROW(), 0)</f>
        <v/>
      </c>
      <c r="AA2819" s="18">
        <f>IF(ISNUMBER(R2819), R2819, 0)</f>
        <v/>
      </c>
    </row>
    <row r="2820">
      <c r="A2820" s="13" t="n"/>
      <c r="B2820" s="13" t="n"/>
      <c r="C2820" s="13" t="n"/>
      <c r="D2820" s="13" t="n"/>
      <c r="E2820" s="13" t="n"/>
      <c r="F2820" s="13" t="n"/>
      <c r="G2820" s="13" t="n"/>
      <c r="H2820" s="13" t="n"/>
      <c r="I2820" s="13" t="n"/>
      <c r="J2820" s="13" t="n"/>
      <c r="K2820" s="13" t="n"/>
      <c r="L2820" s="13" t="n"/>
      <c r="M2820" s="13" t="n"/>
      <c r="N2820" s="13" t="n"/>
      <c r="O2820" s="14" t="n"/>
      <c r="P2820" s="15" t="n"/>
      <c r="Q2820" s="16">
        <f>IF(N2820="", "", IF(ISNUMBER(N2820), N2820, IFERROR(DATEVALUE(LEFT(N2820,10))+TIMEVALUE(MID(N2820,12,8)), "texto")))</f>
        <v/>
      </c>
      <c r="R2820" s="17">
        <f>IF(ISNUMBER(Q2820), DATE(YEAR(Q2820),MONTH(Q2820),1), "")</f>
        <v/>
      </c>
      <c r="S2820" s="18">
        <f>IF(A2820="", 0, IF(AND(M2820=Ajustes!$B$8, E2820=Ajustes!$B$5, I2820=Ajustes!$B$4, OR(C2820=Ajustes!$B$6, C2820=Ajustes!$B$7), ISNUMBER(D2820), ISNUMBER(H2820)), 1, 0))</f>
        <v/>
      </c>
      <c r="T2820" s="19">
        <f>IF(S2820&lt;&gt;1, 0, IF(N(J2820)=0, 0, IF(K2820=Ajustes!$B$5, J2820, J2820*F2820)))</f>
        <v/>
      </c>
      <c r="U2820" s="20">
        <f>IF(S2820&lt;&gt;1, U2819, IF(C2820=Ajustes!$B$6, U2819+H2820, U2819-H2820))</f>
        <v/>
      </c>
      <c r="V2820" s="19">
        <f>IF(S2820&lt;&gt;1, V2819, IF(C2820=Ajustes!$B$6, V2819+D2820+N(O2820)+T2820, IF(U2820&lt;=0, 0, V2819-H2820*W2819)))</f>
        <v/>
      </c>
      <c r="W2820" s="21">
        <f>IF(U2820&gt;0, V2820/U2820, 0)</f>
        <v/>
      </c>
      <c r="X2820" s="19">
        <f>IF(AND(S2820=1, C2820=Ajustes!$B$7), D2820-N(O2820)-T2820-H2820*W2819, "")</f>
        <v/>
      </c>
      <c r="Y2820" s="18">
        <f>IF(A2820="", "", TRIM(IF(COUNTIFS($N$2:$N$3000,N2820,$C$2:$C$3000,C2820,$D$2:$D$3000,D2820,$H$2:$H$3000,H2820)&gt;1, "Orden repetida. ", "")&amp;IF(AND(S2820=1, C2820=Ajustes!$B$7, U2819+0.000001&lt;H2820), "Vendes más de lo registrado. ", "")&amp;IF(Q2820="texto", "Fecha en texto. ", "")&amp;IF(OR(NOT(ISNUMBER(D2820)), NOT(ISNUMBER(H2820))), "Número en texto. ", "")&amp;IF(AND(ISNUMBER(Q2820), ISNUMBER(Q2819), Q2820&lt;Q2819), "Fuera de orden de fecha. ", "")))</f>
        <v/>
      </c>
      <c r="Z2820" s="18">
        <f>IF(AND(S2820=1, ISNUMBER(R2820)), ROW(), 0)</f>
        <v/>
      </c>
      <c r="AA2820" s="18">
        <f>IF(ISNUMBER(R2820), R2820, 0)</f>
        <v/>
      </c>
    </row>
    <row r="2821">
      <c r="A2821" s="13" t="n"/>
      <c r="B2821" s="13" t="n"/>
      <c r="C2821" s="13" t="n"/>
      <c r="D2821" s="13" t="n"/>
      <c r="E2821" s="13" t="n"/>
      <c r="F2821" s="13" t="n"/>
      <c r="G2821" s="13" t="n"/>
      <c r="H2821" s="13" t="n"/>
      <c r="I2821" s="13" t="n"/>
      <c r="J2821" s="13" t="n"/>
      <c r="K2821" s="13" t="n"/>
      <c r="L2821" s="13" t="n"/>
      <c r="M2821" s="13" t="n"/>
      <c r="N2821" s="13" t="n"/>
      <c r="O2821" s="14" t="n"/>
      <c r="P2821" s="15" t="n"/>
      <c r="Q2821" s="16">
        <f>IF(N2821="", "", IF(ISNUMBER(N2821), N2821, IFERROR(DATEVALUE(LEFT(N2821,10))+TIMEVALUE(MID(N2821,12,8)), "texto")))</f>
        <v/>
      </c>
      <c r="R2821" s="17">
        <f>IF(ISNUMBER(Q2821), DATE(YEAR(Q2821),MONTH(Q2821),1), "")</f>
        <v/>
      </c>
      <c r="S2821" s="18">
        <f>IF(A2821="", 0, IF(AND(M2821=Ajustes!$B$8, E2821=Ajustes!$B$5, I2821=Ajustes!$B$4, OR(C2821=Ajustes!$B$6, C2821=Ajustes!$B$7), ISNUMBER(D2821), ISNUMBER(H2821)), 1, 0))</f>
        <v/>
      </c>
      <c r="T2821" s="19">
        <f>IF(S2821&lt;&gt;1, 0, IF(N(J2821)=0, 0, IF(K2821=Ajustes!$B$5, J2821, J2821*F2821)))</f>
        <v/>
      </c>
      <c r="U2821" s="20">
        <f>IF(S2821&lt;&gt;1, U2820, IF(C2821=Ajustes!$B$6, U2820+H2821, U2820-H2821))</f>
        <v/>
      </c>
      <c r="V2821" s="19">
        <f>IF(S2821&lt;&gt;1, V2820, IF(C2821=Ajustes!$B$6, V2820+D2821+N(O2821)+T2821, IF(U2821&lt;=0, 0, V2820-H2821*W2820)))</f>
        <v/>
      </c>
      <c r="W2821" s="21">
        <f>IF(U2821&gt;0, V2821/U2821, 0)</f>
        <v/>
      </c>
      <c r="X2821" s="19">
        <f>IF(AND(S2821=1, C2821=Ajustes!$B$7), D2821-N(O2821)-T2821-H2821*W2820, "")</f>
        <v/>
      </c>
      <c r="Y2821" s="18">
        <f>IF(A2821="", "", TRIM(IF(COUNTIFS($N$2:$N$3000,N2821,$C$2:$C$3000,C2821,$D$2:$D$3000,D2821,$H$2:$H$3000,H2821)&gt;1, "Orden repetida. ", "")&amp;IF(AND(S2821=1, C2821=Ajustes!$B$7, U2820+0.000001&lt;H2821), "Vendes más de lo registrado. ", "")&amp;IF(Q2821="texto", "Fecha en texto. ", "")&amp;IF(OR(NOT(ISNUMBER(D2821)), NOT(ISNUMBER(H2821))), "Número en texto. ", "")&amp;IF(AND(ISNUMBER(Q2821), ISNUMBER(Q2820), Q2821&lt;Q2820), "Fuera de orden de fecha. ", "")))</f>
        <v/>
      </c>
      <c r="Z2821" s="18">
        <f>IF(AND(S2821=1, ISNUMBER(R2821)), ROW(), 0)</f>
        <v/>
      </c>
      <c r="AA2821" s="18">
        <f>IF(ISNUMBER(R2821), R2821, 0)</f>
        <v/>
      </c>
    </row>
    <row r="2822">
      <c r="A2822" s="13" t="n"/>
      <c r="B2822" s="13" t="n"/>
      <c r="C2822" s="13" t="n"/>
      <c r="D2822" s="13" t="n"/>
      <c r="E2822" s="13" t="n"/>
      <c r="F2822" s="13" t="n"/>
      <c r="G2822" s="13" t="n"/>
      <c r="H2822" s="13" t="n"/>
      <c r="I2822" s="13" t="n"/>
      <c r="J2822" s="13" t="n"/>
      <c r="K2822" s="13" t="n"/>
      <c r="L2822" s="13" t="n"/>
      <c r="M2822" s="13" t="n"/>
      <c r="N2822" s="13" t="n"/>
      <c r="O2822" s="14" t="n"/>
      <c r="P2822" s="15" t="n"/>
      <c r="Q2822" s="16">
        <f>IF(N2822="", "", IF(ISNUMBER(N2822), N2822, IFERROR(DATEVALUE(LEFT(N2822,10))+TIMEVALUE(MID(N2822,12,8)), "texto")))</f>
        <v/>
      </c>
      <c r="R2822" s="17">
        <f>IF(ISNUMBER(Q2822), DATE(YEAR(Q2822),MONTH(Q2822),1), "")</f>
        <v/>
      </c>
      <c r="S2822" s="18">
        <f>IF(A2822="", 0, IF(AND(M2822=Ajustes!$B$8, E2822=Ajustes!$B$5, I2822=Ajustes!$B$4, OR(C2822=Ajustes!$B$6, C2822=Ajustes!$B$7), ISNUMBER(D2822), ISNUMBER(H2822)), 1, 0))</f>
        <v/>
      </c>
      <c r="T2822" s="19">
        <f>IF(S2822&lt;&gt;1, 0, IF(N(J2822)=0, 0, IF(K2822=Ajustes!$B$5, J2822, J2822*F2822)))</f>
        <v/>
      </c>
      <c r="U2822" s="20">
        <f>IF(S2822&lt;&gt;1, U2821, IF(C2822=Ajustes!$B$6, U2821+H2822, U2821-H2822))</f>
        <v/>
      </c>
      <c r="V2822" s="19">
        <f>IF(S2822&lt;&gt;1, V2821, IF(C2822=Ajustes!$B$6, V2821+D2822+N(O2822)+T2822, IF(U2822&lt;=0, 0, V2821-H2822*W2821)))</f>
        <v/>
      </c>
      <c r="W2822" s="21">
        <f>IF(U2822&gt;0, V2822/U2822, 0)</f>
        <v/>
      </c>
      <c r="X2822" s="19">
        <f>IF(AND(S2822=1, C2822=Ajustes!$B$7), D2822-N(O2822)-T2822-H2822*W2821, "")</f>
        <v/>
      </c>
      <c r="Y2822" s="18">
        <f>IF(A2822="", "", TRIM(IF(COUNTIFS($N$2:$N$3000,N2822,$C$2:$C$3000,C2822,$D$2:$D$3000,D2822,$H$2:$H$3000,H2822)&gt;1, "Orden repetida. ", "")&amp;IF(AND(S2822=1, C2822=Ajustes!$B$7, U2821+0.000001&lt;H2822), "Vendes más de lo registrado. ", "")&amp;IF(Q2822="texto", "Fecha en texto. ", "")&amp;IF(OR(NOT(ISNUMBER(D2822)), NOT(ISNUMBER(H2822))), "Número en texto. ", "")&amp;IF(AND(ISNUMBER(Q2822), ISNUMBER(Q2821), Q2822&lt;Q2821), "Fuera de orden de fecha. ", "")))</f>
        <v/>
      </c>
      <c r="Z2822" s="18">
        <f>IF(AND(S2822=1, ISNUMBER(R2822)), ROW(), 0)</f>
        <v/>
      </c>
      <c r="AA2822" s="18">
        <f>IF(ISNUMBER(R2822), R2822, 0)</f>
        <v/>
      </c>
    </row>
    <row r="2823">
      <c r="A2823" s="13" t="n"/>
      <c r="B2823" s="13" t="n"/>
      <c r="C2823" s="13" t="n"/>
      <c r="D2823" s="13" t="n"/>
      <c r="E2823" s="13" t="n"/>
      <c r="F2823" s="13" t="n"/>
      <c r="G2823" s="13" t="n"/>
      <c r="H2823" s="13" t="n"/>
      <c r="I2823" s="13" t="n"/>
      <c r="J2823" s="13" t="n"/>
      <c r="K2823" s="13" t="n"/>
      <c r="L2823" s="13" t="n"/>
      <c r="M2823" s="13" t="n"/>
      <c r="N2823" s="13" t="n"/>
      <c r="O2823" s="14" t="n"/>
      <c r="P2823" s="15" t="n"/>
      <c r="Q2823" s="16">
        <f>IF(N2823="", "", IF(ISNUMBER(N2823), N2823, IFERROR(DATEVALUE(LEFT(N2823,10))+TIMEVALUE(MID(N2823,12,8)), "texto")))</f>
        <v/>
      </c>
      <c r="R2823" s="17">
        <f>IF(ISNUMBER(Q2823), DATE(YEAR(Q2823),MONTH(Q2823),1), "")</f>
        <v/>
      </c>
      <c r="S2823" s="18">
        <f>IF(A2823="", 0, IF(AND(M2823=Ajustes!$B$8, E2823=Ajustes!$B$5, I2823=Ajustes!$B$4, OR(C2823=Ajustes!$B$6, C2823=Ajustes!$B$7), ISNUMBER(D2823), ISNUMBER(H2823)), 1, 0))</f>
        <v/>
      </c>
      <c r="T2823" s="19">
        <f>IF(S2823&lt;&gt;1, 0, IF(N(J2823)=0, 0, IF(K2823=Ajustes!$B$5, J2823, J2823*F2823)))</f>
        <v/>
      </c>
      <c r="U2823" s="20">
        <f>IF(S2823&lt;&gt;1, U2822, IF(C2823=Ajustes!$B$6, U2822+H2823, U2822-H2823))</f>
        <v/>
      </c>
      <c r="V2823" s="19">
        <f>IF(S2823&lt;&gt;1, V2822, IF(C2823=Ajustes!$B$6, V2822+D2823+N(O2823)+T2823, IF(U2823&lt;=0, 0, V2822-H2823*W2822)))</f>
        <v/>
      </c>
      <c r="W2823" s="21">
        <f>IF(U2823&gt;0, V2823/U2823, 0)</f>
        <v/>
      </c>
      <c r="X2823" s="19">
        <f>IF(AND(S2823=1, C2823=Ajustes!$B$7), D2823-N(O2823)-T2823-H2823*W2822, "")</f>
        <v/>
      </c>
      <c r="Y2823" s="18">
        <f>IF(A2823="", "", TRIM(IF(COUNTIFS($N$2:$N$3000,N2823,$C$2:$C$3000,C2823,$D$2:$D$3000,D2823,$H$2:$H$3000,H2823)&gt;1, "Orden repetida. ", "")&amp;IF(AND(S2823=1, C2823=Ajustes!$B$7, U2822+0.000001&lt;H2823), "Vendes más de lo registrado. ", "")&amp;IF(Q2823="texto", "Fecha en texto. ", "")&amp;IF(OR(NOT(ISNUMBER(D2823)), NOT(ISNUMBER(H2823))), "Número en texto. ", "")&amp;IF(AND(ISNUMBER(Q2823), ISNUMBER(Q2822), Q2823&lt;Q2822), "Fuera de orden de fecha. ", "")))</f>
        <v/>
      </c>
      <c r="Z2823" s="18">
        <f>IF(AND(S2823=1, ISNUMBER(R2823)), ROW(), 0)</f>
        <v/>
      </c>
      <c r="AA2823" s="18">
        <f>IF(ISNUMBER(R2823), R2823, 0)</f>
        <v/>
      </c>
    </row>
    <row r="2824">
      <c r="A2824" s="13" t="n"/>
      <c r="B2824" s="13" t="n"/>
      <c r="C2824" s="13" t="n"/>
      <c r="D2824" s="13" t="n"/>
      <c r="E2824" s="13" t="n"/>
      <c r="F2824" s="13" t="n"/>
      <c r="G2824" s="13" t="n"/>
      <c r="H2824" s="13" t="n"/>
      <c r="I2824" s="13" t="n"/>
      <c r="J2824" s="13" t="n"/>
      <c r="K2824" s="13" t="n"/>
      <c r="L2824" s="13" t="n"/>
      <c r="M2824" s="13" t="n"/>
      <c r="N2824" s="13" t="n"/>
      <c r="O2824" s="14" t="n"/>
      <c r="P2824" s="15" t="n"/>
      <c r="Q2824" s="16">
        <f>IF(N2824="", "", IF(ISNUMBER(N2824), N2824, IFERROR(DATEVALUE(LEFT(N2824,10))+TIMEVALUE(MID(N2824,12,8)), "texto")))</f>
        <v/>
      </c>
      <c r="R2824" s="17">
        <f>IF(ISNUMBER(Q2824), DATE(YEAR(Q2824),MONTH(Q2824),1), "")</f>
        <v/>
      </c>
      <c r="S2824" s="18">
        <f>IF(A2824="", 0, IF(AND(M2824=Ajustes!$B$8, E2824=Ajustes!$B$5, I2824=Ajustes!$B$4, OR(C2824=Ajustes!$B$6, C2824=Ajustes!$B$7), ISNUMBER(D2824), ISNUMBER(H2824)), 1, 0))</f>
        <v/>
      </c>
      <c r="T2824" s="19">
        <f>IF(S2824&lt;&gt;1, 0, IF(N(J2824)=0, 0, IF(K2824=Ajustes!$B$5, J2824, J2824*F2824)))</f>
        <v/>
      </c>
      <c r="U2824" s="20">
        <f>IF(S2824&lt;&gt;1, U2823, IF(C2824=Ajustes!$B$6, U2823+H2824, U2823-H2824))</f>
        <v/>
      </c>
      <c r="V2824" s="19">
        <f>IF(S2824&lt;&gt;1, V2823, IF(C2824=Ajustes!$B$6, V2823+D2824+N(O2824)+T2824, IF(U2824&lt;=0, 0, V2823-H2824*W2823)))</f>
        <v/>
      </c>
      <c r="W2824" s="21">
        <f>IF(U2824&gt;0, V2824/U2824, 0)</f>
        <v/>
      </c>
      <c r="X2824" s="19">
        <f>IF(AND(S2824=1, C2824=Ajustes!$B$7), D2824-N(O2824)-T2824-H2824*W2823, "")</f>
        <v/>
      </c>
      <c r="Y2824" s="18">
        <f>IF(A2824="", "", TRIM(IF(COUNTIFS($N$2:$N$3000,N2824,$C$2:$C$3000,C2824,$D$2:$D$3000,D2824,$H$2:$H$3000,H2824)&gt;1, "Orden repetida. ", "")&amp;IF(AND(S2824=1, C2824=Ajustes!$B$7, U2823+0.000001&lt;H2824), "Vendes más de lo registrado. ", "")&amp;IF(Q2824="texto", "Fecha en texto. ", "")&amp;IF(OR(NOT(ISNUMBER(D2824)), NOT(ISNUMBER(H2824))), "Número en texto. ", "")&amp;IF(AND(ISNUMBER(Q2824), ISNUMBER(Q2823), Q2824&lt;Q2823), "Fuera de orden de fecha. ", "")))</f>
        <v/>
      </c>
      <c r="Z2824" s="18">
        <f>IF(AND(S2824=1, ISNUMBER(R2824)), ROW(), 0)</f>
        <v/>
      </c>
      <c r="AA2824" s="18">
        <f>IF(ISNUMBER(R2824), R2824, 0)</f>
        <v/>
      </c>
    </row>
    <row r="2825">
      <c r="A2825" s="13" t="n"/>
      <c r="B2825" s="13" t="n"/>
      <c r="C2825" s="13" t="n"/>
      <c r="D2825" s="13" t="n"/>
      <c r="E2825" s="13" t="n"/>
      <c r="F2825" s="13" t="n"/>
      <c r="G2825" s="13" t="n"/>
      <c r="H2825" s="13" t="n"/>
      <c r="I2825" s="13" t="n"/>
      <c r="J2825" s="13" t="n"/>
      <c r="K2825" s="13" t="n"/>
      <c r="L2825" s="13" t="n"/>
      <c r="M2825" s="13" t="n"/>
      <c r="N2825" s="13" t="n"/>
      <c r="O2825" s="14" t="n"/>
      <c r="P2825" s="15" t="n"/>
      <c r="Q2825" s="16">
        <f>IF(N2825="", "", IF(ISNUMBER(N2825), N2825, IFERROR(DATEVALUE(LEFT(N2825,10))+TIMEVALUE(MID(N2825,12,8)), "texto")))</f>
        <v/>
      </c>
      <c r="R2825" s="17">
        <f>IF(ISNUMBER(Q2825), DATE(YEAR(Q2825),MONTH(Q2825),1), "")</f>
        <v/>
      </c>
      <c r="S2825" s="18">
        <f>IF(A2825="", 0, IF(AND(M2825=Ajustes!$B$8, E2825=Ajustes!$B$5, I2825=Ajustes!$B$4, OR(C2825=Ajustes!$B$6, C2825=Ajustes!$B$7), ISNUMBER(D2825), ISNUMBER(H2825)), 1, 0))</f>
        <v/>
      </c>
      <c r="T2825" s="19">
        <f>IF(S2825&lt;&gt;1, 0, IF(N(J2825)=0, 0, IF(K2825=Ajustes!$B$5, J2825, J2825*F2825)))</f>
        <v/>
      </c>
      <c r="U2825" s="20">
        <f>IF(S2825&lt;&gt;1, U2824, IF(C2825=Ajustes!$B$6, U2824+H2825, U2824-H2825))</f>
        <v/>
      </c>
      <c r="V2825" s="19">
        <f>IF(S2825&lt;&gt;1, V2824, IF(C2825=Ajustes!$B$6, V2824+D2825+N(O2825)+T2825, IF(U2825&lt;=0, 0, V2824-H2825*W2824)))</f>
        <v/>
      </c>
      <c r="W2825" s="21">
        <f>IF(U2825&gt;0, V2825/U2825, 0)</f>
        <v/>
      </c>
      <c r="X2825" s="19">
        <f>IF(AND(S2825=1, C2825=Ajustes!$B$7), D2825-N(O2825)-T2825-H2825*W2824, "")</f>
        <v/>
      </c>
      <c r="Y2825" s="18">
        <f>IF(A2825="", "", TRIM(IF(COUNTIFS($N$2:$N$3000,N2825,$C$2:$C$3000,C2825,$D$2:$D$3000,D2825,$H$2:$H$3000,H2825)&gt;1, "Orden repetida. ", "")&amp;IF(AND(S2825=1, C2825=Ajustes!$B$7, U2824+0.000001&lt;H2825), "Vendes más de lo registrado. ", "")&amp;IF(Q2825="texto", "Fecha en texto. ", "")&amp;IF(OR(NOT(ISNUMBER(D2825)), NOT(ISNUMBER(H2825))), "Número en texto. ", "")&amp;IF(AND(ISNUMBER(Q2825), ISNUMBER(Q2824), Q2825&lt;Q2824), "Fuera de orden de fecha. ", "")))</f>
        <v/>
      </c>
      <c r="Z2825" s="18">
        <f>IF(AND(S2825=1, ISNUMBER(R2825)), ROW(), 0)</f>
        <v/>
      </c>
      <c r="AA2825" s="18">
        <f>IF(ISNUMBER(R2825), R2825, 0)</f>
        <v/>
      </c>
    </row>
    <row r="2826">
      <c r="A2826" s="13" t="n"/>
      <c r="B2826" s="13" t="n"/>
      <c r="C2826" s="13" t="n"/>
      <c r="D2826" s="13" t="n"/>
      <c r="E2826" s="13" t="n"/>
      <c r="F2826" s="13" t="n"/>
      <c r="G2826" s="13" t="n"/>
      <c r="H2826" s="13" t="n"/>
      <c r="I2826" s="13" t="n"/>
      <c r="J2826" s="13" t="n"/>
      <c r="K2826" s="13" t="n"/>
      <c r="L2826" s="13" t="n"/>
      <c r="M2826" s="13" t="n"/>
      <c r="N2826" s="13" t="n"/>
      <c r="O2826" s="14" t="n"/>
      <c r="P2826" s="15" t="n"/>
      <c r="Q2826" s="16">
        <f>IF(N2826="", "", IF(ISNUMBER(N2826), N2826, IFERROR(DATEVALUE(LEFT(N2826,10))+TIMEVALUE(MID(N2826,12,8)), "texto")))</f>
        <v/>
      </c>
      <c r="R2826" s="17">
        <f>IF(ISNUMBER(Q2826), DATE(YEAR(Q2826),MONTH(Q2826),1), "")</f>
        <v/>
      </c>
      <c r="S2826" s="18">
        <f>IF(A2826="", 0, IF(AND(M2826=Ajustes!$B$8, E2826=Ajustes!$B$5, I2826=Ajustes!$B$4, OR(C2826=Ajustes!$B$6, C2826=Ajustes!$B$7), ISNUMBER(D2826), ISNUMBER(H2826)), 1, 0))</f>
        <v/>
      </c>
      <c r="T2826" s="19">
        <f>IF(S2826&lt;&gt;1, 0, IF(N(J2826)=0, 0, IF(K2826=Ajustes!$B$5, J2826, J2826*F2826)))</f>
        <v/>
      </c>
      <c r="U2826" s="20">
        <f>IF(S2826&lt;&gt;1, U2825, IF(C2826=Ajustes!$B$6, U2825+H2826, U2825-H2826))</f>
        <v/>
      </c>
      <c r="V2826" s="19">
        <f>IF(S2826&lt;&gt;1, V2825, IF(C2826=Ajustes!$B$6, V2825+D2826+N(O2826)+T2826, IF(U2826&lt;=0, 0, V2825-H2826*W2825)))</f>
        <v/>
      </c>
      <c r="W2826" s="21">
        <f>IF(U2826&gt;0, V2826/U2826, 0)</f>
        <v/>
      </c>
      <c r="X2826" s="19">
        <f>IF(AND(S2826=1, C2826=Ajustes!$B$7), D2826-N(O2826)-T2826-H2826*W2825, "")</f>
        <v/>
      </c>
      <c r="Y2826" s="18">
        <f>IF(A2826="", "", TRIM(IF(COUNTIFS($N$2:$N$3000,N2826,$C$2:$C$3000,C2826,$D$2:$D$3000,D2826,$H$2:$H$3000,H2826)&gt;1, "Orden repetida. ", "")&amp;IF(AND(S2826=1, C2826=Ajustes!$B$7, U2825+0.000001&lt;H2826), "Vendes más de lo registrado. ", "")&amp;IF(Q2826="texto", "Fecha en texto. ", "")&amp;IF(OR(NOT(ISNUMBER(D2826)), NOT(ISNUMBER(H2826))), "Número en texto. ", "")&amp;IF(AND(ISNUMBER(Q2826), ISNUMBER(Q2825), Q2826&lt;Q2825), "Fuera de orden de fecha. ", "")))</f>
        <v/>
      </c>
      <c r="Z2826" s="18">
        <f>IF(AND(S2826=1, ISNUMBER(R2826)), ROW(), 0)</f>
        <v/>
      </c>
      <c r="AA2826" s="18">
        <f>IF(ISNUMBER(R2826), R2826, 0)</f>
        <v/>
      </c>
    </row>
    <row r="2827">
      <c r="A2827" s="13" t="n"/>
      <c r="B2827" s="13" t="n"/>
      <c r="C2827" s="13" t="n"/>
      <c r="D2827" s="13" t="n"/>
      <c r="E2827" s="13" t="n"/>
      <c r="F2827" s="13" t="n"/>
      <c r="G2827" s="13" t="n"/>
      <c r="H2827" s="13" t="n"/>
      <c r="I2827" s="13" t="n"/>
      <c r="J2827" s="13" t="n"/>
      <c r="K2827" s="13" t="n"/>
      <c r="L2827" s="13" t="n"/>
      <c r="M2827" s="13" t="n"/>
      <c r="N2827" s="13" t="n"/>
      <c r="O2827" s="14" t="n"/>
      <c r="P2827" s="15" t="n"/>
      <c r="Q2827" s="16">
        <f>IF(N2827="", "", IF(ISNUMBER(N2827), N2827, IFERROR(DATEVALUE(LEFT(N2827,10))+TIMEVALUE(MID(N2827,12,8)), "texto")))</f>
        <v/>
      </c>
      <c r="R2827" s="17">
        <f>IF(ISNUMBER(Q2827), DATE(YEAR(Q2827),MONTH(Q2827),1), "")</f>
        <v/>
      </c>
      <c r="S2827" s="18">
        <f>IF(A2827="", 0, IF(AND(M2827=Ajustes!$B$8, E2827=Ajustes!$B$5, I2827=Ajustes!$B$4, OR(C2827=Ajustes!$B$6, C2827=Ajustes!$B$7), ISNUMBER(D2827), ISNUMBER(H2827)), 1, 0))</f>
        <v/>
      </c>
      <c r="T2827" s="19">
        <f>IF(S2827&lt;&gt;1, 0, IF(N(J2827)=0, 0, IF(K2827=Ajustes!$B$5, J2827, J2827*F2827)))</f>
        <v/>
      </c>
      <c r="U2827" s="20">
        <f>IF(S2827&lt;&gt;1, U2826, IF(C2827=Ajustes!$B$6, U2826+H2827, U2826-H2827))</f>
        <v/>
      </c>
      <c r="V2827" s="19">
        <f>IF(S2827&lt;&gt;1, V2826, IF(C2827=Ajustes!$B$6, V2826+D2827+N(O2827)+T2827, IF(U2827&lt;=0, 0, V2826-H2827*W2826)))</f>
        <v/>
      </c>
      <c r="W2827" s="21">
        <f>IF(U2827&gt;0, V2827/U2827, 0)</f>
        <v/>
      </c>
      <c r="X2827" s="19">
        <f>IF(AND(S2827=1, C2827=Ajustes!$B$7), D2827-N(O2827)-T2827-H2827*W2826, "")</f>
        <v/>
      </c>
      <c r="Y2827" s="18">
        <f>IF(A2827="", "", TRIM(IF(COUNTIFS($N$2:$N$3000,N2827,$C$2:$C$3000,C2827,$D$2:$D$3000,D2827,$H$2:$H$3000,H2827)&gt;1, "Orden repetida. ", "")&amp;IF(AND(S2827=1, C2827=Ajustes!$B$7, U2826+0.000001&lt;H2827), "Vendes más de lo registrado. ", "")&amp;IF(Q2827="texto", "Fecha en texto. ", "")&amp;IF(OR(NOT(ISNUMBER(D2827)), NOT(ISNUMBER(H2827))), "Número en texto. ", "")&amp;IF(AND(ISNUMBER(Q2827), ISNUMBER(Q2826), Q2827&lt;Q2826), "Fuera de orden de fecha. ", "")))</f>
        <v/>
      </c>
      <c r="Z2827" s="18">
        <f>IF(AND(S2827=1, ISNUMBER(R2827)), ROW(), 0)</f>
        <v/>
      </c>
      <c r="AA2827" s="18">
        <f>IF(ISNUMBER(R2827), R2827, 0)</f>
        <v/>
      </c>
    </row>
    <row r="2828">
      <c r="A2828" s="13" t="n"/>
      <c r="B2828" s="13" t="n"/>
      <c r="C2828" s="13" t="n"/>
      <c r="D2828" s="13" t="n"/>
      <c r="E2828" s="13" t="n"/>
      <c r="F2828" s="13" t="n"/>
      <c r="G2828" s="13" t="n"/>
      <c r="H2828" s="13" t="n"/>
      <c r="I2828" s="13" t="n"/>
      <c r="J2828" s="13" t="n"/>
      <c r="K2828" s="13" t="n"/>
      <c r="L2828" s="13" t="n"/>
      <c r="M2828" s="13" t="n"/>
      <c r="N2828" s="13" t="n"/>
      <c r="O2828" s="14" t="n"/>
      <c r="P2828" s="15" t="n"/>
      <c r="Q2828" s="16">
        <f>IF(N2828="", "", IF(ISNUMBER(N2828), N2828, IFERROR(DATEVALUE(LEFT(N2828,10))+TIMEVALUE(MID(N2828,12,8)), "texto")))</f>
        <v/>
      </c>
      <c r="R2828" s="17">
        <f>IF(ISNUMBER(Q2828), DATE(YEAR(Q2828),MONTH(Q2828),1), "")</f>
        <v/>
      </c>
      <c r="S2828" s="18">
        <f>IF(A2828="", 0, IF(AND(M2828=Ajustes!$B$8, E2828=Ajustes!$B$5, I2828=Ajustes!$B$4, OR(C2828=Ajustes!$B$6, C2828=Ajustes!$B$7), ISNUMBER(D2828), ISNUMBER(H2828)), 1, 0))</f>
        <v/>
      </c>
      <c r="T2828" s="19">
        <f>IF(S2828&lt;&gt;1, 0, IF(N(J2828)=0, 0, IF(K2828=Ajustes!$B$5, J2828, J2828*F2828)))</f>
        <v/>
      </c>
      <c r="U2828" s="20">
        <f>IF(S2828&lt;&gt;1, U2827, IF(C2828=Ajustes!$B$6, U2827+H2828, U2827-H2828))</f>
        <v/>
      </c>
      <c r="V2828" s="19">
        <f>IF(S2828&lt;&gt;1, V2827, IF(C2828=Ajustes!$B$6, V2827+D2828+N(O2828)+T2828, IF(U2828&lt;=0, 0, V2827-H2828*W2827)))</f>
        <v/>
      </c>
      <c r="W2828" s="21">
        <f>IF(U2828&gt;0, V2828/U2828, 0)</f>
        <v/>
      </c>
      <c r="X2828" s="19">
        <f>IF(AND(S2828=1, C2828=Ajustes!$B$7), D2828-N(O2828)-T2828-H2828*W2827, "")</f>
        <v/>
      </c>
      <c r="Y2828" s="18">
        <f>IF(A2828="", "", TRIM(IF(COUNTIFS($N$2:$N$3000,N2828,$C$2:$C$3000,C2828,$D$2:$D$3000,D2828,$H$2:$H$3000,H2828)&gt;1, "Orden repetida. ", "")&amp;IF(AND(S2828=1, C2828=Ajustes!$B$7, U2827+0.000001&lt;H2828), "Vendes más de lo registrado. ", "")&amp;IF(Q2828="texto", "Fecha en texto. ", "")&amp;IF(OR(NOT(ISNUMBER(D2828)), NOT(ISNUMBER(H2828))), "Número en texto. ", "")&amp;IF(AND(ISNUMBER(Q2828), ISNUMBER(Q2827), Q2828&lt;Q2827), "Fuera de orden de fecha. ", "")))</f>
        <v/>
      </c>
      <c r="Z2828" s="18">
        <f>IF(AND(S2828=1, ISNUMBER(R2828)), ROW(), 0)</f>
        <v/>
      </c>
      <c r="AA2828" s="18">
        <f>IF(ISNUMBER(R2828), R2828, 0)</f>
        <v/>
      </c>
    </row>
    <row r="2829">
      <c r="A2829" s="13" t="n"/>
      <c r="B2829" s="13" t="n"/>
      <c r="C2829" s="13" t="n"/>
      <c r="D2829" s="13" t="n"/>
      <c r="E2829" s="13" t="n"/>
      <c r="F2829" s="13" t="n"/>
      <c r="G2829" s="13" t="n"/>
      <c r="H2829" s="13" t="n"/>
      <c r="I2829" s="13" t="n"/>
      <c r="J2829" s="13" t="n"/>
      <c r="K2829" s="13" t="n"/>
      <c r="L2829" s="13" t="n"/>
      <c r="M2829" s="13" t="n"/>
      <c r="N2829" s="13" t="n"/>
      <c r="O2829" s="14" t="n"/>
      <c r="P2829" s="15" t="n"/>
      <c r="Q2829" s="16">
        <f>IF(N2829="", "", IF(ISNUMBER(N2829), N2829, IFERROR(DATEVALUE(LEFT(N2829,10))+TIMEVALUE(MID(N2829,12,8)), "texto")))</f>
        <v/>
      </c>
      <c r="R2829" s="17">
        <f>IF(ISNUMBER(Q2829), DATE(YEAR(Q2829),MONTH(Q2829),1), "")</f>
        <v/>
      </c>
      <c r="S2829" s="18">
        <f>IF(A2829="", 0, IF(AND(M2829=Ajustes!$B$8, E2829=Ajustes!$B$5, I2829=Ajustes!$B$4, OR(C2829=Ajustes!$B$6, C2829=Ajustes!$B$7), ISNUMBER(D2829), ISNUMBER(H2829)), 1, 0))</f>
        <v/>
      </c>
      <c r="T2829" s="19">
        <f>IF(S2829&lt;&gt;1, 0, IF(N(J2829)=0, 0, IF(K2829=Ajustes!$B$5, J2829, J2829*F2829)))</f>
        <v/>
      </c>
      <c r="U2829" s="20">
        <f>IF(S2829&lt;&gt;1, U2828, IF(C2829=Ajustes!$B$6, U2828+H2829, U2828-H2829))</f>
        <v/>
      </c>
      <c r="V2829" s="19">
        <f>IF(S2829&lt;&gt;1, V2828, IF(C2829=Ajustes!$B$6, V2828+D2829+N(O2829)+T2829, IF(U2829&lt;=0, 0, V2828-H2829*W2828)))</f>
        <v/>
      </c>
      <c r="W2829" s="21">
        <f>IF(U2829&gt;0, V2829/U2829, 0)</f>
        <v/>
      </c>
      <c r="X2829" s="19">
        <f>IF(AND(S2829=1, C2829=Ajustes!$B$7), D2829-N(O2829)-T2829-H2829*W2828, "")</f>
        <v/>
      </c>
      <c r="Y2829" s="18">
        <f>IF(A2829="", "", TRIM(IF(COUNTIFS($N$2:$N$3000,N2829,$C$2:$C$3000,C2829,$D$2:$D$3000,D2829,$H$2:$H$3000,H2829)&gt;1, "Orden repetida. ", "")&amp;IF(AND(S2829=1, C2829=Ajustes!$B$7, U2828+0.000001&lt;H2829), "Vendes más de lo registrado. ", "")&amp;IF(Q2829="texto", "Fecha en texto. ", "")&amp;IF(OR(NOT(ISNUMBER(D2829)), NOT(ISNUMBER(H2829))), "Número en texto. ", "")&amp;IF(AND(ISNUMBER(Q2829), ISNUMBER(Q2828), Q2829&lt;Q2828), "Fuera de orden de fecha. ", "")))</f>
        <v/>
      </c>
      <c r="Z2829" s="18">
        <f>IF(AND(S2829=1, ISNUMBER(R2829)), ROW(), 0)</f>
        <v/>
      </c>
      <c r="AA2829" s="18">
        <f>IF(ISNUMBER(R2829), R2829, 0)</f>
        <v/>
      </c>
    </row>
    <row r="2830">
      <c r="A2830" s="13" t="n"/>
      <c r="B2830" s="13" t="n"/>
      <c r="C2830" s="13" t="n"/>
      <c r="D2830" s="13" t="n"/>
      <c r="E2830" s="13" t="n"/>
      <c r="F2830" s="13" t="n"/>
      <c r="G2830" s="13" t="n"/>
      <c r="H2830" s="13" t="n"/>
      <c r="I2830" s="13" t="n"/>
      <c r="J2830" s="13" t="n"/>
      <c r="K2830" s="13" t="n"/>
      <c r="L2830" s="13" t="n"/>
      <c r="M2830" s="13" t="n"/>
      <c r="N2830" s="13" t="n"/>
      <c r="O2830" s="14" t="n"/>
      <c r="P2830" s="15" t="n"/>
      <c r="Q2830" s="16">
        <f>IF(N2830="", "", IF(ISNUMBER(N2830), N2830, IFERROR(DATEVALUE(LEFT(N2830,10))+TIMEVALUE(MID(N2830,12,8)), "texto")))</f>
        <v/>
      </c>
      <c r="R2830" s="17">
        <f>IF(ISNUMBER(Q2830), DATE(YEAR(Q2830),MONTH(Q2830),1), "")</f>
        <v/>
      </c>
      <c r="S2830" s="18">
        <f>IF(A2830="", 0, IF(AND(M2830=Ajustes!$B$8, E2830=Ajustes!$B$5, I2830=Ajustes!$B$4, OR(C2830=Ajustes!$B$6, C2830=Ajustes!$B$7), ISNUMBER(D2830), ISNUMBER(H2830)), 1, 0))</f>
        <v/>
      </c>
      <c r="T2830" s="19">
        <f>IF(S2830&lt;&gt;1, 0, IF(N(J2830)=0, 0, IF(K2830=Ajustes!$B$5, J2830, J2830*F2830)))</f>
        <v/>
      </c>
      <c r="U2830" s="20">
        <f>IF(S2830&lt;&gt;1, U2829, IF(C2830=Ajustes!$B$6, U2829+H2830, U2829-H2830))</f>
        <v/>
      </c>
      <c r="V2830" s="19">
        <f>IF(S2830&lt;&gt;1, V2829, IF(C2830=Ajustes!$B$6, V2829+D2830+N(O2830)+T2830, IF(U2830&lt;=0, 0, V2829-H2830*W2829)))</f>
        <v/>
      </c>
      <c r="W2830" s="21">
        <f>IF(U2830&gt;0, V2830/U2830, 0)</f>
        <v/>
      </c>
      <c r="X2830" s="19">
        <f>IF(AND(S2830=1, C2830=Ajustes!$B$7), D2830-N(O2830)-T2830-H2830*W2829, "")</f>
        <v/>
      </c>
      <c r="Y2830" s="18">
        <f>IF(A2830="", "", TRIM(IF(COUNTIFS($N$2:$N$3000,N2830,$C$2:$C$3000,C2830,$D$2:$D$3000,D2830,$H$2:$H$3000,H2830)&gt;1, "Orden repetida. ", "")&amp;IF(AND(S2830=1, C2830=Ajustes!$B$7, U2829+0.000001&lt;H2830), "Vendes más de lo registrado. ", "")&amp;IF(Q2830="texto", "Fecha en texto. ", "")&amp;IF(OR(NOT(ISNUMBER(D2830)), NOT(ISNUMBER(H2830))), "Número en texto. ", "")&amp;IF(AND(ISNUMBER(Q2830), ISNUMBER(Q2829), Q2830&lt;Q2829), "Fuera de orden de fecha. ", "")))</f>
        <v/>
      </c>
      <c r="Z2830" s="18">
        <f>IF(AND(S2830=1, ISNUMBER(R2830)), ROW(), 0)</f>
        <v/>
      </c>
      <c r="AA2830" s="18">
        <f>IF(ISNUMBER(R2830), R2830, 0)</f>
        <v/>
      </c>
    </row>
    <row r="2831">
      <c r="A2831" s="13" t="n"/>
      <c r="B2831" s="13" t="n"/>
      <c r="C2831" s="13" t="n"/>
      <c r="D2831" s="13" t="n"/>
      <c r="E2831" s="13" t="n"/>
      <c r="F2831" s="13" t="n"/>
      <c r="G2831" s="13" t="n"/>
      <c r="H2831" s="13" t="n"/>
      <c r="I2831" s="13" t="n"/>
      <c r="J2831" s="13" t="n"/>
      <c r="K2831" s="13" t="n"/>
      <c r="L2831" s="13" t="n"/>
      <c r="M2831" s="13" t="n"/>
      <c r="N2831" s="13" t="n"/>
      <c r="O2831" s="14" t="n"/>
      <c r="P2831" s="15" t="n"/>
      <c r="Q2831" s="16">
        <f>IF(N2831="", "", IF(ISNUMBER(N2831), N2831, IFERROR(DATEVALUE(LEFT(N2831,10))+TIMEVALUE(MID(N2831,12,8)), "texto")))</f>
        <v/>
      </c>
      <c r="R2831" s="17">
        <f>IF(ISNUMBER(Q2831), DATE(YEAR(Q2831),MONTH(Q2831),1), "")</f>
        <v/>
      </c>
      <c r="S2831" s="18">
        <f>IF(A2831="", 0, IF(AND(M2831=Ajustes!$B$8, E2831=Ajustes!$B$5, I2831=Ajustes!$B$4, OR(C2831=Ajustes!$B$6, C2831=Ajustes!$B$7), ISNUMBER(D2831), ISNUMBER(H2831)), 1, 0))</f>
        <v/>
      </c>
      <c r="T2831" s="19">
        <f>IF(S2831&lt;&gt;1, 0, IF(N(J2831)=0, 0, IF(K2831=Ajustes!$B$5, J2831, J2831*F2831)))</f>
        <v/>
      </c>
      <c r="U2831" s="20">
        <f>IF(S2831&lt;&gt;1, U2830, IF(C2831=Ajustes!$B$6, U2830+H2831, U2830-H2831))</f>
        <v/>
      </c>
      <c r="V2831" s="19">
        <f>IF(S2831&lt;&gt;1, V2830, IF(C2831=Ajustes!$B$6, V2830+D2831+N(O2831)+T2831, IF(U2831&lt;=0, 0, V2830-H2831*W2830)))</f>
        <v/>
      </c>
      <c r="W2831" s="21">
        <f>IF(U2831&gt;0, V2831/U2831, 0)</f>
        <v/>
      </c>
      <c r="X2831" s="19">
        <f>IF(AND(S2831=1, C2831=Ajustes!$B$7), D2831-N(O2831)-T2831-H2831*W2830, "")</f>
        <v/>
      </c>
      <c r="Y2831" s="18">
        <f>IF(A2831="", "", TRIM(IF(COUNTIFS($N$2:$N$3000,N2831,$C$2:$C$3000,C2831,$D$2:$D$3000,D2831,$H$2:$H$3000,H2831)&gt;1, "Orden repetida. ", "")&amp;IF(AND(S2831=1, C2831=Ajustes!$B$7, U2830+0.000001&lt;H2831), "Vendes más de lo registrado. ", "")&amp;IF(Q2831="texto", "Fecha en texto. ", "")&amp;IF(OR(NOT(ISNUMBER(D2831)), NOT(ISNUMBER(H2831))), "Número en texto. ", "")&amp;IF(AND(ISNUMBER(Q2831), ISNUMBER(Q2830), Q2831&lt;Q2830), "Fuera de orden de fecha. ", "")))</f>
        <v/>
      </c>
      <c r="Z2831" s="18">
        <f>IF(AND(S2831=1, ISNUMBER(R2831)), ROW(), 0)</f>
        <v/>
      </c>
      <c r="AA2831" s="18">
        <f>IF(ISNUMBER(R2831), R2831, 0)</f>
        <v/>
      </c>
    </row>
    <row r="2832">
      <c r="A2832" s="13" t="n"/>
      <c r="B2832" s="13" t="n"/>
      <c r="C2832" s="13" t="n"/>
      <c r="D2832" s="13" t="n"/>
      <c r="E2832" s="13" t="n"/>
      <c r="F2832" s="13" t="n"/>
      <c r="G2832" s="13" t="n"/>
      <c r="H2832" s="13" t="n"/>
      <c r="I2832" s="13" t="n"/>
      <c r="J2832" s="13" t="n"/>
      <c r="K2832" s="13" t="n"/>
      <c r="L2832" s="13" t="n"/>
      <c r="M2832" s="13" t="n"/>
      <c r="N2832" s="13" t="n"/>
      <c r="O2832" s="14" t="n"/>
      <c r="P2832" s="15" t="n"/>
      <c r="Q2832" s="16">
        <f>IF(N2832="", "", IF(ISNUMBER(N2832), N2832, IFERROR(DATEVALUE(LEFT(N2832,10))+TIMEVALUE(MID(N2832,12,8)), "texto")))</f>
        <v/>
      </c>
      <c r="R2832" s="17">
        <f>IF(ISNUMBER(Q2832), DATE(YEAR(Q2832),MONTH(Q2832),1), "")</f>
        <v/>
      </c>
      <c r="S2832" s="18">
        <f>IF(A2832="", 0, IF(AND(M2832=Ajustes!$B$8, E2832=Ajustes!$B$5, I2832=Ajustes!$B$4, OR(C2832=Ajustes!$B$6, C2832=Ajustes!$B$7), ISNUMBER(D2832), ISNUMBER(H2832)), 1, 0))</f>
        <v/>
      </c>
      <c r="T2832" s="19">
        <f>IF(S2832&lt;&gt;1, 0, IF(N(J2832)=0, 0, IF(K2832=Ajustes!$B$5, J2832, J2832*F2832)))</f>
        <v/>
      </c>
      <c r="U2832" s="20">
        <f>IF(S2832&lt;&gt;1, U2831, IF(C2832=Ajustes!$B$6, U2831+H2832, U2831-H2832))</f>
        <v/>
      </c>
      <c r="V2832" s="19">
        <f>IF(S2832&lt;&gt;1, V2831, IF(C2832=Ajustes!$B$6, V2831+D2832+N(O2832)+T2832, IF(U2832&lt;=0, 0, V2831-H2832*W2831)))</f>
        <v/>
      </c>
      <c r="W2832" s="21">
        <f>IF(U2832&gt;0, V2832/U2832, 0)</f>
        <v/>
      </c>
      <c r="X2832" s="19">
        <f>IF(AND(S2832=1, C2832=Ajustes!$B$7), D2832-N(O2832)-T2832-H2832*W2831, "")</f>
        <v/>
      </c>
      <c r="Y2832" s="18">
        <f>IF(A2832="", "", TRIM(IF(COUNTIFS($N$2:$N$3000,N2832,$C$2:$C$3000,C2832,$D$2:$D$3000,D2832,$H$2:$H$3000,H2832)&gt;1, "Orden repetida. ", "")&amp;IF(AND(S2832=1, C2832=Ajustes!$B$7, U2831+0.000001&lt;H2832), "Vendes más de lo registrado. ", "")&amp;IF(Q2832="texto", "Fecha en texto. ", "")&amp;IF(OR(NOT(ISNUMBER(D2832)), NOT(ISNUMBER(H2832))), "Número en texto. ", "")&amp;IF(AND(ISNUMBER(Q2832), ISNUMBER(Q2831), Q2832&lt;Q2831), "Fuera de orden de fecha. ", "")))</f>
        <v/>
      </c>
      <c r="Z2832" s="18">
        <f>IF(AND(S2832=1, ISNUMBER(R2832)), ROW(), 0)</f>
        <v/>
      </c>
      <c r="AA2832" s="18">
        <f>IF(ISNUMBER(R2832), R2832, 0)</f>
        <v/>
      </c>
    </row>
    <row r="2833">
      <c r="A2833" s="13" t="n"/>
      <c r="B2833" s="13" t="n"/>
      <c r="C2833" s="13" t="n"/>
      <c r="D2833" s="13" t="n"/>
      <c r="E2833" s="13" t="n"/>
      <c r="F2833" s="13" t="n"/>
      <c r="G2833" s="13" t="n"/>
      <c r="H2833" s="13" t="n"/>
      <c r="I2833" s="13" t="n"/>
      <c r="J2833" s="13" t="n"/>
      <c r="K2833" s="13" t="n"/>
      <c r="L2833" s="13" t="n"/>
      <c r="M2833" s="13" t="n"/>
      <c r="N2833" s="13" t="n"/>
      <c r="O2833" s="14" t="n"/>
      <c r="P2833" s="15" t="n"/>
      <c r="Q2833" s="16">
        <f>IF(N2833="", "", IF(ISNUMBER(N2833), N2833, IFERROR(DATEVALUE(LEFT(N2833,10))+TIMEVALUE(MID(N2833,12,8)), "texto")))</f>
        <v/>
      </c>
      <c r="R2833" s="17">
        <f>IF(ISNUMBER(Q2833), DATE(YEAR(Q2833),MONTH(Q2833),1), "")</f>
        <v/>
      </c>
      <c r="S2833" s="18">
        <f>IF(A2833="", 0, IF(AND(M2833=Ajustes!$B$8, E2833=Ajustes!$B$5, I2833=Ajustes!$B$4, OR(C2833=Ajustes!$B$6, C2833=Ajustes!$B$7), ISNUMBER(D2833), ISNUMBER(H2833)), 1, 0))</f>
        <v/>
      </c>
      <c r="T2833" s="19">
        <f>IF(S2833&lt;&gt;1, 0, IF(N(J2833)=0, 0, IF(K2833=Ajustes!$B$5, J2833, J2833*F2833)))</f>
        <v/>
      </c>
      <c r="U2833" s="20">
        <f>IF(S2833&lt;&gt;1, U2832, IF(C2833=Ajustes!$B$6, U2832+H2833, U2832-H2833))</f>
        <v/>
      </c>
      <c r="V2833" s="19">
        <f>IF(S2833&lt;&gt;1, V2832, IF(C2833=Ajustes!$B$6, V2832+D2833+N(O2833)+T2833, IF(U2833&lt;=0, 0, V2832-H2833*W2832)))</f>
        <v/>
      </c>
      <c r="W2833" s="21">
        <f>IF(U2833&gt;0, V2833/U2833, 0)</f>
        <v/>
      </c>
      <c r="X2833" s="19">
        <f>IF(AND(S2833=1, C2833=Ajustes!$B$7), D2833-N(O2833)-T2833-H2833*W2832, "")</f>
        <v/>
      </c>
      <c r="Y2833" s="18">
        <f>IF(A2833="", "", TRIM(IF(COUNTIFS($N$2:$N$3000,N2833,$C$2:$C$3000,C2833,$D$2:$D$3000,D2833,$H$2:$H$3000,H2833)&gt;1, "Orden repetida. ", "")&amp;IF(AND(S2833=1, C2833=Ajustes!$B$7, U2832+0.000001&lt;H2833), "Vendes más de lo registrado. ", "")&amp;IF(Q2833="texto", "Fecha en texto. ", "")&amp;IF(OR(NOT(ISNUMBER(D2833)), NOT(ISNUMBER(H2833))), "Número en texto. ", "")&amp;IF(AND(ISNUMBER(Q2833), ISNUMBER(Q2832), Q2833&lt;Q2832), "Fuera de orden de fecha. ", "")))</f>
        <v/>
      </c>
      <c r="Z2833" s="18">
        <f>IF(AND(S2833=1, ISNUMBER(R2833)), ROW(), 0)</f>
        <v/>
      </c>
      <c r="AA2833" s="18">
        <f>IF(ISNUMBER(R2833), R2833, 0)</f>
        <v/>
      </c>
    </row>
    <row r="2834">
      <c r="A2834" s="13" t="n"/>
      <c r="B2834" s="13" t="n"/>
      <c r="C2834" s="13" t="n"/>
      <c r="D2834" s="13" t="n"/>
      <c r="E2834" s="13" t="n"/>
      <c r="F2834" s="13" t="n"/>
      <c r="G2834" s="13" t="n"/>
      <c r="H2834" s="13" t="n"/>
      <c r="I2834" s="13" t="n"/>
      <c r="J2834" s="13" t="n"/>
      <c r="K2834" s="13" t="n"/>
      <c r="L2834" s="13" t="n"/>
      <c r="M2834" s="13" t="n"/>
      <c r="N2834" s="13" t="n"/>
      <c r="O2834" s="14" t="n"/>
      <c r="P2834" s="15" t="n"/>
      <c r="Q2834" s="16">
        <f>IF(N2834="", "", IF(ISNUMBER(N2834), N2834, IFERROR(DATEVALUE(LEFT(N2834,10))+TIMEVALUE(MID(N2834,12,8)), "texto")))</f>
        <v/>
      </c>
      <c r="R2834" s="17">
        <f>IF(ISNUMBER(Q2834), DATE(YEAR(Q2834),MONTH(Q2834),1), "")</f>
        <v/>
      </c>
      <c r="S2834" s="18">
        <f>IF(A2834="", 0, IF(AND(M2834=Ajustes!$B$8, E2834=Ajustes!$B$5, I2834=Ajustes!$B$4, OR(C2834=Ajustes!$B$6, C2834=Ajustes!$B$7), ISNUMBER(D2834), ISNUMBER(H2834)), 1, 0))</f>
        <v/>
      </c>
      <c r="T2834" s="19">
        <f>IF(S2834&lt;&gt;1, 0, IF(N(J2834)=0, 0, IF(K2834=Ajustes!$B$5, J2834, J2834*F2834)))</f>
        <v/>
      </c>
      <c r="U2834" s="20">
        <f>IF(S2834&lt;&gt;1, U2833, IF(C2834=Ajustes!$B$6, U2833+H2834, U2833-H2834))</f>
        <v/>
      </c>
      <c r="V2834" s="19">
        <f>IF(S2834&lt;&gt;1, V2833, IF(C2834=Ajustes!$B$6, V2833+D2834+N(O2834)+T2834, IF(U2834&lt;=0, 0, V2833-H2834*W2833)))</f>
        <v/>
      </c>
      <c r="W2834" s="21">
        <f>IF(U2834&gt;0, V2834/U2834, 0)</f>
        <v/>
      </c>
      <c r="X2834" s="19">
        <f>IF(AND(S2834=1, C2834=Ajustes!$B$7), D2834-N(O2834)-T2834-H2834*W2833, "")</f>
        <v/>
      </c>
      <c r="Y2834" s="18">
        <f>IF(A2834="", "", TRIM(IF(COUNTIFS($N$2:$N$3000,N2834,$C$2:$C$3000,C2834,$D$2:$D$3000,D2834,$H$2:$H$3000,H2834)&gt;1, "Orden repetida. ", "")&amp;IF(AND(S2834=1, C2834=Ajustes!$B$7, U2833+0.000001&lt;H2834), "Vendes más de lo registrado. ", "")&amp;IF(Q2834="texto", "Fecha en texto. ", "")&amp;IF(OR(NOT(ISNUMBER(D2834)), NOT(ISNUMBER(H2834))), "Número en texto. ", "")&amp;IF(AND(ISNUMBER(Q2834), ISNUMBER(Q2833), Q2834&lt;Q2833), "Fuera de orden de fecha. ", "")))</f>
        <v/>
      </c>
      <c r="Z2834" s="18">
        <f>IF(AND(S2834=1, ISNUMBER(R2834)), ROW(), 0)</f>
        <v/>
      </c>
      <c r="AA2834" s="18">
        <f>IF(ISNUMBER(R2834), R2834, 0)</f>
        <v/>
      </c>
    </row>
    <row r="2835">
      <c r="A2835" s="13" t="n"/>
      <c r="B2835" s="13" t="n"/>
      <c r="C2835" s="13" t="n"/>
      <c r="D2835" s="13" t="n"/>
      <c r="E2835" s="13" t="n"/>
      <c r="F2835" s="13" t="n"/>
      <c r="G2835" s="13" t="n"/>
      <c r="H2835" s="13" t="n"/>
      <c r="I2835" s="13" t="n"/>
      <c r="J2835" s="13" t="n"/>
      <c r="K2835" s="13" t="n"/>
      <c r="L2835" s="13" t="n"/>
      <c r="M2835" s="13" t="n"/>
      <c r="N2835" s="13" t="n"/>
      <c r="O2835" s="14" t="n"/>
      <c r="P2835" s="15" t="n"/>
      <c r="Q2835" s="16">
        <f>IF(N2835="", "", IF(ISNUMBER(N2835), N2835, IFERROR(DATEVALUE(LEFT(N2835,10))+TIMEVALUE(MID(N2835,12,8)), "texto")))</f>
        <v/>
      </c>
      <c r="R2835" s="17">
        <f>IF(ISNUMBER(Q2835), DATE(YEAR(Q2835),MONTH(Q2835),1), "")</f>
        <v/>
      </c>
      <c r="S2835" s="18">
        <f>IF(A2835="", 0, IF(AND(M2835=Ajustes!$B$8, E2835=Ajustes!$B$5, I2835=Ajustes!$B$4, OR(C2835=Ajustes!$B$6, C2835=Ajustes!$B$7), ISNUMBER(D2835), ISNUMBER(H2835)), 1, 0))</f>
        <v/>
      </c>
      <c r="T2835" s="19">
        <f>IF(S2835&lt;&gt;1, 0, IF(N(J2835)=0, 0, IF(K2835=Ajustes!$B$5, J2835, J2835*F2835)))</f>
        <v/>
      </c>
      <c r="U2835" s="20">
        <f>IF(S2835&lt;&gt;1, U2834, IF(C2835=Ajustes!$B$6, U2834+H2835, U2834-H2835))</f>
        <v/>
      </c>
      <c r="V2835" s="19">
        <f>IF(S2835&lt;&gt;1, V2834, IF(C2835=Ajustes!$B$6, V2834+D2835+N(O2835)+T2835, IF(U2835&lt;=0, 0, V2834-H2835*W2834)))</f>
        <v/>
      </c>
      <c r="W2835" s="21">
        <f>IF(U2835&gt;0, V2835/U2835, 0)</f>
        <v/>
      </c>
      <c r="X2835" s="19">
        <f>IF(AND(S2835=1, C2835=Ajustes!$B$7), D2835-N(O2835)-T2835-H2835*W2834, "")</f>
        <v/>
      </c>
      <c r="Y2835" s="18">
        <f>IF(A2835="", "", TRIM(IF(COUNTIFS($N$2:$N$3000,N2835,$C$2:$C$3000,C2835,$D$2:$D$3000,D2835,$H$2:$H$3000,H2835)&gt;1, "Orden repetida. ", "")&amp;IF(AND(S2835=1, C2835=Ajustes!$B$7, U2834+0.000001&lt;H2835), "Vendes más de lo registrado. ", "")&amp;IF(Q2835="texto", "Fecha en texto. ", "")&amp;IF(OR(NOT(ISNUMBER(D2835)), NOT(ISNUMBER(H2835))), "Número en texto. ", "")&amp;IF(AND(ISNUMBER(Q2835), ISNUMBER(Q2834), Q2835&lt;Q2834), "Fuera de orden de fecha. ", "")))</f>
        <v/>
      </c>
      <c r="Z2835" s="18">
        <f>IF(AND(S2835=1, ISNUMBER(R2835)), ROW(), 0)</f>
        <v/>
      </c>
      <c r="AA2835" s="18">
        <f>IF(ISNUMBER(R2835), R2835, 0)</f>
        <v/>
      </c>
    </row>
    <row r="2836">
      <c r="A2836" s="13" t="n"/>
      <c r="B2836" s="13" t="n"/>
      <c r="C2836" s="13" t="n"/>
      <c r="D2836" s="13" t="n"/>
      <c r="E2836" s="13" t="n"/>
      <c r="F2836" s="13" t="n"/>
      <c r="G2836" s="13" t="n"/>
      <c r="H2836" s="13" t="n"/>
      <c r="I2836" s="13" t="n"/>
      <c r="J2836" s="13" t="n"/>
      <c r="K2836" s="13" t="n"/>
      <c r="L2836" s="13" t="n"/>
      <c r="M2836" s="13" t="n"/>
      <c r="N2836" s="13" t="n"/>
      <c r="O2836" s="14" t="n"/>
      <c r="P2836" s="15" t="n"/>
      <c r="Q2836" s="16">
        <f>IF(N2836="", "", IF(ISNUMBER(N2836), N2836, IFERROR(DATEVALUE(LEFT(N2836,10))+TIMEVALUE(MID(N2836,12,8)), "texto")))</f>
        <v/>
      </c>
      <c r="R2836" s="17">
        <f>IF(ISNUMBER(Q2836), DATE(YEAR(Q2836),MONTH(Q2836),1), "")</f>
        <v/>
      </c>
      <c r="S2836" s="18">
        <f>IF(A2836="", 0, IF(AND(M2836=Ajustes!$B$8, E2836=Ajustes!$B$5, I2836=Ajustes!$B$4, OR(C2836=Ajustes!$B$6, C2836=Ajustes!$B$7), ISNUMBER(D2836), ISNUMBER(H2836)), 1, 0))</f>
        <v/>
      </c>
      <c r="T2836" s="19">
        <f>IF(S2836&lt;&gt;1, 0, IF(N(J2836)=0, 0, IF(K2836=Ajustes!$B$5, J2836, J2836*F2836)))</f>
        <v/>
      </c>
      <c r="U2836" s="20">
        <f>IF(S2836&lt;&gt;1, U2835, IF(C2836=Ajustes!$B$6, U2835+H2836, U2835-H2836))</f>
        <v/>
      </c>
      <c r="V2836" s="19">
        <f>IF(S2836&lt;&gt;1, V2835, IF(C2836=Ajustes!$B$6, V2835+D2836+N(O2836)+T2836, IF(U2836&lt;=0, 0, V2835-H2836*W2835)))</f>
        <v/>
      </c>
      <c r="W2836" s="21">
        <f>IF(U2836&gt;0, V2836/U2836, 0)</f>
        <v/>
      </c>
      <c r="X2836" s="19">
        <f>IF(AND(S2836=1, C2836=Ajustes!$B$7), D2836-N(O2836)-T2836-H2836*W2835, "")</f>
        <v/>
      </c>
      <c r="Y2836" s="18">
        <f>IF(A2836="", "", TRIM(IF(COUNTIFS($N$2:$N$3000,N2836,$C$2:$C$3000,C2836,$D$2:$D$3000,D2836,$H$2:$H$3000,H2836)&gt;1, "Orden repetida. ", "")&amp;IF(AND(S2836=1, C2836=Ajustes!$B$7, U2835+0.000001&lt;H2836), "Vendes más de lo registrado. ", "")&amp;IF(Q2836="texto", "Fecha en texto. ", "")&amp;IF(OR(NOT(ISNUMBER(D2836)), NOT(ISNUMBER(H2836))), "Número en texto. ", "")&amp;IF(AND(ISNUMBER(Q2836), ISNUMBER(Q2835), Q2836&lt;Q2835), "Fuera de orden de fecha. ", "")))</f>
        <v/>
      </c>
      <c r="Z2836" s="18">
        <f>IF(AND(S2836=1, ISNUMBER(R2836)), ROW(), 0)</f>
        <v/>
      </c>
      <c r="AA2836" s="18">
        <f>IF(ISNUMBER(R2836), R2836, 0)</f>
        <v/>
      </c>
    </row>
    <row r="2837">
      <c r="A2837" s="13" t="n"/>
      <c r="B2837" s="13" t="n"/>
      <c r="C2837" s="13" t="n"/>
      <c r="D2837" s="13" t="n"/>
      <c r="E2837" s="13" t="n"/>
      <c r="F2837" s="13" t="n"/>
      <c r="G2837" s="13" t="n"/>
      <c r="H2837" s="13" t="n"/>
      <c r="I2837" s="13" t="n"/>
      <c r="J2837" s="13" t="n"/>
      <c r="K2837" s="13" t="n"/>
      <c r="L2837" s="13" t="n"/>
      <c r="M2837" s="13" t="n"/>
      <c r="N2837" s="13" t="n"/>
      <c r="O2837" s="14" t="n"/>
      <c r="P2837" s="15" t="n"/>
      <c r="Q2837" s="16">
        <f>IF(N2837="", "", IF(ISNUMBER(N2837), N2837, IFERROR(DATEVALUE(LEFT(N2837,10))+TIMEVALUE(MID(N2837,12,8)), "texto")))</f>
        <v/>
      </c>
      <c r="R2837" s="17">
        <f>IF(ISNUMBER(Q2837), DATE(YEAR(Q2837),MONTH(Q2837),1), "")</f>
        <v/>
      </c>
      <c r="S2837" s="18">
        <f>IF(A2837="", 0, IF(AND(M2837=Ajustes!$B$8, E2837=Ajustes!$B$5, I2837=Ajustes!$B$4, OR(C2837=Ajustes!$B$6, C2837=Ajustes!$B$7), ISNUMBER(D2837), ISNUMBER(H2837)), 1, 0))</f>
        <v/>
      </c>
      <c r="T2837" s="19">
        <f>IF(S2837&lt;&gt;1, 0, IF(N(J2837)=0, 0, IF(K2837=Ajustes!$B$5, J2837, J2837*F2837)))</f>
        <v/>
      </c>
      <c r="U2837" s="20">
        <f>IF(S2837&lt;&gt;1, U2836, IF(C2837=Ajustes!$B$6, U2836+H2837, U2836-H2837))</f>
        <v/>
      </c>
      <c r="V2837" s="19">
        <f>IF(S2837&lt;&gt;1, V2836, IF(C2837=Ajustes!$B$6, V2836+D2837+N(O2837)+T2837, IF(U2837&lt;=0, 0, V2836-H2837*W2836)))</f>
        <v/>
      </c>
      <c r="W2837" s="21">
        <f>IF(U2837&gt;0, V2837/U2837, 0)</f>
        <v/>
      </c>
      <c r="X2837" s="19">
        <f>IF(AND(S2837=1, C2837=Ajustes!$B$7), D2837-N(O2837)-T2837-H2837*W2836, "")</f>
        <v/>
      </c>
      <c r="Y2837" s="18">
        <f>IF(A2837="", "", TRIM(IF(COUNTIFS($N$2:$N$3000,N2837,$C$2:$C$3000,C2837,$D$2:$D$3000,D2837,$H$2:$H$3000,H2837)&gt;1, "Orden repetida. ", "")&amp;IF(AND(S2837=1, C2837=Ajustes!$B$7, U2836+0.000001&lt;H2837), "Vendes más de lo registrado. ", "")&amp;IF(Q2837="texto", "Fecha en texto. ", "")&amp;IF(OR(NOT(ISNUMBER(D2837)), NOT(ISNUMBER(H2837))), "Número en texto. ", "")&amp;IF(AND(ISNUMBER(Q2837), ISNUMBER(Q2836), Q2837&lt;Q2836), "Fuera de orden de fecha. ", "")))</f>
        <v/>
      </c>
      <c r="Z2837" s="18">
        <f>IF(AND(S2837=1, ISNUMBER(R2837)), ROW(), 0)</f>
        <v/>
      </c>
      <c r="AA2837" s="18">
        <f>IF(ISNUMBER(R2837), R2837, 0)</f>
        <v/>
      </c>
    </row>
    <row r="2838">
      <c r="A2838" s="13" t="n"/>
      <c r="B2838" s="13" t="n"/>
      <c r="C2838" s="13" t="n"/>
      <c r="D2838" s="13" t="n"/>
      <c r="E2838" s="13" t="n"/>
      <c r="F2838" s="13" t="n"/>
      <c r="G2838" s="13" t="n"/>
      <c r="H2838" s="13" t="n"/>
      <c r="I2838" s="13" t="n"/>
      <c r="J2838" s="13" t="n"/>
      <c r="K2838" s="13" t="n"/>
      <c r="L2838" s="13" t="n"/>
      <c r="M2838" s="13" t="n"/>
      <c r="N2838" s="13" t="n"/>
      <c r="O2838" s="14" t="n"/>
      <c r="P2838" s="15" t="n"/>
      <c r="Q2838" s="16">
        <f>IF(N2838="", "", IF(ISNUMBER(N2838), N2838, IFERROR(DATEVALUE(LEFT(N2838,10))+TIMEVALUE(MID(N2838,12,8)), "texto")))</f>
        <v/>
      </c>
      <c r="R2838" s="17">
        <f>IF(ISNUMBER(Q2838), DATE(YEAR(Q2838),MONTH(Q2838),1), "")</f>
        <v/>
      </c>
      <c r="S2838" s="18">
        <f>IF(A2838="", 0, IF(AND(M2838=Ajustes!$B$8, E2838=Ajustes!$B$5, I2838=Ajustes!$B$4, OR(C2838=Ajustes!$B$6, C2838=Ajustes!$B$7), ISNUMBER(D2838), ISNUMBER(H2838)), 1, 0))</f>
        <v/>
      </c>
      <c r="T2838" s="19">
        <f>IF(S2838&lt;&gt;1, 0, IF(N(J2838)=0, 0, IF(K2838=Ajustes!$B$5, J2838, J2838*F2838)))</f>
        <v/>
      </c>
      <c r="U2838" s="20">
        <f>IF(S2838&lt;&gt;1, U2837, IF(C2838=Ajustes!$B$6, U2837+H2838, U2837-H2838))</f>
        <v/>
      </c>
      <c r="V2838" s="19">
        <f>IF(S2838&lt;&gt;1, V2837, IF(C2838=Ajustes!$B$6, V2837+D2838+N(O2838)+T2838, IF(U2838&lt;=0, 0, V2837-H2838*W2837)))</f>
        <v/>
      </c>
      <c r="W2838" s="21">
        <f>IF(U2838&gt;0, V2838/U2838, 0)</f>
        <v/>
      </c>
      <c r="X2838" s="19">
        <f>IF(AND(S2838=1, C2838=Ajustes!$B$7), D2838-N(O2838)-T2838-H2838*W2837, "")</f>
        <v/>
      </c>
      <c r="Y2838" s="18">
        <f>IF(A2838="", "", TRIM(IF(COUNTIFS($N$2:$N$3000,N2838,$C$2:$C$3000,C2838,$D$2:$D$3000,D2838,$H$2:$H$3000,H2838)&gt;1, "Orden repetida. ", "")&amp;IF(AND(S2838=1, C2838=Ajustes!$B$7, U2837+0.000001&lt;H2838), "Vendes más de lo registrado. ", "")&amp;IF(Q2838="texto", "Fecha en texto. ", "")&amp;IF(OR(NOT(ISNUMBER(D2838)), NOT(ISNUMBER(H2838))), "Número en texto. ", "")&amp;IF(AND(ISNUMBER(Q2838), ISNUMBER(Q2837), Q2838&lt;Q2837), "Fuera de orden de fecha. ", "")))</f>
        <v/>
      </c>
      <c r="Z2838" s="18">
        <f>IF(AND(S2838=1, ISNUMBER(R2838)), ROW(), 0)</f>
        <v/>
      </c>
      <c r="AA2838" s="18">
        <f>IF(ISNUMBER(R2838), R2838, 0)</f>
        <v/>
      </c>
    </row>
    <row r="2839">
      <c r="A2839" s="13" t="n"/>
      <c r="B2839" s="13" t="n"/>
      <c r="C2839" s="13" t="n"/>
      <c r="D2839" s="13" t="n"/>
      <c r="E2839" s="13" t="n"/>
      <c r="F2839" s="13" t="n"/>
      <c r="G2839" s="13" t="n"/>
      <c r="H2839" s="13" t="n"/>
      <c r="I2839" s="13" t="n"/>
      <c r="J2839" s="13" t="n"/>
      <c r="K2839" s="13" t="n"/>
      <c r="L2839" s="13" t="n"/>
      <c r="M2839" s="13" t="n"/>
      <c r="N2839" s="13" t="n"/>
      <c r="O2839" s="14" t="n"/>
      <c r="P2839" s="15" t="n"/>
      <c r="Q2839" s="16">
        <f>IF(N2839="", "", IF(ISNUMBER(N2839), N2839, IFERROR(DATEVALUE(LEFT(N2839,10))+TIMEVALUE(MID(N2839,12,8)), "texto")))</f>
        <v/>
      </c>
      <c r="R2839" s="17">
        <f>IF(ISNUMBER(Q2839), DATE(YEAR(Q2839),MONTH(Q2839),1), "")</f>
        <v/>
      </c>
      <c r="S2839" s="18">
        <f>IF(A2839="", 0, IF(AND(M2839=Ajustes!$B$8, E2839=Ajustes!$B$5, I2839=Ajustes!$B$4, OR(C2839=Ajustes!$B$6, C2839=Ajustes!$B$7), ISNUMBER(D2839), ISNUMBER(H2839)), 1, 0))</f>
        <v/>
      </c>
      <c r="T2839" s="19">
        <f>IF(S2839&lt;&gt;1, 0, IF(N(J2839)=0, 0, IF(K2839=Ajustes!$B$5, J2839, J2839*F2839)))</f>
        <v/>
      </c>
      <c r="U2839" s="20">
        <f>IF(S2839&lt;&gt;1, U2838, IF(C2839=Ajustes!$B$6, U2838+H2839, U2838-H2839))</f>
        <v/>
      </c>
      <c r="V2839" s="19">
        <f>IF(S2839&lt;&gt;1, V2838, IF(C2839=Ajustes!$B$6, V2838+D2839+N(O2839)+T2839, IF(U2839&lt;=0, 0, V2838-H2839*W2838)))</f>
        <v/>
      </c>
      <c r="W2839" s="21">
        <f>IF(U2839&gt;0, V2839/U2839, 0)</f>
        <v/>
      </c>
      <c r="X2839" s="19">
        <f>IF(AND(S2839=1, C2839=Ajustes!$B$7), D2839-N(O2839)-T2839-H2839*W2838, "")</f>
        <v/>
      </c>
      <c r="Y2839" s="18">
        <f>IF(A2839="", "", TRIM(IF(COUNTIFS($N$2:$N$3000,N2839,$C$2:$C$3000,C2839,$D$2:$D$3000,D2839,$H$2:$H$3000,H2839)&gt;1, "Orden repetida. ", "")&amp;IF(AND(S2839=1, C2839=Ajustes!$B$7, U2838+0.000001&lt;H2839), "Vendes más de lo registrado. ", "")&amp;IF(Q2839="texto", "Fecha en texto. ", "")&amp;IF(OR(NOT(ISNUMBER(D2839)), NOT(ISNUMBER(H2839))), "Número en texto. ", "")&amp;IF(AND(ISNUMBER(Q2839), ISNUMBER(Q2838), Q2839&lt;Q2838), "Fuera de orden de fecha. ", "")))</f>
        <v/>
      </c>
      <c r="Z2839" s="18">
        <f>IF(AND(S2839=1, ISNUMBER(R2839)), ROW(), 0)</f>
        <v/>
      </c>
      <c r="AA2839" s="18">
        <f>IF(ISNUMBER(R2839), R2839, 0)</f>
        <v/>
      </c>
    </row>
    <row r="2840">
      <c r="A2840" s="13" t="n"/>
      <c r="B2840" s="13" t="n"/>
      <c r="C2840" s="13" t="n"/>
      <c r="D2840" s="13" t="n"/>
      <c r="E2840" s="13" t="n"/>
      <c r="F2840" s="13" t="n"/>
      <c r="G2840" s="13" t="n"/>
      <c r="H2840" s="13" t="n"/>
      <c r="I2840" s="13" t="n"/>
      <c r="J2840" s="13" t="n"/>
      <c r="K2840" s="13" t="n"/>
      <c r="L2840" s="13" t="n"/>
      <c r="M2840" s="13" t="n"/>
      <c r="N2840" s="13" t="n"/>
      <c r="O2840" s="14" t="n"/>
      <c r="P2840" s="15" t="n"/>
      <c r="Q2840" s="16">
        <f>IF(N2840="", "", IF(ISNUMBER(N2840), N2840, IFERROR(DATEVALUE(LEFT(N2840,10))+TIMEVALUE(MID(N2840,12,8)), "texto")))</f>
        <v/>
      </c>
      <c r="R2840" s="17">
        <f>IF(ISNUMBER(Q2840), DATE(YEAR(Q2840),MONTH(Q2840),1), "")</f>
        <v/>
      </c>
      <c r="S2840" s="18">
        <f>IF(A2840="", 0, IF(AND(M2840=Ajustes!$B$8, E2840=Ajustes!$B$5, I2840=Ajustes!$B$4, OR(C2840=Ajustes!$B$6, C2840=Ajustes!$B$7), ISNUMBER(D2840), ISNUMBER(H2840)), 1, 0))</f>
        <v/>
      </c>
      <c r="T2840" s="19">
        <f>IF(S2840&lt;&gt;1, 0, IF(N(J2840)=0, 0, IF(K2840=Ajustes!$B$5, J2840, J2840*F2840)))</f>
        <v/>
      </c>
      <c r="U2840" s="20">
        <f>IF(S2840&lt;&gt;1, U2839, IF(C2840=Ajustes!$B$6, U2839+H2840, U2839-H2840))</f>
        <v/>
      </c>
      <c r="V2840" s="19">
        <f>IF(S2840&lt;&gt;1, V2839, IF(C2840=Ajustes!$B$6, V2839+D2840+N(O2840)+T2840, IF(U2840&lt;=0, 0, V2839-H2840*W2839)))</f>
        <v/>
      </c>
      <c r="W2840" s="21">
        <f>IF(U2840&gt;0, V2840/U2840, 0)</f>
        <v/>
      </c>
      <c r="X2840" s="19">
        <f>IF(AND(S2840=1, C2840=Ajustes!$B$7), D2840-N(O2840)-T2840-H2840*W2839, "")</f>
        <v/>
      </c>
      <c r="Y2840" s="18">
        <f>IF(A2840="", "", TRIM(IF(COUNTIFS($N$2:$N$3000,N2840,$C$2:$C$3000,C2840,$D$2:$D$3000,D2840,$H$2:$H$3000,H2840)&gt;1, "Orden repetida. ", "")&amp;IF(AND(S2840=1, C2840=Ajustes!$B$7, U2839+0.000001&lt;H2840), "Vendes más de lo registrado. ", "")&amp;IF(Q2840="texto", "Fecha en texto. ", "")&amp;IF(OR(NOT(ISNUMBER(D2840)), NOT(ISNUMBER(H2840))), "Número en texto. ", "")&amp;IF(AND(ISNUMBER(Q2840), ISNUMBER(Q2839), Q2840&lt;Q2839), "Fuera de orden de fecha. ", "")))</f>
        <v/>
      </c>
      <c r="Z2840" s="18">
        <f>IF(AND(S2840=1, ISNUMBER(R2840)), ROW(), 0)</f>
        <v/>
      </c>
      <c r="AA2840" s="18">
        <f>IF(ISNUMBER(R2840), R2840, 0)</f>
        <v/>
      </c>
    </row>
    <row r="2841">
      <c r="A2841" s="13" t="n"/>
      <c r="B2841" s="13" t="n"/>
      <c r="C2841" s="13" t="n"/>
      <c r="D2841" s="13" t="n"/>
      <c r="E2841" s="13" t="n"/>
      <c r="F2841" s="13" t="n"/>
      <c r="G2841" s="13" t="n"/>
      <c r="H2841" s="13" t="n"/>
      <c r="I2841" s="13" t="n"/>
      <c r="J2841" s="13" t="n"/>
      <c r="K2841" s="13" t="n"/>
      <c r="L2841" s="13" t="n"/>
      <c r="M2841" s="13" t="n"/>
      <c r="N2841" s="13" t="n"/>
      <c r="O2841" s="14" t="n"/>
      <c r="P2841" s="15" t="n"/>
      <c r="Q2841" s="16">
        <f>IF(N2841="", "", IF(ISNUMBER(N2841), N2841, IFERROR(DATEVALUE(LEFT(N2841,10))+TIMEVALUE(MID(N2841,12,8)), "texto")))</f>
        <v/>
      </c>
      <c r="R2841" s="17">
        <f>IF(ISNUMBER(Q2841), DATE(YEAR(Q2841),MONTH(Q2841),1), "")</f>
        <v/>
      </c>
      <c r="S2841" s="18">
        <f>IF(A2841="", 0, IF(AND(M2841=Ajustes!$B$8, E2841=Ajustes!$B$5, I2841=Ajustes!$B$4, OR(C2841=Ajustes!$B$6, C2841=Ajustes!$B$7), ISNUMBER(D2841), ISNUMBER(H2841)), 1, 0))</f>
        <v/>
      </c>
      <c r="T2841" s="19">
        <f>IF(S2841&lt;&gt;1, 0, IF(N(J2841)=0, 0, IF(K2841=Ajustes!$B$5, J2841, J2841*F2841)))</f>
        <v/>
      </c>
      <c r="U2841" s="20">
        <f>IF(S2841&lt;&gt;1, U2840, IF(C2841=Ajustes!$B$6, U2840+H2841, U2840-H2841))</f>
        <v/>
      </c>
      <c r="V2841" s="19">
        <f>IF(S2841&lt;&gt;1, V2840, IF(C2841=Ajustes!$B$6, V2840+D2841+N(O2841)+T2841, IF(U2841&lt;=0, 0, V2840-H2841*W2840)))</f>
        <v/>
      </c>
      <c r="W2841" s="21">
        <f>IF(U2841&gt;0, V2841/U2841, 0)</f>
        <v/>
      </c>
      <c r="X2841" s="19">
        <f>IF(AND(S2841=1, C2841=Ajustes!$B$7), D2841-N(O2841)-T2841-H2841*W2840, "")</f>
        <v/>
      </c>
      <c r="Y2841" s="18">
        <f>IF(A2841="", "", TRIM(IF(COUNTIFS($N$2:$N$3000,N2841,$C$2:$C$3000,C2841,$D$2:$D$3000,D2841,$H$2:$H$3000,H2841)&gt;1, "Orden repetida. ", "")&amp;IF(AND(S2841=1, C2841=Ajustes!$B$7, U2840+0.000001&lt;H2841), "Vendes más de lo registrado. ", "")&amp;IF(Q2841="texto", "Fecha en texto. ", "")&amp;IF(OR(NOT(ISNUMBER(D2841)), NOT(ISNUMBER(H2841))), "Número en texto. ", "")&amp;IF(AND(ISNUMBER(Q2841), ISNUMBER(Q2840), Q2841&lt;Q2840), "Fuera de orden de fecha. ", "")))</f>
        <v/>
      </c>
      <c r="Z2841" s="18">
        <f>IF(AND(S2841=1, ISNUMBER(R2841)), ROW(), 0)</f>
        <v/>
      </c>
      <c r="AA2841" s="18">
        <f>IF(ISNUMBER(R2841), R2841, 0)</f>
        <v/>
      </c>
    </row>
    <row r="2842">
      <c r="A2842" s="13" t="n"/>
      <c r="B2842" s="13" t="n"/>
      <c r="C2842" s="13" t="n"/>
      <c r="D2842" s="13" t="n"/>
      <c r="E2842" s="13" t="n"/>
      <c r="F2842" s="13" t="n"/>
      <c r="G2842" s="13" t="n"/>
      <c r="H2842" s="13" t="n"/>
      <c r="I2842" s="13" t="n"/>
      <c r="J2842" s="13" t="n"/>
      <c r="K2842" s="13" t="n"/>
      <c r="L2842" s="13" t="n"/>
      <c r="M2842" s="13" t="n"/>
      <c r="N2842" s="13" t="n"/>
      <c r="O2842" s="14" t="n"/>
      <c r="P2842" s="15" t="n"/>
      <c r="Q2842" s="16">
        <f>IF(N2842="", "", IF(ISNUMBER(N2842), N2842, IFERROR(DATEVALUE(LEFT(N2842,10))+TIMEVALUE(MID(N2842,12,8)), "texto")))</f>
        <v/>
      </c>
      <c r="R2842" s="17">
        <f>IF(ISNUMBER(Q2842), DATE(YEAR(Q2842),MONTH(Q2842),1), "")</f>
        <v/>
      </c>
      <c r="S2842" s="18">
        <f>IF(A2842="", 0, IF(AND(M2842=Ajustes!$B$8, E2842=Ajustes!$B$5, I2842=Ajustes!$B$4, OR(C2842=Ajustes!$B$6, C2842=Ajustes!$B$7), ISNUMBER(D2842), ISNUMBER(H2842)), 1, 0))</f>
        <v/>
      </c>
      <c r="T2842" s="19">
        <f>IF(S2842&lt;&gt;1, 0, IF(N(J2842)=0, 0, IF(K2842=Ajustes!$B$5, J2842, J2842*F2842)))</f>
        <v/>
      </c>
      <c r="U2842" s="20">
        <f>IF(S2842&lt;&gt;1, U2841, IF(C2842=Ajustes!$B$6, U2841+H2842, U2841-H2842))</f>
        <v/>
      </c>
      <c r="V2842" s="19">
        <f>IF(S2842&lt;&gt;1, V2841, IF(C2842=Ajustes!$B$6, V2841+D2842+N(O2842)+T2842, IF(U2842&lt;=0, 0, V2841-H2842*W2841)))</f>
        <v/>
      </c>
      <c r="W2842" s="21">
        <f>IF(U2842&gt;0, V2842/U2842, 0)</f>
        <v/>
      </c>
      <c r="X2842" s="19">
        <f>IF(AND(S2842=1, C2842=Ajustes!$B$7), D2842-N(O2842)-T2842-H2842*W2841, "")</f>
        <v/>
      </c>
      <c r="Y2842" s="18">
        <f>IF(A2842="", "", TRIM(IF(COUNTIFS($N$2:$N$3000,N2842,$C$2:$C$3000,C2842,$D$2:$D$3000,D2842,$H$2:$H$3000,H2842)&gt;1, "Orden repetida. ", "")&amp;IF(AND(S2842=1, C2842=Ajustes!$B$7, U2841+0.000001&lt;H2842), "Vendes más de lo registrado. ", "")&amp;IF(Q2842="texto", "Fecha en texto. ", "")&amp;IF(OR(NOT(ISNUMBER(D2842)), NOT(ISNUMBER(H2842))), "Número en texto. ", "")&amp;IF(AND(ISNUMBER(Q2842), ISNUMBER(Q2841), Q2842&lt;Q2841), "Fuera de orden de fecha. ", "")))</f>
        <v/>
      </c>
      <c r="Z2842" s="18">
        <f>IF(AND(S2842=1, ISNUMBER(R2842)), ROW(), 0)</f>
        <v/>
      </c>
      <c r="AA2842" s="18">
        <f>IF(ISNUMBER(R2842), R2842, 0)</f>
        <v/>
      </c>
    </row>
    <row r="2843">
      <c r="A2843" s="13" t="n"/>
      <c r="B2843" s="13" t="n"/>
      <c r="C2843" s="13" t="n"/>
      <c r="D2843" s="13" t="n"/>
      <c r="E2843" s="13" t="n"/>
      <c r="F2843" s="13" t="n"/>
      <c r="G2843" s="13" t="n"/>
      <c r="H2843" s="13" t="n"/>
      <c r="I2843" s="13" t="n"/>
      <c r="J2843" s="13" t="n"/>
      <c r="K2843" s="13" t="n"/>
      <c r="L2843" s="13" t="n"/>
      <c r="M2843" s="13" t="n"/>
      <c r="N2843" s="13" t="n"/>
      <c r="O2843" s="14" t="n"/>
      <c r="P2843" s="15" t="n"/>
      <c r="Q2843" s="16">
        <f>IF(N2843="", "", IF(ISNUMBER(N2843), N2843, IFERROR(DATEVALUE(LEFT(N2843,10))+TIMEVALUE(MID(N2843,12,8)), "texto")))</f>
        <v/>
      </c>
      <c r="R2843" s="17">
        <f>IF(ISNUMBER(Q2843), DATE(YEAR(Q2843),MONTH(Q2843),1), "")</f>
        <v/>
      </c>
      <c r="S2843" s="18">
        <f>IF(A2843="", 0, IF(AND(M2843=Ajustes!$B$8, E2843=Ajustes!$B$5, I2843=Ajustes!$B$4, OR(C2843=Ajustes!$B$6, C2843=Ajustes!$B$7), ISNUMBER(D2843), ISNUMBER(H2843)), 1, 0))</f>
        <v/>
      </c>
      <c r="T2843" s="19">
        <f>IF(S2843&lt;&gt;1, 0, IF(N(J2843)=0, 0, IF(K2843=Ajustes!$B$5, J2843, J2843*F2843)))</f>
        <v/>
      </c>
      <c r="U2843" s="20">
        <f>IF(S2843&lt;&gt;1, U2842, IF(C2843=Ajustes!$B$6, U2842+H2843, U2842-H2843))</f>
        <v/>
      </c>
      <c r="V2843" s="19">
        <f>IF(S2843&lt;&gt;1, V2842, IF(C2843=Ajustes!$B$6, V2842+D2843+N(O2843)+T2843, IF(U2843&lt;=0, 0, V2842-H2843*W2842)))</f>
        <v/>
      </c>
      <c r="W2843" s="21">
        <f>IF(U2843&gt;0, V2843/U2843, 0)</f>
        <v/>
      </c>
      <c r="X2843" s="19">
        <f>IF(AND(S2843=1, C2843=Ajustes!$B$7), D2843-N(O2843)-T2843-H2843*W2842, "")</f>
        <v/>
      </c>
      <c r="Y2843" s="18">
        <f>IF(A2843="", "", TRIM(IF(COUNTIFS($N$2:$N$3000,N2843,$C$2:$C$3000,C2843,$D$2:$D$3000,D2843,$H$2:$H$3000,H2843)&gt;1, "Orden repetida. ", "")&amp;IF(AND(S2843=1, C2843=Ajustes!$B$7, U2842+0.000001&lt;H2843), "Vendes más de lo registrado. ", "")&amp;IF(Q2843="texto", "Fecha en texto. ", "")&amp;IF(OR(NOT(ISNUMBER(D2843)), NOT(ISNUMBER(H2843))), "Número en texto. ", "")&amp;IF(AND(ISNUMBER(Q2843), ISNUMBER(Q2842), Q2843&lt;Q2842), "Fuera de orden de fecha. ", "")))</f>
        <v/>
      </c>
      <c r="Z2843" s="18">
        <f>IF(AND(S2843=1, ISNUMBER(R2843)), ROW(), 0)</f>
        <v/>
      </c>
      <c r="AA2843" s="18">
        <f>IF(ISNUMBER(R2843), R2843, 0)</f>
        <v/>
      </c>
    </row>
    <row r="2844">
      <c r="A2844" s="13" t="n"/>
      <c r="B2844" s="13" t="n"/>
      <c r="C2844" s="13" t="n"/>
      <c r="D2844" s="13" t="n"/>
      <c r="E2844" s="13" t="n"/>
      <c r="F2844" s="13" t="n"/>
      <c r="G2844" s="13" t="n"/>
      <c r="H2844" s="13" t="n"/>
      <c r="I2844" s="13" t="n"/>
      <c r="J2844" s="13" t="n"/>
      <c r="K2844" s="13" t="n"/>
      <c r="L2844" s="13" t="n"/>
      <c r="M2844" s="13" t="n"/>
      <c r="N2844" s="13" t="n"/>
      <c r="O2844" s="14" t="n"/>
      <c r="P2844" s="15" t="n"/>
      <c r="Q2844" s="16">
        <f>IF(N2844="", "", IF(ISNUMBER(N2844), N2844, IFERROR(DATEVALUE(LEFT(N2844,10))+TIMEVALUE(MID(N2844,12,8)), "texto")))</f>
        <v/>
      </c>
      <c r="R2844" s="17">
        <f>IF(ISNUMBER(Q2844), DATE(YEAR(Q2844),MONTH(Q2844),1), "")</f>
        <v/>
      </c>
      <c r="S2844" s="18">
        <f>IF(A2844="", 0, IF(AND(M2844=Ajustes!$B$8, E2844=Ajustes!$B$5, I2844=Ajustes!$B$4, OR(C2844=Ajustes!$B$6, C2844=Ajustes!$B$7), ISNUMBER(D2844), ISNUMBER(H2844)), 1, 0))</f>
        <v/>
      </c>
      <c r="T2844" s="19">
        <f>IF(S2844&lt;&gt;1, 0, IF(N(J2844)=0, 0, IF(K2844=Ajustes!$B$5, J2844, J2844*F2844)))</f>
        <v/>
      </c>
      <c r="U2844" s="20">
        <f>IF(S2844&lt;&gt;1, U2843, IF(C2844=Ajustes!$B$6, U2843+H2844, U2843-H2844))</f>
        <v/>
      </c>
      <c r="V2844" s="19">
        <f>IF(S2844&lt;&gt;1, V2843, IF(C2844=Ajustes!$B$6, V2843+D2844+N(O2844)+T2844, IF(U2844&lt;=0, 0, V2843-H2844*W2843)))</f>
        <v/>
      </c>
      <c r="W2844" s="21">
        <f>IF(U2844&gt;0, V2844/U2844, 0)</f>
        <v/>
      </c>
      <c r="X2844" s="19">
        <f>IF(AND(S2844=1, C2844=Ajustes!$B$7), D2844-N(O2844)-T2844-H2844*W2843, "")</f>
        <v/>
      </c>
      <c r="Y2844" s="18">
        <f>IF(A2844="", "", TRIM(IF(COUNTIFS($N$2:$N$3000,N2844,$C$2:$C$3000,C2844,$D$2:$D$3000,D2844,$H$2:$H$3000,H2844)&gt;1, "Orden repetida. ", "")&amp;IF(AND(S2844=1, C2844=Ajustes!$B$7, U2843+0.000001&lt;H2844), "Vendes más de lo registrado. ", "")&amp;IF(Q2844="texto", "Fecha en texto. ", "")&amp;IF(OR(NOT(ISNUMBER(D2844)), NOT(ISNUMBER(H2844))), "Número en texto. ", "")&amp;IF(AND(ISNUMBER(Q2844), ISNUMBER(Q2843), Q2844&lt;Q2843), "Fuera de orden de fecha. ", "")))</f>
        <v/>
      </c>
      <c r="Z2844" s="18">
        <f>IF(AND(S2844=1, ISNUMBER(R2844)), ROW(), 0)</f>
        <v/>
      </c>
      <c r="AA2844" s="18">
        <f>IF(ISNUMBER(R2844), R2844, 0)</f>
        <v/>
      </c>
    </row>
    <row r="2845">
      <c r="A2845" s="13" t="n"/>
      <c r="B2845" s="13" t="n"/>
      <c r="C2845" s="13" t="n"/>
      <c r="D2845" s="13" t="n"/>
      <c r="E2845" s="13" t="n"/>
      <c r="F2845" s="13" t="n"/>
      <c r="G2845" s="13" t="n"/>
      <c r="H2845" s="13" t="n"/>
      <c r="I2845" s="13" t="n"/>
      <c r="J2845" s="13" t="n"/>
      <c r="K2845" s="13" t="n"/>
      <c r="L2845" s="13" t="n"/>
      <c r="M2845" s="13" t="n"/>
      <c r="N2845" s="13" t="n"/>
      <c r="O2845" s="14" t="n"/>
      <c r="P2845" s="15" t="n"/>
      <c r="Q2845" s="16">
        <f>IF(N2845="", "", IF(ISNUMBER(N2845), N2845, IFERROR(DATEVALUE(LEFT(N2845,10))+TIMEVALUE(MID(N2845,12,8)), "texto")))</f>
        <v/>
      </c>
      <c r="R2845" s="17">
        <f>IF(ISNUMBER(Q2845), DATE(YEAR(Q2845),MONTH(Q2845),1), "")</f>
        <v/>
      </c>
      <c r="S2845" s="18">
        <f>IF(A2845="", 0, IF(AND(M2845=Ajustes!$B$8, E2845=Ajustes!$B$5, I2845=Ajustes!$B$4, OR(C2845=Ajustes!$B$6, C2845=Ajustes!$B$7), ISNUMBER(D2845), ISNUMBER(H2845)), 1, 0))</f>
        <v/>
      </c>
      <c r="T2845" s="19">
        <f>IF(S2845&lt;&gt;1, 0, IF(N(J2845)=0, 0, IF(K2845=Ajustes!$B$5, J2845, J2845*F2845)))</f>
        <v/>
      </c>
      <c r="U2845" s="20">
        <f>IF(S2845&lt;&gt;1, U2844, IF(C2845=Ajustes!$B$6, U2844+H2845, U2844-H2845))</f>
        <v/>
      </c>
      <c r="V2845" s="19">
        <f>IF(S2845&lt;&gt;1, V2844, IF(C2845=Ajustes!$B$6, V2844+D2845+N(O2845)+T2845, IF(U2845&lt;=0, 0, V2844-H2845*W2844)))</f>
        <v/>
      </c>
      <c r="W2845" s="21">
        <f>IF(U2845&gt;0, V2845/U2845, 0)</f>
        <v/>
      </c>
      <c r="X2845" s="19">
        <f>IF(AND(S2845=1, C2845=Ajustes!$B$7), D2845-N(O2845)-T2845-H2845*W2844, "")</f>
        <v/>
      </c>
      <c r="Y2845" s="18">
        <f>IF(A2845="", "", TRIM(IF(COUNTIFS($N$2:$N$3000,N2845,$C$2:$C$3000,C2845,$D$2:$D$3000,D2845,$H$2:$H$3000,H2845)&gt;1, "Orden repetida. ", "")&amp;IF(AND(S2845=1, C2845=Ajustes!$B$7, U2844+0.000001&lt;H2845), "Vendes más de lo registrado. ", "")&amp;IF(Q2845="texto", "Fecha en texto. ", "")&amp;IF(OR(NOT(ISNUMBER(D2845)), NOT(ISNUMBER(H2845))), "Número en texto. ", "")&amp;IF(AND(ISNUMBER(Q2845), ISNUMBER(Q2844), Q2845&lt;Q2844), "Fuera de orden de fecha. ", "")))</f>
        <v/>
      </c>
      <c r="Z2845" s="18">
        <f>IF(AND(S2845=1, ISNUMBER(R2845)), ROW(), 0)</f>
        <v/>
      </c>
      <c r="AA2845" s="18">
        <f>IF(ISNUMBER(R2845), R2845, 0)</f>
        <v/>
      </c>
    </row>
    <row r="2846">
      <c r="A2846" s="13" t="n"/>
      <c r="B2846" s="13" t="n"/>
      <c r="C2846" s="13" t="n"/>
      <c r="D2846" s="13" t="n"/>
      <c r="E2846" s="13" t="n"/>
      <c r="F2846" s="13" t="n"/>
      <c r="G2846" s="13" t="n"/>
      <c r="H2846" s="13" t="n"/>
      <c r="I2846" s="13" t="n"/>
      <c r="J2846" s="13" t="n"/>
      <c r="K2846" s="13" t="n"/>
      <c r="L2846" s="13" t="n"/>
      <c r="M2846" s="13" t="n"/>
      <c r="N2846" s="13" t="n"/>
      <c r="O2846" s="14" t="n"/>
      <c r="P2846" s="15" t="n"/>
      <c r="Q2846" s="16">
        <f>IF(N2846="", "", IF(ISNUMBER(N2846), N2846, IFERROR(DATEVALUE(LEFT(N2846,10))+TIMEVALUE(MID(N2846,12,8)), "texto")))</f>
        <v/>
      </c>
      <c r="R2846" s="17">
        <f>IF(ISNUMBER(Q2846), DATE(YEAR(Q2846),MONTH(Q2846),1), "")</f>
        <v/>
      </c>
      <c r="S2846" s="18">
        <f>IF(A2846="", 0, IF(AND(M2846=Ajustes!$B$8, E2846=Ajustes!$B$5, I2846=Ajustes!$B$4, OR(C2846=Ajustes!$B$6, C2846=Ajustes!$B$7), ISNUMBER(D2846), ISNUMBER(H2846)), 1, 0))</f>
        <v/>
      </c>
      <c r="T2846" s="19">
        <f>IF(S2846&lt;&gt;1, 0, IF(N(J2846)=0, 0, IF(K2846=Ajustes!$B$5, J2846, J2846*F2846)))</f>
        <v/>
      </c>
      <c r="U2846" s="20">
        <f>IF(S2846&lt;&gt;1, U2845, IF(C2846=Ajustes!$B$6, U2845+H2846, U2845-H2846))</f>
        <v/>
      </c>
      <c r="V2846" s="19">
        <f>IF(S2846&lt;&gt;1, V2845, IF(C2846=Ajustes!$B$6, V2845+D2846+N(O2846)+T2846, IF(U2846&lt;=0, 0, V2845-H2846*W2845)))</f>
        <v/>
      </c>
      <c r="W2846" s="21">
        <f>IF(U2846&gt;0, V2846/U2846, 0)</f>
        <v/>
      </c>
      <c r="X2846" s="19">
        <f>IF(AND(S2846=1, C2846=Ajustes!$B$7), D2846-N(O2846)-T2846-H2846*W2845, "")</f>
        <v/>
      </c>
      <c r="Y2846" s="18">
        <f>IF(A2846="", "", TRIM(IF(COUNTIFS($N$2:$N$3000,N2846,$C$2:$C$3000,C2846,$D$2:$D$3000,D2846,$H$2:$H$3000,H2846)&gt;1, "Orden repetida. ", "")&amp;IF(AND(S2846=1, C2846=Ajustes!$B$7, U2845+0.000001&lt;H2846), "Vendes más de lo registrado. ", "")&amp;IF(Q2846="texto", "Fecha en texto. ", "")&amp;IF(OR(NOT(ISNUMBER(D2846)), NOT(ISNUMBER(H2846))), "Número en texto. ", "")&amp;IF(AND(ISNUMBER(Q2846), ISNUMBER(Q2845), Q2846&lt;Q2845), "Fuera de orden de fecha. ", "")))</f>
        <v/>
      </c>
      <c r="Z2846" s="18">
        <f>IF(AND(S2846=1, ISNUMBER(R2846)), ROW(), 0)</f>
        <v/>
      </c>
      <c r="AA2846" s="18">
        <f>IF(ISNUMBER(R2846), R2846, 0)</f>
        <v/>
      </c>
    </row>
    <row r="2847">
      <c r="A2847" s="13" t="n"/>
      <c r="B2847" s="13" t="n"/>
      <c r="C2847" s="13" t="n"/>
      <c r="D2847" s="13" t="n"/>
      <c r="E2847" s="13" t="n"/>
      <c r="F2847" s="13" t="n"/>
      <c r="G2847" s="13" t="n"/>
      <c r="H2847" s="13" t="n"/>
      <c r="I2847" s="13" t="n"/>
      <c r="J2847" s="13" t="n"/>
      <c r="K2847" s="13" t="n"/>
      <c r="L2847" s="13" t="n"/>
      <c r="M2847" s="13" t="n"/>
      <c r="N2847" s="13" t="n"/>
      <c r="O2847" s="14" t="n"/>
      <c r="P2847" s="15" t="n"/>
      <c r="Q2847" s="16">
        <f>IF(N2847="", "", IF(ISNUMBER(N2847), N2847, IFERROR(DATEVALUE(LEFT(N2847,10))+TIMEVALUE(MID(N2847,12,8)), "texto")))</f>
        <v/>
      </c>
      <c r="R2847" s="17">
        <f>IF(ISNUMBER(Q2847), DATE(YEAR(Q2847),MONTH(Q2847),1), "")</f>
        <v/>
      </c>
      <c r="S2847" s="18">
        <f>IF(A2847="", 0, IF(AND(M2847=Ajustes!$B$8, E2847=Ajustes!$B$5, I2847=Ajustes!$B$4, OR(C2847=Ajustes!$B$6, C2847=Ajustes!$B$7), ISNUMBER(D2847), ISNUMBER(H2847)), 1, 0))</f>
        <v/>
      </c>
      <c r="T2847" s="19">
        <f>IF(S2847&lt;&gt;1, 0, IF(N(J2847)=0, 0, IF(K2847=Ajustes!$B$5, J2847, J2847*F2847)))</f>
        <v/>
      </c>
      <c r="U2847" s="20">
        <f>IF(S2847&lt;&gt;1, U2846, IF(C2847=Ajustes!$B$6, U2846+H2847, U2846-H2847))</f>
        <v/>
      </c>
      <c r="V2847" s="19">
        <f>IF(S2847&lt;&gt;1, V2846, IF(C2847=Ajustes!$B$6, V2846+D2847+N(O2847)+T2847, IF(U2847&lt;=0, 0, V2846-H2847*W2846)))</f>
        <v/>
      </c>
      <c r="W2847" s="21">
        <f>IF(U2847&gt;0, V2847/U2847, 0)</f>
        <v/>
      </c>
      <c r="X2847" s="19">
        <f>IF(AND(S2847=1, C2847=Ajustes!$B$7), D2847-N(O2847)-T2847-H2847*W2846, "")</f>
        <v/>
      </c>
      <c r="Y2847" s="18">
        <f>IF(A2847="", "", TRIM(IF(COUNTIFS($N$2:$N$3000,N2847,$C$2:$C$3000,C2847,$D$2:$D$3000,D2847,$H$2:$H$3000,H2847)&gt;1, "Orden repetida. ", "")&amp;IF(AND(S2847=1, C2847=Ajustes!$B$7, U2846+0.000001&lt;H2847), "Vendes más de lo registrado. ", "")&amp;IF(Q2847="texto", "Fecha en texto. ", "")&amp;IF(OR(NOT(ISNUMBER(D2847)), NOT(ISNUMBER(H2847))), "Número en texto. ", "")&amp;IF(AND(ISNUMBER(Q2847), ISNUMBER(Q2846), Q2847&lt;Q2846), "Fuera de orden de fecha. ", "")))</f>
        <v/>
      </c>
      <c r="Z2847" s="18">
        <f>IF(AND(S2847=1, ISNUMBER(R2847)), ROW(), 0)</f>
        <v/>
      </c>
      <c r="AA2847" s="18">
        <f>IF(ISNUMBER(R2847), R2847, 0)</f>
        <v/>
      </c>
    </row>
    <row r="2848">
      <c r="A2848" s="13" t="n"/>
      <c r="B2848" s="13" t="n"/>
      <c r="C2848" s="13" t="n"/>
      <c r="D2848" s="13" t="n"/>
      <c r="E2848" s="13" t="n"/>
      <c r="F2848" s="13" t="n"/>
      <c r="G2848" s="13" t="n"/>
      <c r="H2848" s="13" t="n"/>
      <c r="I2848" s="13" t="n"/>
      <c r="J2848" s="13" t="n"/>
      <c r="K2848" s="13" t="n"/>
      <c r="L2848" s="13" t="n"/>
      <c r="M2848" s="13" t="n"/>
      <c r="N2848" s="13" t="n"/>
      <c r="O2848" s="14" t="n"/>
      <c r="P2848" s="15" t="n"/>
      <c r="Q2848" s="16">
        <f>IF(N2848="", "", IF(ISNUMBER(N2848), N2848, IFERROR(DATEVALUE(LEFT(N2848,10))+TIMEVALUE(MID(N2848,12,8)), "texto")))</f>
        <v/>
      </c>
      <c r="R2848" s="17">
        <f>IF(ISNUMBER(Q2848), DATE(YEAR(Q2848),MONTH(Q2848),1), "")</f>
        <v/>
      </c>
      <c r="S2848" s="18">
        <f>IF(A2848="", 0, IF(AND(M2848=Ajustes!$B$8, E2848=Ajustes!$B$5, I2848=Ajustes!$B$4, OR(C2848=Ajustes!$B$6, C2848=Ajustes!$B$7), ISNUMBER(D2848), ISNUMBER(H2848)), 1, 0))</f>
        <v/>
      </c>
      <c r="T2848" s="19">
        <f>IF(S2848&lt;&gt;1, 0, IF(N(J2848)=0, 0, IF(K2848=Ajustes!$B$5, J2848, J2848*F2848)))</f>
        <v/>
      </c>
      <c r="U2848" s="20">
        <f>IF(S2848&lt;&gt;1, U2847, IF(C2848=Ajustes!$B$6, U2847+H2848, U2847-H2848))</f>
        <v/>
      </c>
      <c r="V2848" s="19">
        <f>IF(S2848&lt;&gt;1, V2847, IF(C2848=Ajustes!$B$6, V2847+D2848+N(O2848)+T2848, IF(U2848&lt;=0, 0, V2847-H2848*W2847)))</f>
        <v/>
      </c>
      <c r="W2848" s="21">
        <f>IF(U2848&gt;0, V2848/U2848, 0)</f>
        <v/>
      </c>
      <c r="X2848" s="19">
        <f>IF(AND(S2848=1, C2848=Ajustes!$B$7), D2848-N(O2848)-T2848-H2848*W2847, "")</f>
        <v/>
      </c>
      <c r="Y2848" s="18">
        <f>IF(A2848="", "", TRIM(IF(COUNTIFS($N$2:$N$3000,N2848,$C$2:$C$3000,C2848,$D$2:$D$3000,D2848,$H$2:$H$3000,H2848)&gt;1, "Orden repetida. ", "")&amp;IF(AND(S2848=1, C2848=Ajustes!$B$7, U2847+0.000001&lt;H2848), "Vendes más de lo registrado. ", "")&amp;IF(Q2848="texto", "Fecha en texto. ", "")&amp;IF(OR(NOT(ISNUMBER(D2848)), NOT(ISNUMBER(H2848))), "Número en texto. ", "")&amp;IF(AND(ISNUMBER(Q2848), ISNUMBER(Q2847), Q2848&lt;Q2847), "Fuera de orden de fecha. ", "")))</f>
        <v/>
      </c>
      <c r="Z2848" s="18">
        <f>IF(AND(S2848=1, ISNUMBER(R2848)), ROW(), 0)</f>
        <v/>
      </c>
      <c r="AA2848" s="18">
        <f>IF(ISNUMBER(R2848), R2848, 0)</f>
        <v/>
      </c>
    </row>
    <row r="2849">
      <c r="A2849" s="13" t="n"/>
      <c r="B2849" s="13" t="n"/>
      <c r="C2849" s="13" t="n"/>
      <c r="D2849" s="13" t="n"/>
      <c r="E2849" s="13" t="n"/>
      <c r="F2849" s="13" t="n"/>
      <c r="G2849" s="13" t="n"/>
      <c r="H2849" s="13" t="n"/>
      <c r="I2849" s="13" t="n"/>
      <c r="J2849" s="13" t="n"/>
      <c r="K2849" s="13" t="n"/>
      <c r="L2849" s="13" t="n"/>
      <c r="M2849" s="13" t="n"/>
      <c r="N2849" s="13" t="n"/>
      <c r="O2849" s="14" t="n"/>
      <c r="P2849" s="15" t="n"/>
      <c r="Q2849" s="16">
        <f>IF(N2849="", "", IF(ISNUMBER(N2849), N2849, IFERROR(DATEVALUE(LEFT(N2849,10))+TIMEVALUE(MID(N2849,12,8)), "texto")))</f>
        <v/>
      </c>
      <c r="R2849" s="17">
        <f>IF(ISNUMBER(Q2849), DATE(YEAR(Q2849),MONTH(Q2849),1), "")</f>
        <v/>
      </c>
      <c r="S2849" s="18">
        <f>IF(A2849="", 0, IF(AND(M2849=Ajustes!$B$8, E2849=Ajustes!$B$5, I2849=Ajustes!$B$4, OR(C2849=Ajustes!$B$6, C2849=Ajustes!$B$7), ISNUMBER(D2849), ISNUMBER(H2849)), 1, 0))</f>
        <v/>
      </c>
      <c r="T2849" s="19">
        <f>IF(S2849&lt;&gt;1, 0, IF(N(J2849)=0, 0, IF(K2849=Ajustes!$B$5, J2849, J2849*F2849)))</f>
        <v/>
      </c>
      <c r="U2849" s="20">
        <f>IF(S2849&lt;&gt;1, U2848, IF(C2849=Ajustes!$B$6, U2848+H2849, U2848-H2849))</f>
        <v/>
      </c>
      <c r="V2849" s="19">
        <f>IF(S2849&lt;&gt;1, V2848, IF(C2849=Ajustes!$B$6, V2848+D2849+N(O2849)+T2849, IF(U2849&lt;=0, 0, V2848-H2849*W2848)))</f>
        <v/>
      </c>
      <c r="W2849" s="21">
        <f>IF(U2849&gt;0, V2849/U2849, 0)</f>
        <v/>
      </c>
      <c r="X2849" s="19">
        <f>IF(AND(S2849=1, C2849=Ajustes!$B$7), D2849-N(O2849)-T2849-H2849*W2848, "")</f>
        <v/>
      </c>
      <c r="Y2849" s="18">
        <f>IF(A2849="", "", TRIM(IF(COUNTIFS($N$2:$N$3000,N2849,$C$2:$C$3000,C2849,$D$2:$D$3000,D2849,$H$2:$H$3000,H2849)&gt;1, "Orden repetida. ", "")&amp;IF(AND(S2849=1, C2849=Ajustes!$B$7, U2848+0.000001&lt;H2849), "Vendes más de lo registrado. ", "")&amp;IF(Q2849="texto", "Fecha en texto. ", "")&amp;IF(OR(NOT(ISNUMBER(D2849)), NOT(ISNUMBER(H2849))), "Número en texto. ", "")&amp;IF(AND(ISNUMBER(Q2849), ISNUMBER(Q2848), Q2849&lt;Q2848), "Fuera de orden de fecha. ", "")))</f>
        <v/>
      </c>
      <c r="Z2849" s="18">
        <f>IF(AND(S2849=1, ISNUMBER(R2849)), ROW(), 0)</f>
        <v/>
      </c>
      <c r="AA2849" s="18">
        <f>IF(ISNUMBER(R2849), R2849, 0)</f>
        <v/>
      </c>
    </row>
    <row r="2850">
      <c r="A2850" s="13" t="n"/>
      <c r="B2850" s="13" t="n"/>
      <c r="C2850" s="13" t="n"/>
      <c r="D2850" s="13" t="n"/>
      <c r="E2850" s="13" t="n"/>
      <c r="F2850" s="13" t="n"/>
      <c r="G2850" s="13" t="n"/>
      <c r="H2850" s="13" t="n"/>
      <c r="I2850" s="13" t="n"/>
      <c r="J2850" s="13" t="n"/>
      <c r="K2850" s="13" t="n"/>
      <c r="L2850" s="13" t="n"/>
      <c r="M2850" s="13" t="n"/>
      <c r="N2850" s="13" t="n"/>
      <c r="O2850" s="14" t="n"/>
      <c r="P2850" s="15" t="n"/>
      <c r="Q2850" s="16">
        <f>IF(N2850="", "", IF(ISNUMBER(N2850), N2850, IFERROR(DATEVALUE(LEFT(N2850,10))+TIMEVALUE(MID(N2850,12,8)), "texto")))</f>
        <v/>
      </c>
      <c r="R2850" s="17">
        <f>IF(ISNUMBER(Q2850), DATE(YEAR(Q2850),MONTH(Q2850),1), "")</f>
        <v/>
      </c>
      <c r="S2850" s="18">
        <f>IF(A2850="", 0, IF(AND(M2850=Ajustes!$B$8, E2850=Ajustes!$B$5, I2850=Ajustes!$B$4, OR(C2850=Ajustes!$B$6, C2850=Ajustes!$B$7), ISNUMBER(D2850), ISNUMBER(H2850)), 1, 0))</f>
        <v/>
      </c>
      <c r="T2850" s="19">
        <f>IF(S2850&lt;&gt;1, 0, IF(N(J2850)=0, 0, IF(K2850=Ajustes!$B$5, J2850, J2850*F2850)))</f>
        <v/>
      </c>
      <c r="U2850" s="20">
        <f>IF(S2850&lt;&gt;1, U2849, IF(C2850=Ajustes!$B$6, U2849+H2850, U2849-H2850))</f>
        <v/>
      </c>
      <c r="V2850" s="19">
        <f>IF(S2850&lt;&gt;1, V2849, IF(C2850=Ajustes!$B$6, V2849+D2850+N(O2850)+T2850, IF(U2850&lt;=0, 0, V2849-H2850*W2849)))</f>
        <v/>
      </c>
      <c r="W2850" s="21">
        <f>IF(U2850&gt;0, V2850/U2850, 0)</f>
        <v/>
      </c>
      <c r="X2850" s="19">
        <f>IF(AND(S2850=1, C2850=Ajustes!$B$7), D2850-N(O2850)-T2850-H2850*W2849, "")</f>
        <v/>
      </c>
      <c r="Y2850" s="18">
        <f>IF(A2850="", "", TRIM(IF(COUNTIFS($N$2:$N$3000,N2850,$C$2:$C$3000,C2850,$D$2:$D$3000,D2850,$H$2:$H$3000,H2850)&gt;1, "Orden repetida. ", "")&amp;IF(AND(S2850=1, C2850=Ajustes!$B$7, U2849+0.000001&lt;H2850), "Vendes más de lo registrado. ", "")&amp;IF(Q2850="texto", "Fecha en texto. ", "")&amp;IF(OR(NOT(ISNUMBER(D2850)), NOT(ISNUMBER(H2850))), "Número en texto. ", "")&amp;IF(AND(ISNUMBER(Q2850), ISNUMBER(Q2849), Q2850&lt;Q2849), "Fuera de orden de fecha. ", "")))</f>
        <v/>
      </c>
      <c r="Z2850" s="18">
        <f>IF(AND(S2850=1, ISNUMBER(R2850)), ROW(), 0)</f>
        <v/>
      </c>
      <c r="AA2850" s="18">
        <f>IF(ISNUMBER(R2850), R2850, 0)</f>
        <v/>
      </c>
    </row>
    <row r="2851">
      <c r="A2851" s="13" t="n"/>
      <c r="B2851" s="13" t="n"/>
      <c r="C2851" s="13" t="n"/>
      <c r="D2851" s="13" t="n"/>
      <c r="E2851" s="13" t="n"/>
      <c r="F2851" s="13" t="n"/>
      <c r="G2851" s="13" t="n"/>
      <c r="H2851" s="13" t="n"/>
      <c r="I2851" s="13" t="n"/>
      <c r="J2851" s="13" t="n"/>
      <c r="K2851" s="13" t="n"/>
      <c r="L2851" s="13" t="n"/>
      <c r="M2851" s="13" t="n"/>
      <c r="N2851" s="13" t="n"/>
      <c r="O2851" s="14" t="n"/>
      <c r="P2851" s="15" t="n"/>
      <c r="Q2851" s="16">
        <f>IF(N2851="", "", IF(ISNUMBER(N2851), N2851, IFERROR(DATEVALUE(LEFT(N2851,10))+TIMEVALUE(MID(N2851,12,8)), "texto")))</f>
        <v/>
      </c>
      <c r="R2851" s="17">
        <f>IF(ISNUMBER(Q2851), DATE(YEAR(Q2851),MONTH(Q2851),1), "")</f>
        <v/>
      </c>
      <c r="S2851" s="18">
        <f>IF(A2851="", 0, IF(AND(M2851=Ajustes!$B$8, E2851=Ajustes!$B$5, I2851=Ajustes!$B$4, OR(C2851=Ajustes!$B$6, C2851=Ajustes!$B$7), ISNUMBER(D2851), ISNUMBER(H2851)), 1, 0))</f>
        <v/>
      </c>
      <c r="T2851" s="19">
        <f>IF(S2851&lt;&gt;1, 0, IF(N(J2851)=0, 0, IF(K2851=Ajustes!$B$5, J2851, J2851*F2851)))</f>
        <v/>
      </c>
      <c r="U2851" s="20">
        <f>IF(S2851&lt;&gt;1, U2850, IF(C2851=Ajustes!$B$6, U2850+H2851, U2850-H2851))</f>
        <v/>
      </c>
      <c r="V2851" s="19">
        <f>IF(S2851&lt;&gt;1, V2850, IF(C2851=Ajustes!$B$6, V2850+D2851+N(O2851)+T2851, IF(U2851&lt;=0, 0, V2850-H2851*W2850)))</f>
        <v/>
      </c>
      <c r="W2851" s="21">
        <f>IF(U2851&gt;0, V2851/U2851, 0)</f>
        <v/>
      </c>
      <c r="X2851" s="19">
        <f>IF(AND(S2851=1, C2851=Ajustes!$B$7), D2851-N(O2851)-T2851-H2851*W2850, "")</f>
        <v/>
      </c>
      <c r="Y2851" s="18">
        <f>IF(A2851="", "", TRIM(IF(COUNTIFS($N$2:$N$3000,N2851,$C$2:$C$3000,C2851,$D$2:$D$3000,D2851,$H$2:$H$3000,H2851)&gt;1, "Orden repetida. ", "")&amp;IF(AND(S2851=1, C2851=Ajustes!$B$7, U2850+0.000001&lt;H2851), "Vendes más de lo registrado. ", "")&amp;IF(Q2851="texto", "Fecha en texto. ", "")&amp;IF(OR(NOT(ISNUMBER(D2851)), NOT(ISNUMBER(H2851))), "Número en texto. ", "")&amp;IF(AND(ISNUMBER(Q2851), ISNUMBER(Q2850), Q2851&lt;Q2850), "Fuera de orden de fecha. ", "")))</f>
        <v/>
      </c>
      <c r="Z2851" s="18">
        <f>IF(AND(S2851=1, ISNUMBER(R2851)), ROW(), 0)</f>
        <v/>
      </c>
      <c r="AA2851" s="18">
        <f>IF(ISNUMBER(R2851), R2851, 0)</f>
        <v/>
      </c>
    </row>
    <row r="2852">
      <c r="A2852" s="13" t="n"/>
      <c r="B2852" s="13" t="n"/>
      <c r="C2852" s="13" t="n"/>
      <c r="D2852" s="13" t="n"/>
      <c r="E2852" s="13" t="n"/>
      <c r="F2852" s="13" t="n"/>
      <c r="G2852" s="13" t="n"/>
      <c r="H2852" s="13" t="n"/>
      <c r="I2852" s="13" t="n"/>
      <c r="J2852" s="13" t="n"/>
      <c r="K2852" s="13" t="n"/>
      <c r="L2852" s="13" t="n"/>
      <c r="M2852" s="13" t="n"/>
      <c r="N2852" s="13" t="n"/>
      <c r="O2852" s="14" t="n"/>
      <c r="P2852" s="15" t="n"/>
      <c r="Q2852" s="16">
        <f>IF(N2852="", "", IF(ISNUMBER(N2852), N2852, IFERROR(DATEVALUE(LEFT(N2852,10))+TIMEVALUE(MID(N2852,12,8)), "texto")))</f>
        <v/>
      </c>
      <c r="R2852" s="17">
        <f>IF(ISNUMBER(Q2852), DATE(YEAR(Q2852),MONTH(Q2852),1), "")</f>
        <v/>
      </c>
      <c r="S2852" s="18">
        <f>IF(A2852="", 0, IF(AND(M2852=Ajustes!$B$8, E2852=Ajustes!$B$5, I2852=Ajustes!$B$4, OR(C2852=Ajustes!$B$6, C2852=Ajustes!$B$7), ISNUMBER(D2852), ISNUMBER(H2852)), 1, 0))</f>
        <v/>
      </c>
      <c r="T2852" s="19">
        <f>IF(S2852&lt;&gt;1, 0, IF(N(J2852)=0, 0, IF(K2852=Ajustes!$B$5, J2852, J2852*F2852)))</f>
        <v/>
      </c>
      <c r="U2852" s="20">
        <f>IF(S2852&lt;&gt;1, U2851, IF(C2852=Ajustes!$B$6, U2851+H2852, U2851-H2852))</f>
        <v/>
      </c>
      <c r="V2852" s="19">
        <f>IF(S2852&lt;&gt;1, V2851, IF(C2852=Ajustes!$B$6, V2851+D2852+N(O2852)+T2852, IF(U2852&lt;=0, 0, V2851-H2852*W2851)))</f>
        <v/>
      </c>
      <c r="W2852" s="21">
        <f>IF(U2852&gt;0, V2852/U2852, 0)</f>
        <v/>
      </c>
      <c r="X2852" s="19">
        <f>IF(AND(S2852=1, C2852=Ajustes!$B$7), D2852-N(O2852)-T2852-H2852*W2851, "")</f>
        <v/>
      </c>
      <c r="Y2852" s="18">
        <f>IF(A2852="", "", TRIM(IF(COUNTIFS($N$2:$N$3000,N2852,$C$2:$C$3000,C2852,$D$2:$D$3000,D2852,$H$2:$H$3000,H2852)&gt;1, "Orden repetida. ", "")&amp;IF(AND(S2852=1, C2852=Ajustes!$B$7, U2851+0.000001&lt;H2852), "Vendes más de lo registrado. ", "")&amp;IF(Q2852="texto", "Fecha en texto. ", "")&amp;IF(OR(NOT(ISNUMBER(D2852)), NOT(ISNUMBER(H2852))), "Número en texto. ", "")&amp;IF(AND(ISNUMBER(Q2852), ISNUMBER(Q2851), Q2852&lt;Q2851), "Fuera de orden de fecha. ", "")))</f>
        <v/>
      </c>
      <c r="Z2852" s="18">
        <f>IF(AND(S2852=1, ISNUMBER(R2852)), ROW(), 0)</f>
        <v/>
      </c>
      <c r="AA2852" s="18">
        <f>IF(ISNUMBER(R2852), R2852, 0)</f>
        <v/>
      </c>
    </row>
    <row r="2853">
      <c r="A2853" s="13" t="n"/>
      <c r="B2853" s="13" t="n"/>
      <c r="C2853" s="13" t="n"/>
      <c r="D2853" s="13" t="n"/>
      <c r="E2853" s="13" t="n"/>
      <c r="F2853" s="13" t="n"/>
      <c r="G2853" s="13" t="n"/>
      <c r="H2853" s="13" t="n"/>
      <c r="I2853" s="13" t="n"/>
      <c r="J2853" s="13" t="n"/>
      <c r="K2853" s="13" t="n"/>
      <c r="L2853" s="13" t="n"/>
      <c r="M2853" s="13" t="n"/>
      <c r="N2853" s="13" t="n"/>
      <c r="O2853" s="14" t="n"/>
      <c r="P2853" s="15" t="n"/>
      <c r="Q2853" s="16">
        <f>IF(N2853="", "", IF(ISNUMBER(N2853), N2853, IFERROR(DATEVALUE(LEFT(N2853,10))+TIMEVALUE(MID(N2853,12,8)), "texto")))</f>
        <v/>
      </c>
      <c r="R2853" s="17">
        <f>IF(ISNUMBER(Q2853), DATE(YEAR(Q2853),MONTH(Q2853),1), "")</f>
        <v/>
      </c>
      <c r="S2853" s="18">
        <f>IF(A2853="", 0, IF(AND(M2853=Ajustes!$B$8, E2853=Ajustes!$B$5, I2853=Ajustes!$B$4, OR(C2853=Ajustes!$B$6, C2853=Ajustes!$B$7), ISNUMBER(D2853), ISNUMBER(H2853)), 1, 0))</f>
        <v/>
      </c>
      <c r="T2853" s="19">
        <f>IF(S2853&lt;&gt;1, 0, IF(N(J2853)=0, 0, IF(K2853=Ajustes!$B$5, J2853, J2853*F2853)))</f>
        <v/>
      </c>
      <c r="U2853" s="20">
        <f>IF(S2853&lt;&gt;1, U2852, IF(C2853=Ajustes!$B$6, U2852+H2853, U2852-H2853))</f>
        <v/>
      </c>
      <c r="V2853" s="19">
        <f>IF(S2853&lt;&gt;1, V2852, IF(C2853=Ajustes!$B$6, V2852+D2853+N(O2853)+T2853, IF(U2853&lt;=0, 0, V2852-H2853*W2852)))</f>
        <v/>
      </c>
      <c r="W2853" s="21">
        <f>IF(U2853&gt;0, V2853/U2853, 0)</f>
        <v/>
      </c>
      <c r="X2853" s="19">
        <f>IF(AND(S2853=1, C2853=Ajustes!$B$7), D2853-N(O2853)-T2853-H2853*W2852, "")</f>
        <v/>
      </c>
      <c r="Y2853" s="18">
        <f>IF(A2853="", "", TRIM(IF(COUNTIFS($N$2:$N$3000,N2853,$C$2:$C$3000,C2853,$D$2:$D$3000,D2853,$H$2:$H$3000,H2853)&gt;1, "Orden repetida. ", "")&amp;IF(AND(S2853=1, C2853=Ajustes!$B$7, U2852+0.000001&lt;H2853), "Vendes más de lo registrado. ", "")&amp;IF(Q2853="texto", "Fecha en texto. ", "")&amp;IF(OR(NOT(ISNUMBER(D2853)), NOT(ISNUMBER(H2853))), "Número en texto. ", "")&amp;IF(AND(ISNUMBER(Q2853), ISNUMBER(Q2852), Q2853&lt;Q2852), "Fuera de orden de fecha. ", "")))</f>
        <v/>
      </c>
      <c r="Z2853" s="18">
        <f>IF(AND(S2853=1, ISNUMBER(R2853)), ROW(), 0)</f>
        <v/>
      </c>
      <c r="AA2853" s="18">
        <f>IF(ISNUMBER(R2853), R2853, 0)</f>
        <v/>
      </c>
    </row>
    <row r="2854">
      <c r="A2854" s="13" t="n"/>
      <c r="B2854" s="13" t="n"/>
      <c r="C2854" s="13" t="n"/>
      <c r="D2854" s="13" t="n"/>
      <c r="E2854" s="13" t="n"/>
      <c r="F2854" s="13" t="n"/>
      <c r="G2854" s="13" t="n"/>
      <c r="H2854" s="13" t="n"/>
      <c r="I2854" s="13" t="n"/>
      <c r="J2854" s="13" t="n"/>
      <c r="K2854" s="13" t="n"/>
      <c r="L2854" s="13" t="n"/>
      <c r="M2854" s="13" t="n"/>
      <c r="N2854" s="13" t="n"/>
      <c r="O2854" s="14" t="n"/>
      <c r="P2854" s="15" t="n"/>
      <c r="Q2854" s="16">
        <f>IF(N2854="", "", IF(ISNUMBER(N2854), N2854, IFERROR(DATEVALUE(LEFT(N2854,10))+TIMEVALUE(MID(N2854,12,8)), "texto")))</f>
        <v/>
      </c>
      <c r="R2854" s="17">
        <f>IF(ISNUMBER(Q2854), DATE(YEAR(Q2854),MONTH(Q2854),1), "")</f>
        <v/>
      </c>
      <c r="S2854" s="18">
        <f>IF(A2854="", 0, IF(AND(M2854=Ajustes!$B$8, E2854=Ajustes!$B$5, I2854=Ajustes!$B$4, OR(C2854=Ajustes!$B$6, C2854=Ajustes!$B$7), ISNUMBER(D2854), ISNUMBER(H2854)), 1, 0))</f>
        <v/>
      </c>
      <c r="T2854" s="19">
        <f>IF(S2854&lt;&gt;1, 0, IF(N(J2854)=0, 0, IF(K2854=Ajustes!$B$5, J2854, J2854*F2854)))</f>
        <v/>
      </c>
      <c r="U2854" s="20">
        <f>IF(S2854&lt;&gt;1, U2853, IF(C2854=Ajustes!$B$6, U2853+H2854, U2853-H2854))</f>
        <v/>
      </c>
      <c r="V2854" s="19">
        <f>IF(S2854&lt;&gt;1, V2853, IF(C2854=Ajustes!$B$6, V2853+D2854+N(O2854)+T2854, IF(U2854&lt;=0, 0, V2853-H2854*W2853)))</f>
        <v/>
      </c>
      <c r="W2854" s="21">
        <f>IF(U2854&gt;0, V2854/U2854, 0)</f>
        <v/>
      </c>
      <c r="X2854" s="19">
        <f>IF(AND(S2854=1, C2854=Ajustes!$B$7), D2854-N(O2854)-T2854-H2854*W2853, "")</f>
        <v/>
      </c>
      <c r="Y2854" s="18">
        <f>IF(A2854="", "", TRIM(IF(COUNTIFS($N$2:$N$3000,N2854,$C$2:$C$3000,C2854,$D$2:$D$3000,D2854,$H$2:$H$3000,H2854)&gt;1, "Orden repetida. ", "")&amp;IF(AND(S2854=1, C2854=Ajustes!$B$7, U2853+0.000001&lt;H2854), "Vendes más de lo registrado. ", "")&amp;IF(Q2854="texto", "Fecha en texto. ", "")&amp;IF(OR(NOT(ISNUMBER(D2854)), NOT(ISNUMBER(H2854))), "Número en texto. ", "")&amp;IF(AND(ISNUMBER(Q2854), ISNUMBER(Q2853), Q2854&lt;Q2853), "Fuera de orden de fecha. ", "")))</f>
        <v/>
      </c>
      <c r="Z2854" s="18">
        <f>IF(AND(S2854=1, ISNUMBER(R2854)), ROW(), 0)</f>
        <v/>
      </c>
      <c r="AA2854" s="18">
        <f>IF(ISNUMBER(R2854), R2854, 0)</f>
        <v/>
      </c>
    </row>
    <row r="2855">
      <c r="A2855" s="13" t="n"/>
      <c r="B2855" s="13" t="n"/>
      <c r="C2855" s="13" t="n"/>
      <c r="D2855" s="13" t="n"/>
      <c r="E2855" s="13" t="n"/>
      <c r="F2855" s="13" t="n"/>
      <c r="G2855" s="13" t="n"/>
      <c r="H2855" s="13" t="n"/>
      <c r="I2855" s="13" t="n"/>
      <c r="J2855" s="13" t="n"/>
      <c r="K2855" s="13" t="n"/>
      <c r="L2855" s="13" t="n"/>
      <c r="M2855" s="13" t="n"/>
      <c r="N2855" s="13" t="n"/>
      <c r="O2855" s="14" t="n"/>
      <c r="P2855" s="15" t="n"/>
      <c r="Q2855" s="16">
        <f>IF(N2855="", "", IF(ISNUMBER(N2855), N2855, IFERROR(DATEVALUE(LEFT(N2855,10))+TIMEVALUE(MID(N2855,12,8)), "texto")))</f>
        <v/>
      </c>
      <c r="R2855" s="17">
        <f>IF(ISNUMBER(Q2855), DATE(YEAR(Q2855),MONTH(Q2855),1), "")</f>
        <v/>
      </c>
      <c r="S2855" s="18">
        <f>IF(A2855="", 0, IF(AND(M2855=Ajustes!$B$8, E2855=Ajustes!$B$5, I2855=Ajustes!$B$4, OR(C2855=Ajustes!$B$6, C2855=Ajustes!$B$7), ISNUMBER(D2855), ISNUMBER(H2855)), 1, 0))</f>
        <v/>
      </c>
      <c r="T2855" s="19">
        <f>IF(S2855&lt;&gt;1, 0, IF(N(J2855)=0, 0, IF(K2855=Ajustes!$B$5, J2855, J2855*F2855)))</f>
        <v/>
      </c>
      <c r="U2855" s="20">
        <f>IF(S2855&lt;&gt;1, U2854, IF(C2855=Ajustes!$B$6, U2854+H2855, U2854-H2855))</f>
        <v/>
      </c>
      <c r="V2855" s="19">
        <f>IF(S2855&lt;&gt;1, V2854, IF(C2855=Ajustes!$B$6, V2854+D2855+N(O2855)+T2855, IF(U2855&lt;=0, 0, V2854-H2855*W2854)))</f>
        <v/>
      </c>
      <c r="W2855" s="21">
        <f>IF(U2855&gt;0, V2855/U2855, 0)</f>
        <v/>
      </c>
      <c r="X2855" s="19">
        <f>IF(AND(S2855=1, C2855=Ajustes!$B$7), D2855-N(O2855)-T2855-H2855*W2854, "")</f>
        <v/>
      </c>
      <c r="Y2855" s="18">
        <f>IF(A2855="", "", TRIM(IF(COUNTIFS($N$2:$N$3000,N2855,$C$2:$C$3000,C2855,$D$2:$D$3000,D2855,$H$2:$H$3000,H2855)&gt;1, "Orden repetida. ", "")&amp;IF(AND(S2855=1, C2855=Ajustes!$B$7, U2854+0.000001&lt;H2855), "Vendes más de lo registrado. ", "")&amp;IF(Q2855="texto", "Fecha en texto. ", "")&amp;IF(OR(NOT(ISNUMBER(D2855)), NOT(ISNUMBER(H2855))), "Número en texto. ", "")&amp;IF(AND(ISNUMBER(Q2855), ISNUMBER(Q2854), Q2855&lt;Q2854), "Fuera de orden de fecha. ", "")))</f>
        <v/>
      </c>
      <c r="Z2855" s="18">
        <f>IF(AND(S2855=1, ISNUMBER(R2855)), ROW(), 0)</f>
        <v/>
      </c>
      <c r="AA2855" s="18">
        <f>IF(ISNUMBER(R2855), R2855, 0)</f>
        <v/>
      </c>
    </row>
    <row r="2856">
      <c r="A2856" s="13" t="n"/>
      <c r="B2856" s="13" t="n"/>
      <c r="C2856" s="13" t="n"/>
      <c r="D2856" s="13" t="n"/>
      <c r="E2856" s="13" t="n"/>
      <c r="F2856" s="13" t="n"/>
      <c r="G2856" s="13" t="n"/>
      <c r="H2856" s="13" t="n"/>
      <c r="I2856" s="13" t="n"/>
      <c r="J2856" s="13" t="n"/>
      <c r="K2856" s="13" t="n"/>
      <c r="L2856" s="13" t="n"/>
      <c r="M2856" s="13" t="n"/>
      <c r="N2856" s="13" t="n"/>
      <c r="O2856" s="14" t="n"/>
      <c r="P2856" s="15" t="n"/>
      <c r="Q2856" s="16">
        <f>IF(N2856="", "", IF(ISNUMBER(N2856), N2856, IFERROR(DATEVALUE(LEFT(N2856,10))+TIMEVALUE(MID(N2856,12,8)), "texto")))</f>
        <v/>
      </c>
      <c r="R2856" s="17">
        <f>IF(ISNUMBER(Q2856), DATE(YEAR(Q2856),MONTH(Q2856),1), "")</f>
        <v/>
      </c>
      <c r="S2856" s="18">
        <f>IF(A2856="", 0, IF(AND(M2856=Ajustes!$B$8, E2856=Ajustes!$B$5, I2856=Ajustes!$B$4, OR(C2856=Ajustes!$B$6, C2856=Ajustes!$B$7), ISNUMBER(D2856), ISNUMBER(H2856)), 1, 0))</f>
        <v/>
      </c>
      <c r="T2856" s="19">
        <f>IF(S2856&lt;&gt;1, 0, IF(N(J2856)=0, 0, IF(K2856=Ajustes!$B$5, J2856, J2856*F2856)))</f>
        <v/>
      </c>
      <c r="U2856" s="20">
        <f>IF(S2856&lt;&gt;1, U2855, IF(C2856=Ajustes!$B$6, U2855+H2856, U2855-H2856))</f>
        <v/>
      </c>
      <c r="V2856" s="19">
        <f>IF(S2856&lt;&gt;1, V2855, IF(C2856=Ajustes!$B$6, V2855+D2856+N(O2856)+T2856, IF(U2856&lt;=0, 0, V2855-H2856*W2855)))</f>
        <v/>
      </c>
      <c r="W2856" s="21">
        <f>IF(U2856&gt;0, V2856/U2856, 0)</f>
        <v/>
      </c>
      <c r="X2856" s="19">
        <f>IF(AND(S2856=1, C2856=Ajustes!$B$7), D2856-N(O2856)-T2856-H2856*W2855, "")</f>
        <v/>
      </c>
      <c r="Y2856" s="18">
        <f>IF(A2856="", "", TRIM(IF(COUNTIFS($N$2:$N$3000,N2856,$C$2:$C$3000,C2856,$D$2:$D$3000,D2856,$H$2:$H$3000,H2856)&gt;1, "Orden repetida. ", "")&amp;IF(AND(S2856=1, C2856=Ajustes!$B$7, U2855+0.000001&lt;H2856), "Vendes más de lo registrado. ", "")&amp;IF(Q2856="texto", "Fecha en texto. ", "")&amp;IF(OR(NOT(ISNUMBER(D2856)), NOT(ISNUMBER(H2856))), "Número en texto. ", "")&amp;IF(AND(ISNUMBER(Q2856), ISNUMBER(Q2855), Q2856&lt;Q2855), "Fuera de orden de fecha. ", "")))</f>
        <v/>
      </c>
      <c r="Z2856" s="18">
        <f>IF(AND(S2856=1, ISNUMBER(R2856)), ROW(), 0)</f>
        <v/>
      </c>
      <c r="AA2856" s="18">
        <f>IF(ISNUMBER(R2856), R2856, 0)</f>
        <v/>
      </c>
    </row>
    <row r="2857">
      <c r="A2857" s="13" t="n"/>
      <c r="B2857" s="13" t="n"/>
      <c r="C2857" s="13" t="n"/>
      <c r="D2857" s="13" t="n"/>
      <c r="E2857" s="13" t="n"/>
      <c r="F2857" s="13" t="n"/>
      <c r="G2857" s="13" t="n"/>
      <c r="H2857" s="13" t="n"/>
      <c r="I2857" s="13" t="n"/>
      <c r="J2857" s="13" t="n"/>
      <c r="K2857" s="13" t="n"/>
      <c r="L2857" s="13" t="n"/>
      <c r="M2857" s="13" t="n"/>
      <c r="N2857" s="13" t="n"/>
      <c r="O2857" s="14" t="n"/>
      <c r="P2857" s="15" t="n"/>
      <c r="Q2857" s="16">
        <f>IF(N2857="", "", IF(ISNUMBER(N2857), N2857, IFERROR(DATEVALUE(LEFT(N2857,10))+TIMEVALUE(MID(N2857,12,8)), "texto")))</f>
        <v/>
      </c>
      <c r="R2857" s="17">
        <f>IF(ISNUMBER(Q2857), DATE(YEAR(Q2857),MONTH(Q2857),1), "")</f>
        <v/>
      </c>
      <c r="S2857" s="18">
        <f>IF(A2857="", 0, IF(AND(M2857=Ajustes!$B$8, E2857=Ajustes!$B$5, I2857=Ajustes!$B$4, OR(C2857=Ajustes!$B$6, C2857=Ajustes!$B$7), ISNUMBER(D2857), ISNUMBER(H2857)), 1, 0))</f>
        <v/>
      </c>
      <c r="T2857" s="19">
        <f>IF(S2857&lt;&gt;1, 0, IF(N(J2857)=0, 0, IF(K2857=Ajustes!$B$5, J2857, J2857*F2857)))</f>
        <v/>
      </c>
      <c r="U2857" s="20">
        <f>IF(S2857&lt;&gt;1, U2856, IF(C2857=Ajustes!$B$6, U2856+H2857, U2856-H2857))</f>
        <v/>
      </c>
      <c r="V2857" s="19">
        <f>IF(S2857&lt;&gt;1, V2856, IF(C2857=Ajustes!$B$6, V2856+D2857+N(O2857)+T2857, IF(U2857&lt;=0, 0, V2856-H2857*W2856)))</f>
        <v/>
      </c>
      <c r="W2857" s="21">
        <f>IF(U2857&gt;0, V2857/U2857, 0)</f>
        <v/>
      </c>
      <c r="X2857" s="19">
        <f>IF(AND(S2857=1, C2857=Ajustes!$B$7), D2857-N(O2857)-T2857-H2857*W2856, "")</f>
        <v/>
      </c>
      <c r="Y2857" s="18">
        <f>IF(A2857="", "", TRIM(IF(COUNTIFS($N$2:$N$3000,N2857,$C$2:$C$3000,C2857,$D$2:$D$3000,D2857,$H$2:$H$3000,H2857)&gt;1, "Orden repetida. ", "")&amp;IF(AND(S2857=1, C2857=Ajustes!$B$7, U2856+0.000001&lt;H2857), "Vendes más de lo registrado. ", "")&amp;IF(Q2857="texto", "Fecha en texto. ", "")&amp;IF(OR(NOT(ISNUMBER(D2857)), NOT(ISNUMBER(H2857))), "Número en texto. ", "")&amp;IF(AND(ISNUMBER(Q2857), ISNUMBER(Q2856), Q2857&lt;Q2856), "Fuera de orden de fecha. ", "")))</f>
        <v/>
      </c>
      <c r="Z2857" s="18">
        <f>IF(AND(S2857=1, ISNUMBER(R2857)), ROW(), 0)</f>
        <v/>
      </c>
      <c r="AA2857" s="18">
        <f>IF(ISNUMBER(R2857), R2857, 0)</f>
        <v/>
      </c>
    </row>
    <row r="2858">
      <c r="A2858" s="13" t="n"/>
      <c r="B2858" s="13" t="n"/>
      <c r="C2858" s="13" t="n"/>
      <c r="D2858" s="13" t="n"/>
      <c r="E2858" s="13" t="n"/>
      <c r="F2858" s="13" t="n"/>
      <c r="G2858" s="13" t="n"/>
      <c r="H2858" s="13" t="n"/>
      <c r="I2858" s="13" t="n"/>
      <c r="J2858" s="13" t="n"/>
      <c r="K2858" s="13" t="n"/>
      <c r="L2858" s="13" t="n"/>
      <c r="M2858" s="13" t="n"/>
      <c r="N2858" s="13" t="n"/>
      <c r="O2858" s="14" t="n"/>
      <c r="P2858" s="15" t="n"/>
      <c r="Q2858" s="16">
        <f>IF(N2858="", "", IF(ISNUMBER(N2858), N2858, IFERROR(DATEVALUE(LEFT(N2858,10))+TIMEVALUE(MID(N2858,12,8)), "texto")))</f>
        <v/>
      </c>
      <c r="R2858" s="17">
        <f>IF(ISNUMBER(Q2858), DATE(YEAR(Q2858),MONTH(Q2858),1), "")</f>
        <v/>
      </c>
      <c r="S2858" s="18">
        <f>IF(A2858="", 0, IF(AND(M2858=Ajustes!$B$8, E2858=Ajustes!$B$5, I2858=Ajustes!$B$4, OR(C2858=Ajustes!$B$6, C2858=Ajustes!$B$7), ISNUMBER(D2858), ISNUMBER(H2858)), 1, 0))</f>
        <v/>
      </c>
      <c r="T2858" s="19">
        <f>IF(S2858&lt;&gt;1, 0, IF(N(J2858)=0, 0, IF(K2858=Ajustes!$B$5, J2858, J2858*F2858)))</f>
        <v/>
      </c>
      <c r="U2858" s="20">
        <f>IF(S2858&lt;&gt;1, U2857, IF(C2858=Ajustes!$B$6, U2857+H2858, U2857-H2858))</f>
        <v/>
      </c>
      <c r="V2858" s="19">
        <f>IF(S2858&lt;&gt;1, V2857, IF(C2858=Ajustes!$B$6, V2857+D2858+N(O2858)+T2858, IF(U2858&lt;=0, 0, V2857-H2858*W2857)))</f>
        <v/>
      </c>
      <c r="W2858" s="21">
        <f>IF(U2858&gt;0, V2858/U2858, 0)</f>
        <v/>
      </c>
      <c r="X2858" s="19">
        <f>IF(AND(S2858=1, C2858=Ajustes!$B$7), D2858-N(O2858)-T2858-H2858*W2857, "")</f>
        <v/>
      </c>
      <c r="Y2858" s="18">
        <f>IF(A2858="", "", TRIM(IF(COUNTIFS($N$2:$N$3000,N2858,$C$2:$C$3000,C2858,$D$2:$D$3000,D2858,$H$2:$H$3000,H2858)&gt;1, "Orden repetida. ", "")&amp;IF(AND(S2858=1, C2858=Ajustes!$B$7, U2857+0.000001&lt;H2858), "Vendes más de lo registrado. ", "")&amp;IF(Q2858="texto", "Fecha en texto. ", "")&amp;IF(OR(NOT(ISNUMBER(D2858)), NOT(ISNUMBER(H2858))), "Número en texto. ", "")&amp;IF(AND(ISNUMBER(Q2858), ISNUMBER(Q2857), Q2858&lt;Q2857), "Fuera de orden de fecha. ", "")))</f>
        <v/>
      </c>
      <c r="Z2858" s="18">
        <f>IF(AND(S2858=1, ISNUMBER(R2858)), ROW(), 0)</f>
        <v/>
      </c>
      <c r="AA2858" s="18">
        <f>IF(ISNUMBER(R2858), R2858, 0)</f>
        <v/>
      </c>
    </row>
    <row r="2859">
      <c r="A2859" s="13" t="n"/>
      <c r="B2859" s="13" t="n"/>
      <c r="C2859" s="13" t="n"/>
      <c r="D2859" s="13" t="n"/>
      <c r="E2859" s="13" t="n"/>
      <c r="F2859" s="13" t="n"/>
      <c r="G2859" s="13" t="n"/>
      <c r="H2859" s="13" t="n"/>
      <c r="I2859" s="13" t="n"/>
      <c r="J2859" s="13" t="n"/>
      <c r="K2859" s="13" t="n"/>
      <c r="L2859" s="13" t="n"/>
      <c r="M2859" s="13" t="n"/>
      <c r="N2859" s="13" t="n"/>
      <c r="O2859" s="14" t="n"/>
      <c r="P2859" s="15" t="n"/>
      <c r="Q2859" s="16">
        <f>IF(N2859="", "", IF(ISNUMBER(N2859), N2859, IFERROR(DATEVALUE(LEFT(N2859,10))+TIMEVALUE(MID(N2859,12,8)), "texto")))</f>
        <v/>
      </c>
      <c r="R2859" s="17">
        <f>IF(ISNUMBER(Q2859), DATE(YEAR(Q2859),MONTH(Q2859),1), "")</f>
        <v/>
      </c>
      <c r="S2859" s="18">
        <f>IF(A2859="", 0, IF(AND(M2859=Ajustes!$B$8, E2859=Ajustes!$B$5, I2859=Ajustes!$B$4, OR(C2859=Ajustes!$B$6, C2859=Ajustes!$B$7), ISNUMBER(D2859), ISNUMBER(H2859)), 1, 0))</f>
        <v/>
      </c>
      <c r="T2859" s="19">
        <f>IF(S2859&lt;&gt;1, 0, IF(N(J2859)=0, 0, IF(K2859=Ajustes!$B$5, J2859, J2859*F2859)))</f>
        <v/>
      </c>
      <c r="U2859" s="20">
        <f>IF(S2859&lt;&gt;1, U2858, IF(C2859=Ajustes!$B$6, U2858+H2859, U2858-H2859))</f>
        <v/>
      </c>
      <c r="V2859" s="19">
        <f>IF(S2859&lt;&gt;1, V2858, IF(C2859=Ajustes!$B$6, V2858+D2859+N(O2859)+T2859, IF(U2859&lt;=0, 0, V2858-H2859*W2858)))</f>
        <v/>
      </c>
      <c r="W2859" s="21">
        <f>IF(U2859&gt;0, V2859/U2859, 0)</f>
        <v/>
      </c>
      <c r="X2859" s="19">
        <f>IF(AND(S2859=1, C2859=Ajustes!$B$7), D2859-N(O2859)-T2859-H2859*W2858, "")</f>
        <v/>
      </c>
      <c r="Y2859" s="18">
        <f>IF(A2859="", "", TRIM(IF(COUNTIFS($N$2:$N$3000,N2859,$C$2:$C$3000,C2859,$D$2:$D$3000,D2859,$H$2:$H$3000,H2859)&gt;1, "Orden repetida. ", "")&amp;IF(AND(S2859=1, C2859=Ajustes!$B$7, U2858+0.000001&lt;H2859), "Vendes más de lo registrado. ", "")&amp;IF(Q2859="texto", "Fecha en texto. ", "")&amp;IF(OR(NOT(ISNUMBER(D2859)), NOT(ISNUMBER(H2859))), "Número en texto. ", "")&amp;IF(AND(ISNUMBER(Q2859), ISNUMBER(Q2858), Q2859&lt;Q2858), "Fuera de orden de fecha. ", "")))</f>
        <v/>
      </c>
      <c r="Z2859" s="18">
        <f>IF(AND(S2859=1, ISNUMBER(R2859)), ROW(), 0)</f>
        <v/>
      </c>
      <c r="AA2859" s="18">
        <f>IF(ISNUMBER(R2859), R2859, 0)</f>
        <v/>
      </c>
    </row>
    <row r="2860">
      <c r="A2860" s="13" t="n"/>
      <c r="B2860" s="13" t="n"/>
      <c r="C2860" s="13" t="n"/>
      <c r="D2860" s="13" t="n"/>
      <c r="E2860" s="13" t="n"/>
      <c r="F2860" s="13" t="n"/>
      <c r="G2860" s="13" t="n"/>
      <c r="H2860" s="13" t="n"/>
      <c r="I2860" s="13" t="n"/>
      <c r="J2860" s="13" t="n"/>
      <c r="K2860" s="13" t="n"/>
      <c r="L2860" s="13" t="n"/>
      <c r="M2860" s="13" t="n"/>
      <c r="N2860" s="13" t="n"/>
      <c r="O2860" s="14" t="n"/>
      <c r="P2860" s="15" t="n"/>
      <c r="Q2860" s="16">
        <f>IF(N2860="", "", IF(ISNUMBER(N2860), N2860, IFERROR(DATEVALUE(LEFT(N2860,10))+TIMEVALUE(MID(N2860,12,8)), "texto")))</f>
        <v/>
      </c>
      <c r="R2860" s="17">
        <f>IF(ISNUMBER(Q2860), DATE(YEAR(Q2860),MONTH(Q2860),1), "")</f>
        <v/>
      </c>
      <c r="S2860" s="18">
        <f>IF(A2860="", 0, IF(AND(M2860=Ajustes!$B$8, E2860=Ajustes!$B$5, I2860=Ajustes!$B$4, OR(C2860=Ajustes!$B$6, C2860=Ajustes!$B$7), ISNUMBER(D2860), ISNUMBER(H2860)), 1, 0))</f>
        <v/>
      </c>
      <c r="T2860" s="19">
        <f>IF(S2860&lt;&gt;1, 0, IF(N(J2860)=0, 0, IF(K2860=Ajustes!$B$5, J2860, J2860*F2860)))</f>
        <v/>
      </c>
      <c r="U2860" s="20">
        <f>IF(S2860&lt;&gt;1, U2859, IF(C2860=Ajustes!$B$6, U2859+H2860, U2859-H2860))</f>
        <v/>
      </c>
      <c r="V2860" s="19">
        <f>IF(S2860&lt;&gt;1, V2859, IF(C2860=Ajustes!$B$6, V2859+D2860+N(O2860)+T2860, IF(U2860&lt;=0, 0, V2859-H2860*W2859)))</f>
        <v/>
      </c>
      <c r="W2860" s="21">
        <f>IF(U2860&gt;0, V2860/U2860, 0)</f>
        <v/>
      </c>
      <c r="X2860" s="19">
        <f>IF(AND(S2860=1, C2860=Ajustes!$B$7), D2860-N(O2860)-T2860-H2860*W2859, "")</f>
        <v/>
      </c>
      <c r="Y2860" s="18">
        <f>IF(A2860="", "", TRIM(IF(COUNTIFS($N$2:$N$3000,N2860,$C$2:$C$3000,C2860,$D$2:$D$3000,D2860,$H$2:$H$3000,H2860)&gt;1, "Orden repetida. ", "")&amp;IF(AND(S2860=1, C2860=Ajustes!$B$7, U2859+0.000001&lt;H2860), "Vendes más de lo registrado. ", "")&amp;IF(Q2860="texto", "Fecha en texto. ", "")&amp;IF(OR(NOT(ISNUMBER(D2860)), NOT(ISNUMBER(H2860))), "Número en texto. ", "")&amp;IF(AND(ISNUMBER(Q2860), ISNUMBER(Q2859), Q2860&lt;Q2859), "Fuera de orden de fecha. ", "")))</f>
        <v/>
      </c>
      <c r="Z2860" s="18">
        <f>IF(AND(S2860=1, ISNUMBER(R2860)), ROW(), 0)</f>
        <v/>
      </c>
      <c r="AA2860" s="18">
        <f>IF(ISNUMBER(R2860), R2860, 0)</f>
        <v/>
      </c>
    </row>
    <row r="2861">
      <c r="A2861" s="13" t="n"/>
      <c r="B2861" s="13" t="n"/>
      <c r="C2861" s="13" t="n"/>
      <c r="D2861" s="13" t="n"/>
      <c r="E2861" s="13" t="n"/>
      <c r="F2861" s="13" t="n"/>
      <c r="G2861" s="13" t="n"/>
      <c r="H2861" s="13" t="n"/>
      <c r="I2861" s="13" t="n"/>
      <c r="J2861" s="13" t="n"/>
      <c r="K2861" s="13" t="n"/>
      <c r="L2861" s="13" t="n"/>
      <c r="M2861" s="13" t="n"/>
      <c r="N2861" s="13" t="n"/>
      <c r="O2861" s="14" t="n"/>
      <c r="P2861" s="15" t="n"/>
      <c r="Q2861" s="16">
        <f>IF(N2861="", "", IF(ISNUMBER(N2861), N2861, IFERROR(DATEVALUE(LEFT(N2861,10))+TIMEVALUE(MID(N2861,12,8)), "texto")))</f>
        <v/>
      </c>
      <c r="R2861" s="17">
        <f>IF(ISNUMBER(Q2861), DATE(YEAR(Q2861),MONTH(Q2861),1), "")</f>
        <v/>
      </c>
      <c r="S2861" s="18">
        <f>IF(A2861="", 0, IF(AND(M2861=Ajustes!$B$8, E2861=Ajustes!$B$5, I2861=Ajustes!$B$4, OR(C2861=Ajustes!$B$6, C2861=Ajustes!$B$7), ISNUMBER(D2861), ISNUMBER(H2861)), 1, 0))</f>
        <v/>
      </c>
      <c r="T2861" s="19">
        <f>IF(S2861&lt;&gt;1, 0, IF(N(J2861)=0, 0, IF(K2861=Ajustes!$B$5, J2861, J2861*F2861)))</f>
        <v/>
      </c>
      <c r="U2861" s="20">
        <f>IF(S2861&lt;&gt;1, U2860, IF(C2861=Ajustes!$B$6, U2860+H2861, U2860-H2861))</f>
        <v/>
      </c>
      <c r="V2861" s="19">
        <f>IF(S2861&lt;&gt;1, V2860, IF(C2861=Ajustes!$B$6, V2860+D2861+N(O2861)+T2861, IF(U2861&lt;=0, 0, V2860-H2861*W2860)))</f>
        <v/>
      </c>
      <c r="W2861" s="21">
        <f>IF(U2861&gt;0, V2861/U2861, 0)</f>
        <v/>
      </c>
      <c r="X2861" s="19">
        <f>IF(AND(S2861=1, C2861=Ajustes!$B$7), D2861-N(O2861)-T2861-H2861*W2860, "")</f>
        <v/>
      </c>
      <c r="Y2861" s="18">
        <f>IF(A2861="", "", TRIM(IF(COUNTIFS($N$2:$N$3000,N2861,$C$2:$C$3000,C2861,$D$2:$D$3000,D2861,$H$2:$H$3000,H2861)&gt;1, "Orden repetida. ", "")&amp;IF(AND(S2861=1, C2861=Ajustes!$B$7, U2860+0.000001&lt;H2861), "Vendes más de lo registrado. ", "")&amp;IF(Q2861="texto", "Fecha en texto. ", "")&amp;IF(OR(NOT(ISNUMBER(D2861)), NOT(ISNUMBER(H2861))), "Número en texto. ", "")&amp;IF(AND(ISNUMBER(Q2861), ISNUMBER(Q2860), Q2861&lt;Q2860), "Fuera de orden de fecha. ", "")))</f>
        <v/>
      </c>
      <c r="Z2861" s="18">
        <f>IF(AND(S2861=1, ISNUMBER(R2861)), ROW(), 0)</f>
        <v/>
      </c>
      <c r="AA2861" s="18">
        <f>IF(ISNUMBER(R2861), R2861, 0)</f>
        <v/>
      </c>
    </row>
    <row r="2862">
      <c r="A2862" s="13" t="n"/>
      <c r="B2862" s="13" t="n"/>
      <c r="C2862" s="13" t="n"/>
      <c r="D2862" s="13" t="n"/>
      <c r="E2862" s="13" t="n"/>
      <c r="F2862" s="13" t="n"/>
      <c r="G2862" s="13" t="n"/>
      <c r="H2862" s="13" t="n"/>
      <c r="I2862" s="13" t="n"/>
      <c r="J2862" s="13" t="n"/>
      <c r="K2862" s="13" t="n"/>
      <c r="L2862" s="13" t="n"/>
      <c r="M2862" s="13" t="n"/>
      <c r="N2862" s="13" t="n"/>
      <c r="O2862" s="14" t="n"/>
      <c r="P2862" s="15" t="n"/>
      <c r="Q2862" s="16">
        <f>IF(N2862="", "", IF(ISNUMBER(N2862), N2862, IFERROR(DATEVALUE(LEFT(N2862,10))+TIMEVALUE(MID(N2862,12,8)), "texto")))</f>
        <v/>
      </c>
      <c r="R2862" s="17">
        <f>IF(ISNUMBER(Q2862), DATE(YEAR(Q2862),MONTH(Q2862),1), "")</f>
        <v/>
      </c>
      <c r="S2862" s="18">
        <f>IF(A2862="", 0, IF(AND(M2862=Ajustes!$B$8, E2862=Ajustes!$B$5, I2862=Ajustes!$B$4, OR(C2862=Ajustes!$B$6, C2862=Ajustes!$B$7), ISNUMBER(D2862), ISNUMBER(H2862)), 1, 0))</f>
        <v/>
      </c>
      <c r="T2862" s="19">
        <f>IF(S2862&lt;&gt;1, 0, IF(N(J2862)=0, 0, IF(K2862=Ajustes!$B$5, J2862, J2862*F2862)))</f>
        <v/>
      </c>
      <c r="U2862" s="20">
        <f>IF(S2862&lt;&gt;1, U2861, IF(C2862=Ajustes!$B$6, U2861+H2862, U2861-H2862))</f>
        <v/>
      </c>
      <c r="V2862" s="19">
        <f>IF(S2862&lt;&gt;1, V2861, IF(C2862=Ajustes!$B$6, V2861+D2862+N(O2862)+T2862, IF(U2862&lt;=0, 0, V2861-H2862*W2861)))</f>
        <v/>
      </c>
      <c r="W2862" s="21">
        <f>IF(U2862&gt;0, V2862/U2862, 0)</f>
        <v/>
      </c>
      <c r="X2862" s="19">
        <f>IF(AND(S2862=1, C2862=Ajustes!$B$7), D2862-N(O2862)-T2862-H2862*W2861, "")</f>
        <v/>
      </c>
      <c r="Y2862" s="18">
        <f>IF(A2862="", "", TRIM(IF(COUNTIFS($N$2:$N$3000,N2862,$C$2:$C$3000,C2862,$D$2:$D$3000,D2862,$H$2:$H$3000,H2862)&gt;1, "Orden repetida. ", "")&amp;IF(AND(S2862=1, C2862=Ajustes!$B$7, U2861+0.000001&lt;H2862), "Vendes más de lo registrado. ", "")&amp;IF(Q2862="texto", "Fecha en texto. ", "")&amp;IF(OR(NOT(ISNUMBER(D2862)), NOT(ISNUMBER(H2862))), "Número en texto. ", "")&amp;IF(AND(ISNUMBER(Q2862), ISNUMBER(Q2861), Q2862&lt;Q2861), "Fuera de orden de fecha. ", "")))</f>
        <v/>
      </c>
      <c r="Z2862" s="18">
        <f>IF(AND(S2862=1, ISNUMBER(R2862)), ROW(), 0)</f>
        <v/>
      </c>
      <c r="AA2862" s="18">
        <f>IF(ISNUMBER(R2862), R2862, 0)</f>
        <v/>
      </c>
    </row>
    <row r="2863">
      <c r="A2863" s="13" t="n"/>
      <c r="B2863" s="13" t="n"/>
      <c r="C2863" s="13" t="n"/>
      <c r="D2863" s="13" t="n"/>
      <c r="E2863" s="13" t="n"/>
      <c r="F2863" s="13" t="n"/>
      <c r="G2863" s="13" t="n"/>
      <c r="H2863" s="13" t="n"/>
      <c r="I2863" s="13" t="n"/>
      <c r="J2863" s="13" t="n"/>
      <c r="K2863" s="13" t="n"/>
      <c r="L2863" s="13" t="n"/>
      <c r="M2863" s="13" t="n"/>
      <c r="N2863" s="13" t="n"/>
      <c r="O2863" s="14" t="n"/>
      <c r="P2863" s="15" t="n"/>
      <c r="Q2863" s="16">
        <f>IF(N2863="", "", IF(ISNUMBER(N2863), N2863, IFERROR(DATEVALUE(LEFT(N2863,10))+TIMEVALUE(MID(N2863,12,8)), "texto")))</f>
        <v/>
      </c>
      <c r="R2863" s="17">
        <f>IF(ISNUMBER(Q2863), DATE(YEAR(Q2863),MONTH(Q2863),1), "")</f>
        <v/>
      </c>
      <c r="S2863" s="18">
        <f>IF(A2863="", 0, IF(AND(M2863=Ajustes!$B$8, E2863=Ajustes!$B$5, I2863=Ajustes!$B$4, OR(C2863=Ajustes!$B$6, C2863=Ajustes!$B$7), ISNUMBER(D2863), ISNUMBER(H2863)), 1, 0))</f>
        <v/>
      </c>
      <c r="T2863" s="19">
        <f>IF(S2863&lt;&gt;1, 0, IF(N(J2863)=0, 0, IF(K2863=Ajustes!$B$5, J2863, J2863*F2863)))</f>
        <v/>
      </c>
      <c r="U2863" s="20">
        <f>IF(S2863&lt;&gt;1, U2862, IF(C2863=Ajustes!$B$6, U2862+H2863, U2862-H2863))</f>
        <v/>
      </c>
      <c r="V2863" s="19">
        <f>IF(S2863&lt;&gt;1, V2862, IF(C2863=Ajustes!$B$6, V2862+D2863+N(O2863)+T2863, IF(U2863&lt;=0, 0, V2862-H2863*W2862)))</f>
        <v/>
      </c>
      <c r="W2863" s="21">
        <f>IF(U2863&gt;0, V2863/U2863, 0)</f>
        <v/>
      </c>
      <c r="X2863" s="19">
        <f>IF(AND(S2863=1, C2863=Ajustes!$B$7), D2863-N(O2863)-T2863-H2863*W2862, "")</f>
        <v/>
      </c>
      <c r="Y2863" s="18">
        <f>IF(A2863="", "", TRIM(IF(COUNTIFS($N$2:$N$3000,N2863,$C$2:$C$3000,C2863,$D$2:$D$3000,D2863,$H$2:$H$3000,H2863)&gt;1, "Orden repetida. ", "")&amp;IF(AND(S2863=1, C2863=Ajustes!$B$7, U2862+0.000001&lt;H2863), "Vendes más de lo registrado. ", "")&amp;IF(Q2863="texto", "Fecha en texto. ", "")&amp;IF(OR(NOT(ISNUMBER(D2863)), NOT(ISNUMBER(H2863))), "Número en texto. ", "")&amp;IF(AND(ISNUMBER(Q2863), ISNUMBER(Q2862), Q2863&lt;Q2862), "Fuera de orden de fecha. ", "")))</f>
        <v/>
      </c>
      <c r="Z2863" s="18">
        <f>IF(AND(S2863=1, ISNUMBER(R2863)), ROW(), 0)</f>
        <v/>
      </c>
      <c r="AA2863" s="18">
        <f>IF(ISNUMBER(R2863), R2863, 0)</f>
        <v/>
      </c>
    </row>
    <row r="2864">
      <c r="A2864" s="13" t="n"/>
      <c r="B2864" s="13" t="n"/>
      <c r="C2864" s="13" t="n"/>
      <c r="D2864" s="13" t="n"/>
      <c r="E2864" s="13" t="n"/>
      <c r="F2864" s="13" t="n"/>
      <c r="G2864" s="13" t="n"/>
      <c r="H2864" s="13" t="n"/>
      <c r="I2864" s="13" t="n"/>
      <c r="J2864" s="13" t="n"/>
      <c r="K2864" s="13" t="n"/>
      <c r="L2864" s="13" t="n"/>
      <c r="M2864" s="13" t="n"/>
      <c r="N2864" s="13" t="n"/>
      <c r="O2864" s="14" t="n"/>
      <c r="P2864" s="15" t="n"/>
      <c r="Q2864" s="16">
        <f>IF(N2864="", "", IF(ISNUMBER(N2864), N2864, IFERROR(DATEVALUE(LEFT(N2864,10))+TIMEVALUE(MID(N2864,12,8)), "texto")))</f>
        <v/>
      </c>
      <c r="R2864" s="17">
        <f>IF(ISNUMBER(Q2864), DATE(YEAR(Q2864),MONTH(Q2864),1), "")</f>
        <v/>
      </c>
      <c r="S2864" s="18">
        <f>IF(A2864="", 0, IF(AND(M2864=Ajustes!$B$8, E2864=Ajustes!$B$5, I2864=Ajustes!$B$4, OR(C2864=Ajustes!$B$6, C2864=Ajustes!$B$7), ISNUMBER(D2864), ISNUMBER(H2864)), 1, 0))</f>
        <v/>
      </c>
      <c r="T2864" s="19">
        <f>IF(S2864&lt;&gt;1, 0, IF(N(J2864)=0, 0, IF(K2864=Ajustes!$B$5, J2864, J2864*F2864)))</f>
        <v/>
      </c>
      <c r="U2864" s="20">
        <f>IF(S2864&lt;&gt;1, U2863, IF(C2864=Ajustes!$B$6, U2863+H2864, U2863-H2864))</f>
        <v/>
      </c>
      <c r="V2864" s="19">
        <f>IF(S2864&lt;&gt;1, V2863, IF(C2864=Ajustes!$B$6, V2863+D2864+N(O2864)+T2864, IF(U2864&lt;=0, 0, V2863-H2864*W2863)))</f>
        <v/>
      </c>
      <c r="W2864" s="21">
        <f>IF(U2864&gt;0, V2864/U2864, 0)</f>
        <v/>
      </c>
      <c r="X2864" s="19">
        <f>IF(AND(S2864=1, C2864=Ajustes!$B$7), D2864-N(O2864)-T2864-H2864*W2863, "")</f>
        <v/>
      </c>
      <c r="Y2864" s="18">
        <f>IF(A2864="", "", TRIM(IF(COUNTIFS($N$2:$N$3000,N2864,$C$2:$C$3000,C2864,$D$2:$D$3000,D2864,$H$2:$H$3000,H2864)&gt;1, "Orden repetida. ", "")&amp;IF(AND(S2864=1, C2864=Ajustes!$B$7, U2863+0.000001&lt;H2864), "Vendes más de lo registrado. ", "")&amp;IF(Q2864="texto", "Fecha en texto. ", "")&amp;IF(OR(NOT(ISNUMBER(D2864)), NOT(ISNUMBER(H2864))), "Número en texto. ", "")&amp;IF(AND(ISNUMBER(Q2864), ISNUMBER(Q2863), Q2864&lt;Q2863), "Fuera de orden de fecha. ", "")))</f>
        <v/>
      </c>
      <c r="Z2864" s="18">
        <f>IF(AND(S2864=1, ISNUMBER(R2864)), ROW(), 0)</f>
        <v/>
      </c>
      <c r="AA2864" s="18">
        <f>IF(ISNUMBER(R2864), R2864, 0)</f>
        <v/>
      </c>
    </row>
    <row r="2865">
      <c r="A2865" s="13" t="n"/>
      <c r="B2865" s="13" t="n"/>
      <c r="C2865" s="13" t="n"/>
      <c r="D2865" s="13" t="n"/>
      <c r="E2865" s="13" t="n"/>
      <c r="F2865" s="13" t="n"/>
      <c r="G2865" s="13" t="n"/>
      <c r="H2865" s="13" t="n"/>
      <c r="I2865" s="13" t="n"/>
      <c r="J2865" s="13" t="n"/>
      <c r="K2865" s="13" t="n"/>
      <c r="L2865" s="13" t="n"/>
      <c r="M2865" s="13" t="n"/>
      <c r="N2865" s="13" t="n"/>
      <c r="O2865" s="14" t="n"/>
      <c r="P2865" s="15" t="n"/>
      <c r="Q2865" s="16">
        <f>IF(N2865="", "", IF(ISNUMBER(N2865), N2865, IFERROR(DATEVALUE(LEFT(N2865,10))+TIMEVALUE(MID(N2865,12,8)), "texto")))</f>
        <v/>
      </c>
      <c r="R2865" s="17">
        <f>IF(ISNUMBER(Q2865), DATE(YEAR(Q2865),MONTH(Q2865),1), "")</f>
        <v/>
      </c>
      <c r="S2865" s="18">
        <f>IF(A2865="", 0, IF(AND(M2865=Ajustes!$B$8, E2865=Ajustes!$B$5, I2865=Ajustes!$B$4, OR(C2865=Ajustes!$B$6, C2865=Ajustes!$B$7), ISNUMBER(D2865), ISNUMBER(H2865)), 1, 0))</f>
        <v/>
      </c>
      <c r="T2865" s="19">
        <f>IF(S2865&lt;&gt;1, 0, IF(N(J2865)=0, 0, IF(K2865=Ajustes!$B$5, J2865, J2865*F2865)))</f>
        <v/>
      </c>
      <c r="U2865" s="20">
        <f>IF(S2865&lt;&gt;1, U2864, IF(C2865=Ajustes!$B$6, U2864+H2865, U2864-H2865))</f>
        <v/>
      </c>
      <c r="V2865" s="19">
        <f>IF(S2865&lt;&gt;1, V2864, IF(C2865=Ajustes!$B$6, V2864+D2865+N(O2865)+T2865, IF(U2865&lt;=0, 0, V2864-H2865*W2864)))</f>
        <v/>
      </c>
      <c r="W2865" s="21">
        <f>IF(U2865&gt;0, V2865/U2865, 0)</f>
        <v/>
      </c>
      <c r="X2865" s="19">
        <f>IF(AND(S2865=1, C2865=Ajustes!$B$7), D2865-N(O2865)-T2865-H2865*W2864, "")</f>
        <v/>
      </c>
      <c r="Y2865" s="18">
        <f>IF(A2865="", "", TRIM(IF(COUNTIFS($N$2:$N$3000,N2865,$C$2:$C$3000,C2865,$D$2:$D$3000,D2865,$H$2:$H$3000,H2865)&gt;1, "Orden repetida. ", "")&amp;IF(AND(S2865=1, C2865=Ajustes!$B$7, U2864+0.000001&lt;H2865), "Vendes más de lo registrado. ", "")&amp;IF(Q2865="texto", "Fecha en texto. ", "")&amp;IF(OR(NOT(ISNUMBER(D2865)), NOT(ISNUMBER(H2865))), "Número en texto. ", "")&amp;IF(AND(ISNUMBER(Q2865), ISNUMBER(Q2864), Q2865&lt;Q2864), "Fuera de orden de fecha. ", "")))</f>
        <v/>
      </c>
      <c r="Z2865" s="18">
        <f>IF(AND(S2865=1, ISNUMBER(R2865)), ROW(), 0)</f>
        <v/>
      </c>
      <c r="AA2865" s="18">
        <f>IF(ISNUMBER(R2865), R2865, 0)</f>
        <v/>
      </c>
    </row>
    <row r="2866">
      <c r="A2866" s="13" t="n"/>
      <c r="B2866" s="13" t="n"/>
      <c r="C2866" s="13" t="n"/>
      <c r="D2866" s="13" t="n"/>
      <c r="E2866" s="13" t="n"/>
      <c r="F2866" s="13" t="n"/>
      <c r="G2866" s="13" t="n"/>
      <c r="H2866" s="13" t="n"/>
      <c r="I2866" s="13" t="n"/>
      <c r="J2866" s="13" t="n"/>
      <c r="K2866" s="13" t="n"/>
      <c r="L2866" s="13" t="n"/>
      <c r="M2866" s="13" t="n"/>
      <c r="N2866" s="13" t="n"/>
      <c r="O2866" s="14" t="n"/>
      <c r="P2866" s="15" t="n"/>
      <c r="Q2866" s="16">
        <f>IF(N2866="", "", IF(ISNUMBER(N2866), N2866, IFERROR(DATEVALUE(LEFT(N2866,10))+TIMEVALUE(MID(N2866,12,8)), "texto")))</f>
        <v/>
      </c>
      <c r="R2866" s="17">
        <f>IF(ISNUMBER(Q2866), DATE(YEAR(Q2866),MONTH(Q2866),1), "")</f>
        <v/>
      </c>
      <c r="S2866" s="18">
        <f>IF(A2866="", 0, IF(AND(M2866=Ajustes!$B$8, E2866=Ajustes!$B$5, I2866=Ajustes!$B$4, OR(C2866=Ajustes!$B$6, C2866=Ajustes!$B$7), ISNUMBER(D2866), ISNUMBER(H2866)), 1, 0))</f>
        <v/>
      </c>
      <c r="T2866" s="19">
        <f>IF(S2866&lt;&gt;1, 0, IF(N(J2866)=0, 0, IF(K2866=Ajustes!$B$5, J2866, J2866*F2866)))</f>
        <v/>
      </c>
      <c r="U2866" s="20">
        <f>IF(S2866&lt;&gt;1, U2865, IF(C2866=Ajustes!$B$6, U2865+H2866, U2865-H2866))</f>
        <v/>
      </c>
      <c r="V2866" s="19">
        <f>IF(S2866&lt;&gt;1, V2865, IF(C2866=Ajustes!$B$6, V2865+D2866+N(O2866)+T2866, IF(U2866&lt;=0, 0, V2865-H2866*W2865)))</f>
        <v/>
      </c>
      <c r="W2866" s="21">
        <f>IF(U2866&gt;0, V2866/U2866, 0)</f>
        <v/>
      </c>
      <c r="X2866" s="19">
        <f>IF(AND(S2866=1, C2866=Ajustes!$B$7), D2866-N(O2866)-T2866-H2866*W2865, "")</f>
        <v/>
      </c>
      <c r="Y2866" s="18">
        <f>IF(A2866="", "", TRIM(IF(COUNTIFS($N$2:$N$3000,N2866,$C$2:$C$3000,C2866,$D$2:$D$3000,D2866,$H$2:$H$3000,H2866)&gt;1, "Orden repetida. ", "")&amp;IF(AND(S2866=1, C2866=Ajustes!$B$7, U2865+0.000001&lt;H2866), "Vendes más de lo registrado. ", "")&amp;IF(Q2866="texto", "Fecha en texto. ", "")&amp;IF(OR(NOT(ISNUMBER(D2866)), NOT(ISNUMBER(H2866))), "Número en texto. ", "")&amp;IF(AND(ISNUMBER(Q2866), ISNUMBER(Q2865), Q2866&lt;Q2865), "Fuera de orden de fecha. ", "")))</f>
        <v/>
      </c>
      <c r="Z2866" s="18">
        <f>IF(AND(S2866=1, ISNUMBER(R2866)), ROW(), 0)</f>
        <v/>
      </c>
      <c r="AA2866" s="18">
        <f>IF(ISNUMBER(R2866), R2866, 0)</f>
        <v/>
      </c>
    </row>
    <row r="2867">
      <c r="A2867" s="13" t="n"/>
      <c r="B2867" s="13" t="n"/>
      <c r="C2867" s="13" t="n"/>
      <c r="D2867" s="13" t="n"/>
      <c r="E2867" s="13" t="n"/>
      <c r="F2867" s="13" t="n"/>
      <c r="G2867" s="13" t="n"/>
      <c r="H2867" s="13" t="n"/>
      <c r="I2867" s="13" t="n"/>
      <c r="J2867" s="13" t="n"/>
      <c r="K2867" s="13" t="n"/>
      <c r="L2867" s="13" t="n"/>
      <c r="M2867" s="13" t="n"/>
      <c r="N2867" s="13" t="n"/>
      <c r="O2867" s="14" t="n"/>
      <c r="P2867" s="15" t="n"/>
      <c r="Q2867" s="16">
        <f>IF(N2867="", "", IF(ISNUMBER(N2867), N2867, IFERROR(DATEVALUE(LEFT(N2867,10))+TIMEVALUE(MID(N2867,12,8)), "texto")))</f>
        <v/>
      </c>
      <c r="R2867" s="17">
        <f>IF(ISNUMBER(Q2867), DATE(YEAR(Q2867),MONTH(Q2867),1), "")</f>
        <v/>
      </c>
      <c r="S2867" s="18">
        <f>IF(A2867="", 0, IF(AND(M2867=Ajustes!$B$8, E2867=Ajustes!$B$5, I2867=Ajustes!$B$4, OR(C2867=Ajustes!$B$6, C2867=Ajustes!$B$7), ISNUMBER(D2867), ISNUMBER(H2867)), 1, 0))</f>
        <v/>
      </c>
      <c r="T2867" s="19">
        <f>IF(S2867&lt;&gt;1, 0, IF(N(J2867)=0, 0, IF(K2867=Ajustes!$B$5, J2867, J2867*F2867)))</f>
        <v/>
      </c>
      <c r="U2867" s="20">
        <f>IF(S2867&lt;&gt;1, U2866, IF(C2867=Ajustes!$B$6, U2866+H2867, U2866-H2867))</f>
        <v/>
      </c>
      <c r="V2867" s="19">
        <f>IF(S2867&lt;&gt;1, V2866, IF(C2867=Ajustes!$B$6, V2866+D2867+N(O2867)+T2867, IF(U2867&lt;=0, 0, V2866-H2867*W2866)))</f>
        <v/>
      </c>
      <c r="W2867" s="21">
        <f>IF(U2867&gt;0, V2867/U2867, 0)</f>
        <v/>
      </c>
      <c r="X2867" s="19">
        <f>IF(AND(S2867=1, C2867=Ajustes!$B$7), D2867-N(O2867)-T2867-H2867*W2866, "")</f>
        <v/>
      </c>
      <c r="Y2867" s="18">
        <f>IF(A2867="", "", TRIM(IF(COUNTIFS($N$2:$N$3000,N2867,$C$2:$C$3000,C2867,$D$2:$D$3000,D2867,$H$2:$H$3000,H2867)&gt;1, "Orden repetida. ", "")&amp;IF(AND(S2867=1, C2867=Ajustes!$B$7, U2866+0.000001&lt;H2867), "Vendes más de lo registrado. ", "")&amp;IF(Q2867="texto", "Fecha en texto. ", "")&amp;IF(OR(NOT(ISNUMBER(D2867)), NOT(ISNUMBER(H2867))), "Número en texto. ", "")&amp;IF(AND(ISNUMBER(Q2867), ISNUMBER(Q2866), Q2867&lt;Q2866), "Fuera de orden de fecha. ", "")))</f>
        <v/>
      </c>
      <c r="Z2867" s="18">
        <f>IF(AND(S2867=1, ISNUMBER(R2867)), ROW(), 0)</f>
        <v/>
      </c>
      <c r="AA2867" s="18">
        <f>IF(ISNUMBER(R2867), R2867, 0)</f>
        <v/>
      </c>
    </row>
    <row r="2868">
      <c r="A2868" s="13" t="n"/>
      <c r="B2868" s="13" t="n"/>
      <c r="C2868" s="13" t="n"/>
      <c r="D2868" s="13" t="n"/>
      <c r="E2868" s="13" t="n"/>
      <c r="F2868" s="13" t="n"/>
      <c r="G2868" s="13" t="n"/>
      <c r="H2868" s="13" t="n"/>
      <c r="I2868" s="13" t="n"/>
      <c r="J2868" s="13" t="n"/>
      <c r="K2868" s="13" t="n"/>
      <c r="L2868" s="13" t="n"/>
      <c r="M2868" s="13" t="n"/>
      <c r="N2868" s="13" t="n"/>
      <c r="O2868" s="14" t="n"/>
      <c r="P2868" s="15" t="n"/>
      <c r="Q2868" s="16">
        <f>IF(N2868="", "", IF(ISNUMBER(N2868), N2868, IFERROR(DATEVALUE(LEFT(N2868,10))+TIMEVALUE(MID(N2868,12,8)), "texto")))</f>
        <v/>
      </c>
      <c r="R2868" s="17">
        <f>IF(ISNUMBER(Q2868), DATE(YEAR(Q2868),MONTH(Q2868),1), "")</f>
        <v/>
      </c>
      <c r="S2868" s="18">
        <f>IF(A2868="", 0, IF(AND(M2868=Ajustes!$B$8, E2868=Ajustes!$B$5, I2868=Ajustes!$B$4, OR(C2868=Ajustes!$B$6, C2868=Ajustes!$B$7), ISNUMBER(D2868), ISNUMBER(H2868)), 1, 0))</f>
        <v/>
      </c>
      <c r="T2868" s="19">
        <f>IF(S2868&lt;&gt;1, 0, IF(N(J2868)=0, 0, IF(K2868=Ajustes!$B$5, J2868, J2868*F2868)))</f>
        <v/>
      </c>
      <c r="U2868" s="20">
        <f>IF(S2868&lt;&gt;1, U2867, IF(C2868=Ajustes!$B$6, U2867+H2868, U2867-H2868))</f>
        <v/>
      </c>
      <c r="V2868" s="19">
        <f>IF(S2868&lt;&gt;1, V2867, IF(C2868=Ajustes!$B$6, V2867+D2868+N(O2868)+T2868, IF(U2868&lt;=0, 0, V2867-H2868*W2867)))</f>
        <v/>
      </c>
      <c r="W2868" s="21">
        <f>IF(U2868&gt;0, V2868/U2868, 0)</f>
        <v/>
      </c>
      <c r="X2868" s="19">
        <f>IF(AND(S2868=1, C2868=Ajustes!$B$7), D2868-N(O2868)-T2868-H2868*W2867, "")</f>
        <v/>
      </c>
      <c r="Y2868" s="18">
        <f>IF(A2868="", "", TRIM(IF(COUNTIFS($N$2:$N$3000,N2868,$C$2:$C$3000,C2868,$D$2:$D$3000,D2868,$H$2:$H$3000,H2868)&gt;1, "Orden repetida. ", "")&amp;IF(AND(S2868=1, C2868=Ajustes!$B$7, U2867+0.000001&lt;H2868), "Vendes más de lo registrado. ", "")&amp;IF(Q2868="texto", "Fecha en texto. ", "")&amp;IF(OR(NOT(ISNUMBER(D2868)), NOT(ISNUMBER(H2868))), "Número en texto. ", "")&amp;IF(AND(ISNUMBER(Q2868), ISNUMBER(Q2867), Q2868&lt;Q2867), "Fuera de orden de fecha. ", "")))</f>
        <v/>
      </c>
      <c r="Z2868" s="18">
        <f>IF(AND(S2868=1, ISNUMBER(R2868)), ROW(), 0)</f>
        <v/>
      </c>
      <c r="AA2868" s="18">
        <f>IF(ISNUMBER(R2868), R2868, 0)</f>
        <v/>
      </c>
    </row>
    <row r="2869">
      <c r="A2869" s="13" t="n"/>
      <c r="B2869" s="13" t="n"/>
      <c r="C2869" s="13" t="n"/>
      <c r="D2869" s="13" t="n"/>
      <c r="E2869" s="13" t="n"/>
      <c r="F2869" s="13" t="n"/>
      <c r="G2869" s="13" t="n"/>
      <c r="H2869" s="13" t="n"/>
      <c r="I2869" s="13" t="n"/>
      <c r="J2869" s="13" t="n"/>
      <c r="K2869" s="13" t="n"/>
      <c r="L2869" s="13" t="n"/>
      <c r="M2869" s="13" t="n"/>
      <c r="N2869" s="13" t="n"/>
      <c r="O2869" s="14" t="n"/>
      <c r="P2869" s="15" t="n"/>
      <c r="Q2869" s="16">
        <f>IF(N2869="", "", IF(ISNUMBER(N2869), N2869, IFERROR(DATEVALUE(LEFT(N2869,10))+TIMEVALUE(MID(N2869,12,8)), "texto")))</f>
        <v/>
      </c>
      <c r="R2869" s="17">
        <f>IF(ISNUMBER(Q2869), DATE(YEAR(Q2869),MONTH(Q2869),1), "")</f>
        <v/>
      </c>
      <c r="S2869" s="18">
        <f>IF(A2869="", 0, IF(AND(M2869=Ajustes!$B$8, E2869=Ajustes!$B$5, I2869=Ajustes!$B$4, OR(C2869=Ajustes!$B$6, C2869=Ajustes!$B$7), ISNUMBER(D2869), ISNUMBER(H2869)), 1, 0))</f>
        <v/>
      </c>
      <c r="T2869" s="19">
        <f>IF(S2869&lt;&gt;1, 0, IF(N(J2869)=0, 0, IF(K2869=Ajustes!$B$5, J2869, J2869*F2869)))</f>
        <v/>
      </c>
      <c r="U2869" s="20">
        <f>IF(S2869&lt;&gt;1, U2868, IF(C2869=Ajustes!$B$6, U2868+H2869, U2868-H2869))</f>
        <v/>
      </c>
      <c r="V2869" s="19">
        <f>IF(S2869&lt;&gt;1, V2868, IF(C2869=Ajustes!$B$6, V2868+D2869+N(O2869)+T2869, IF(U2869&lt;=0, 0, V2868-H2869*W2868)))</f>
        <v/>
      </c>
      <c r="W2869" s="21">
        <f>IF(U2869&gt;0, V2869/U2869, 0)</f>
        <v/>
      </c>
      <c r="X2869" s="19">
        <f>IF(AND(S2869=1, C2869=Ajustes!$B$7), D2869-N(O2869)-T2869-H2869*W2868, "")</f>
        <v/>
      </c>
      <c r="Y2869" s="18">
        <f>IF(A2869="", "", TRIM(IF(COUNTIFS($N$2:$N$3000,N2869,$C$2:$C$3000,C2869,$D$2:$D$3000,D2869,$H$2:$H$3000,H2869)&gt;1, "Orden repetida. ", "")&amp;IF(AND(S2869=1, C2869=Ajustes!$B$7, U2868+0.000001&lt;H2869), "Vendes más de lo registrado. ", "")&amp;IF(Q2869="texto", "Fecha en texto. ", "")&amp;IF(OR(NOT(ISNUMBER(D2869)), NOT(ISNUMBER(H2869))), "Número en texto. ", "")&amp;IF(AND(ISNUMBER(Q2869), ISNUMBER(Q2868), Q2869&lt;Q2868), "Fuera de orden de fecha. ", "")))</f>
        <v/>
      </c>
      <c r="Z2869" s="18">
        <f>IF(AND(S2869=1, ISNUMBER(R2869)), ROW(), 0)</f>
        <v/>
      </c>
      <c r="AA2869" s="18">
        <f>IF(ISNUMBER(R2869), R2869, 0)</f>
        <v/>
      </c>
    </row>
    <row r="2870">
      <c r="A2870" s="13" t="n"/>
      <c r="B2870" s="13" t="n"/>
      <c r="C2870" s="13" t="n"/>
      <c r="D2870" s="13" t="n"/>
      <c r="E2870" s="13" t="n"/>
      <c r="F2870" s="13" t="n"/>
      <c r="G2870" s="13" t="n"/>
      <c r="H2870" s="13" t="n"/>
      <c r="I2870" s="13" t="n"/>
      <c r="J2870" s="13" t="n"/>
      <c r="K2870" s="13" t="n"/>
      <c r="L2870" s="13" t="n"/>
      <c r="M2870" s="13" t="n"/>
      <c r="N2870" s="13" t="n"/>
      <c r="O2870" s="14" t="n"/>
      <c r="P2870" s="15" t="n"/>
      <c r="Q2870" s="16">
        <f>IF(N2870="", "", IF(ISNUMBER(N2870), N2870, IFERROR(DATEVALUE(LEFT(N2870,10))+TIMEVALUE(MID(N2870,12,8)), "texto")))</f>
        <v/>
      </c>
      <c r="R2870" s="17">
        <f>IF(ISNUMBER(Q2870), DATE(YEAR(Q2870),MONTH(Q2870),1), "")</f>
        <v/>
      </c>
      <c r="S2870" s="18">
        <f>IF(A2870="", 0, IF(AND(M2870=Ajustes!$B$8, E2870=Ajustes!$B$5, I2870=Ajustes!$B$4, OR(C2870=Ajustes!$B$6, C2870=Ajustes!$B$7), ISNUMBER(D2870), ISNUMBER(H2870)), 1, 0))</f>
        <v/>
      </c>
      <c r="T2870" s="19">
        <f>IF(S2870&lt;&gt;1, 0, IF(N(J2870)=0, 0, IF(K2870=Ajustes!$B$5, J2870, J2870*F2870)))</f>
        <v/>
      </c>
      <c r="U2870" s="20">
        <f>IF(S2870&lt;&gt;1, U2869, IF(C2870=Ajustes!$B$6, U2869+H2870, U2869-H2870))</f>
        <v/>
      </c>
      <c r="V2870" s="19">
        <f>IF(S2870&lt;&gt;1, V2869, IF(C2870=Ajustes!$B$6, V2869+D2870+N(O2870)+T2870, IF(U2870&lt;=0, 0, V2869-H2870*W2869)))</f>
        <v/>
      </c>
      <c r="W2870" s="21">
        <f>IF(U2870&gt;0, V2870/U2870, 0)</f>
        <v/>
      </c>
      <c r="X2870" s="19">
        <f>IF(AND(S2870=1, C2870=Ajustes!$B$7), D2870-N(O2870)-T2870-H2870*W2869, "")</f>
        <v/>
      </c>
      <c r="Y2870" s="18">
        <f>IF(A2870="", "", TRIM(IF(COUNTIFS($N$2:$N$3000,N2870,$C$2:$C$3000,C2870,$D$2:$D$3000,D2870,$H$2:$H$3000,H2870)&gt;1, "Orden repetida. ", "")&amp;IF(AND(S2870=1, C2870=Ajustes!$B$7, U2869+0.000001&lt;H2870), "Vendes más de lo registrado. ", "")&amp;IF(Q2870="texto", "Fecha en texto. ", "")&amp;IF(OR(NOT(ISNUMBER(D2870)), NOT(ISNUMBER(H2870))), "Número en texto. ", "")&amp;IF(AND(ISNUMBER(Q2870), ISNUMBER(Q2869), Q2870&lt;Q2869), "Fuera de orden de fecha. ", "")))</f>
        <v/>
      </c>
      <c r="Z2870" s="18">
        <f>IF(AND(S2870=1, ISNUMBER(R2870)), ROW(), 0)</f>
        <v/>
      </c>
      <c r="AA2870" s="18">
        <f>IF(ISNUMBER(R2870), R2870, 0)</f>
        <v/>
      </c>
    </row>
    <row r="2871">
      <c r="A2871" s="13" t="n"/>
      <c r="B2871" s="13" t="n"/>
      <c r="C2871" s="13" t="n"/>
      <c r="D2871" s="13" t="n"/>
      <c r="E2871" s="13" t="n"/>
      <c r="F2871" s="13" t="n"/>
      <c r="G2871" s="13" t="n"/>
      <c r="H2871" s="13" t="n"/>
      <c r="I2871" s="13" t="n"/>
      <c r="J2871" s="13" t="n"/>
      <c r="K2871" s="13" t="n"/>
      <c r="L2871" s="13" t="n"/>
      <c r="M2871" s="13" t="n"/>
      <c r="N2871" s="13" t="n"/>
      <c r="O2871" s="14" t="n"/>
      <c r="P2871" s="15" t="n"/>
      <c r="Q2871" s="16">
        <f>IF(N2871="", "", IF(ISNUMBER(N2871), N2871, IFERROR(DATEVALUE(LEFT(N2871,10))+TIMEVALUE(MID(N2871,12,8)), "texto")))</f>
        <v/>
      </c>
      <c r="R2871" s="17">
        <f>IF(ISNUMBER(Q2871), DATE(YEAR(Q2871),MONTH(Q2871),1), "")</f>
        <v/>
      </c>
      <c r="S2871" s="18">
        <f>IF(A2871="", 0, IF(AND(M2871=Ajustes!$B$8, E2871=Ajustes!$B$5, I2871=Ajustes!$B$4, OR(C2871=Ajustes!$B$6, C2871=Ajustes!$B$7), ISNUMBER(D2871), ISNUMBER(H2871)), 1, 0))</f>
        <v/>
      </c>
      <c r="T2871" s="19">
        <f>IF(S2871&lt;&gt;1, 0, IF(N(J2871)=0, 0, IF(K2871=Ajustes!$B$5, J2871, J2871*F2871)))</f>
        <v/>
      </c>
      <c r="U2871" s="20">
        <f>IF(S2871&lt;&gt;1, U2870, IF(C2871=Ajustes!$B$6, U2870+H2871, U2870-H2871))</f>
        <v/>
      </c>
      <c r="V2871" s="19">
        <f>IF(S2871&lt;&gt;1, V2870, IF(C2871=Ajustes!$B$6, V2870+D2871+N(O2871)+T2871, IF(U2871&lt;=0, 0, V2870-H2871*W2870)))</f>
        <v/>
      </c>
      <c r="W2871" s="21">
        <f>IF(U2871&gt;0, V2871/U2871, 0)</f>
        <v/>
      </c>
      <c r="X2871" s="19">
        <f>IF(AND(S2871=1, C2871=Ajustes!$B$7), D2871-N(O2871)-T2871-H2871*W2870, "")</f>
        <v/>
      </c>
      <c r="Y2871" s="18">
        <f>IF(A2871="", "", TRIM(IF(COUNTIFS($N$2:$N$3000,N2871,$C$2:$C$3000,C2871,$D$2:$D$3000,D2871,$H$2:$H$3000,H2871)&gt;1, "Orden repetida. ", "")&amp;IF(AND(S2871=1, C2871=Ajustes!$B$7, U2870+0.000001&lt;H2871), "Vendes más de lo registrado. ", "")&amp;IF(Q2871="texto", "Fecha en texto. ", "")&amp;IF(OR(NOT(ISNUMBER(D2871)), NOT(ISNUMBER(H2871))), "Número en texto. ", "")&amp;IF(AND(ISNUMBER(Q2871), ISNUMBER(Q2870), Q2871&lt;Q2870), "Fuera de orden de fecha. ", "")))</f>
        <v/>
      </c>
      <c r="Z2871" s="18">
        <f>IF(AND(S2871=1, ISNUMBER(R2871)), ROW(), 0)</f>
        <v/>
      </c>
      <c r="AA2871" s="18">
        <f>IF(ISNUMBER(R2871), R2871, 0)</f>
        <v/>
      </c>
    </row>
    <row r="2872">
      <c r="A2872" s="13" t="n"/>
      <c r="B2872" s="13" t="n"/>
      <c r="C2872" s="13" t="n"/>
      <c r="D2872" s="13" t="n"/>
      <c r="E2872" s="13" t="n"/>
      <c r="F2872" s="13" t="n"/>
      <c r="G2872" s="13" t="n"/>
      <c r="H2872" s="13" t="n"/>
      <c r="I2872" s="13" t="n"/>
      <c r="J2872" s="13" t="n"/>
      <c r="K2872" s="13" t="n"/>
      <c r="L2872" s="13" t="n"/>
      <c r="M2872" s="13" t="n"/>
      <c r="N2872" s="13" t="n"/>
      <c r="O2872" s="14" t="n"/>
      <c r="P2872" s="15" t="n"/>
      <c r="Q2872" s="16">
        <f>IF(N2872="", "", IF(ISNUMBER(N2872), N2872, IFERROR(DATEVALUE(LEFT(N2872,10))+TIMEVALUE(MID(N2872,12,8)), "texto")))</f>
        <v/>
      </c>
      <c r="R2872" s="17">
        <f>IF(ISNUMBER(Q2872), DATE(YEAR(Q2872),MONTH(Q2872),1), "")</f>
        <v/>
      </c>
      <c r="S2872" s="18">
        <f>IF(A2872="", 0, IF(AND(M2872=Ajustes!$B$8, E2872=Ajustes!$B$5, I2872=Ajustes!$B$4, OR(C2872=Ajustes!$B$6, C2872=Ajustes!$B$7), ISNUMBER(D2872), ISNUMBER(H2872)), 1, 0))</f>
        <v/>
      </c>
      <c r="T2872" s="19">
        <f>IF(S2872&lt;&gt;1, 0, IF(N(J2872)=0, 0, IF(K2872=Ajustes!$B$5, J2872, J2872*F2872)))</f>
        <v/>
      </c>
      <c r="U2872" s="20">
        <f>IF(S2872&lt;&gt;1, U2871, IF(C2872=Ajustes!$B$6, U2871+H2872, U2871-H2872))</f>
        <v/>
      </c>
      <c r="V2872" s="19">
        <f>IF(S2872&lt;&gt;1, V2871, IF(C2872=Ajustes!$B$6, V2871+D2872+N(O2872)+T2872, IF(U2872&lt;=0, 0, V2871-H2872*W2871)))</f>
        <v/>
      </c>
      <c r="W2872" s="21">
        <f>IF(U2872&gt;0, V2872/U2872, 0)</f>
        <v/>
      </c>
      <c r="X2872" s="19">
        <f>IF(AND(S2872=1, C2872=Ajustes!$B$7), D2872-N(O2872)-T2872-H2872*W2871, "")</f>
        <v/>
      </c>
      <c r="Y2872" s="18">
        <f>IF(A2872="", "", TRIM(IF(COUNTIFS($N$2:$N$3000,N2872,$C$2:$C$3000,C2872,$D$2:$D$3000,D2872,$H$2:$H$3000,H2872)&gt;1, "Orden repetida. ", "")&amp;IF(AND(S2872=1, C2872=Ajustes!$B$7, U2871+0.000001&lt;H2872), "Vendes más de lo registrado. ", "")&amp;IF(Q2872="texto", "Fecha en texto. ", "")&amp;IF(OR(NOT(ISNUMBER(D2872)), NOT(ISNUMBER(H2872))), "Número en texto. ", "")&amp;IF(AND(ISNUMBER(Q2872), ISNUMBER(Q2871), Q2872&lt;Q2871), "Fuera de orden de fecha. ", "")))</f>
        <v/>
      </c>
      <c r="Z2872" s="18">
        <f>IF(AND(S2872=1, ISNUMBER(R2872)), ROW(), 0)</f>
        <v/>
      </c>
      <c r="AA2872" s="18">
        <f>IF(ISNUMBER(R2872), R2872, 0)</f>
        <v/>
      </c>
    </row>
    <row r="2873">
      <c r="A2873" s="13" t="n"/>
      <c r="B2873" s="13" t="n"/>
      <c r="C2873" s="13" t="n"/>
      <c r="D2873" s="13" t="n"/>
      <c r="E2873" s="13" t="n"/>
      <c r="F2873" s="13" t="n"/>
      <c r="G2873" s="13" t="n"/>
      <c r="H2873" s="13" t="n"/>
      <c r="I2873" s="13" t="n"/>
      <c r="J2873" s="13" t="n"/>
      <c r="K2873" s="13" t="n"/>
      <c r="L2873" s="13" t="n"/>
      <c r="M2873" s="13" t="n"/>
      <c r="N2873" s="13" t="n"/>
      <c r="O2873" s="14" t="n"/>
      <c r="P2873" s="15" t="n"/>
      <c r="Q2873" s="16">
        <f>IF(N2873="", "", IF(ISNUMBER(N2873), N2873, IFERROR(DATEVALUE(LEFT(N2873,10))+TIMEVALUE(MID(N2873,12,8)), "texto")))</f>
        <v/>
      </c>
      <c r="R2873" s="17">
        <f>IF(ISNUMBER(Q2873), DATE(YEAR(Q2873),MONTH(Q2873),1), "")</f>
        <v/>
      </c>
      <c r="S2873" s="18">
        <f>IF(A2873="", 0, IF(AND(M2873=Ajustes!$B$8, E2873=Ajustes!$B$5, I2873=Ajustes!$B$4, OR(C2873=Ajustes!$B$6, C2873=Ajustes!$B$7), ISNUMBER(D2873), ISNUMBER(H2873)), 1, 0))</f>
        <v/>
      </c>
      <c r="T2873" s="19">
        <f>IF(S2873&lt;&gt;1, 0, IF(N(J2873)=0, 0, IF(K2873=Ajustes!$B$5, J2873, J2873*F2873)))</f>
        <v/>
      </c>
      <c r="U2873" s="20">
        <f>IF(S2873&lt;&gt;1, U2872, IF(C2873=Ajustes!$B$6, U2872+H2873, U2872-H2873))</f>
        <v/>
      </c>
      <c r="V2873" s="19">
        <f>IF(S2873&lt;&gt;1, V2872, IF(C2873=Ajustes!$B$6, V2872+D2873+N(O2873)+T2873, IF(U2873&lt;=0, 0, V2872-H2873*W2872)))</f>
        <v/>
      </c>
      <c r="W2873" s="21">
        <f>IF(U2873&gt;0, V2873/U2873, 0)</f>
        <v/>
      </c>
      <c r="X2873" s="19">
        <f>IF(AND(S2873=1, C2873=Ajustes!$B$7), D2873-N(O2873)-T2873-H2873*W2872, "")</f>
        <v/>
      </c>
      <c r="Y2873" s="18">
        <f>IF(A2873="", "", TRIM(IF(COUNTIFS($N$2:$N$3000,N2873,$C$2:$C$3000,C2873,$D$2:$D$3000,D2873,$H$2:$H$3000,H2873)&gt;1, "Orden repetida. ", "")&amp;IF(AND(S2873=1, C2873=Ajustes!$B$7, U2872+0.000001&lt;H2873), "Vendes más de lo registrado. ", "")&amp;IF(Q2873="texto", "Fecha en texto. ", "")&amp;IF(OR(NOT(ISNUMBER(D2873)), NOT(ISNUMBER(H2873))), "Número en texto. ", "")&amp;IF(AND(ISNUMBER(Q2873), ISNUMBER(Q2872), Q2873&lt;Q2872), "Fuera de orden de fecha. ", "")))</f>
        <v/>
      </c>
      <c r="Z2873" s="18">
        <f>IF(AND(S2873=1, ISNUMBER(R2873)), ROW(), 0)</f>
        <v/>
      </c>
      <c r="AA2873" s="18">
        <f>IF(ISNUMBER(R2873), R2873, 0)</f>
        <v/>
      </c>
    </row>
    <row r="2874">
      <c r="A2874" s="13" t="n"/>
      <c r="B2874" s="13" t="n"/>
      <c r="C2874" s="13" t="n"/>
      <c r="D2874" s="13" t="n"/>
      <c r="E2874" s="13" t="n"/>
      <c r="F2874" s="13" t="n"/>
      <c r="G2874" s="13" t="n"/>
      <c r="H2874" s="13" t="n"/>
      <c r="I2874" s="13" t="n"/>
      <c r="J2874" s="13" t="n"/>
      <c r="K2874" s="13" t="n"/>
      <c r="L2874" s="13" t="n"/>
      <c r="M2874" s="13" t="n"/>
      <c r="N2874" s="13" t="n"/>
      <c r="O2874" s="14" t="n"/>
      <c r="P2874" s="15" t="n"/>
      <c r="Q2874" s="16">
        <f>IF(N2874="", "", IF(ISNUMBER(N2874), N2874, IFERROR(DATEVALUE(LEFT(N2874,10))+TIMEVALUE(MID(N2874,12,8)), "texto")))</f>
        <v/>
      </c>
      <c r="R2874" s="17">
        <f>IF(ISNUMBER(Q2874), DATE(YEAR(Q2874),MONTH(Q2874),1), "")</f>
        <v/>
      </c>
      <c r="S2874" s="18">
        <f>IF(A2874="", 0, IF(AND(M2874=Ajustes!$B$8, E2874=Ajustes!$B$5, I2874=Ajustes!$B$4, OR(C2874=Ajustes!$B$6, C2874=Ajustes!$B$7), ISNUMBER(D2874), ISNUMBER(H2874)), 1, 0))</f>
        <v/>
      </c>
      <c r="T2874" s="19">
        <f>IF(S2874&lt;&gt;1, 0, IF(N(J2874)=0, 0, IF(K2874=Ajustes!$B$5, J2874, J2874*F2874)))</f>
        <v/>
      </c>
      <c r="U2874" s="20">
        <f>IF(S2874&lt;&gt;1, U2873, IF(C2874=Ajustes!$B$6, U2873+H2874, U2873-H2874))</f>
        <v/>
      </c>
      <c r="V2874" s="19">
        <f>IF(S2874&lt;&gt;1, V2873, IF(C2874=Ajustes!$B$6, V2873+D2874+N(O2874)+T2874, IF(U2874&lt;=0, 0, V2873-H2874*W2873)))</f>
        <v/>
      </c>
      <c r="W2874" s="21">
        <f>IF(U2874&gt;0, V2874/U2874, 0)</f>
        <v/>
      </c>
      <c r="X2874" s="19">
        <f>IF(AND(S2874=1, C2874=Ajustes!$B$7), D2874-N(O2874)-T2874-H2874*W2873, "")</f>
        <v/>
      </c>
      <c r="Y2874" s="18">
        <f>IF(A2874="", "", TRIM(IF(COUNTIFS($N$2:$N$3000,N2874,$C$2:$C$3000,C2874,$D$2:$D$3000,D2874,$H$2:$H$3000,H2874)&gt;1, "Orden repetida. ", "")&amp;IF(AND(S2874=1, C2874=Ajustes!$B$7, U2873+0.000001&lt;H2874), "Vendes más de lo registrado. ", "")&amp;IF(Q2874="texto", "Fecha en texto. ", "")&amp;IF(OR(NOT(ISNUMBER(D2874)), NOT(ISNUMBER(H2874))), "Número en texto. ", "")&amp;IF(AND(ISNUMBER(Q2874), ISNUMBER(Q2873), Q2874&lt;Q2873), "Fuera de orden de fecha. ", "")))</f>
        <v/>
      </c>
      <c r="Z2874" s="18">
        <f>IF(AND(S2874=1, ISNUMBER(R2874)), ROW(), 0)</f>
        <v/>
      </c>
      <c r="AA2874" s="18">
        <f>IF(ISNUMBER(R2874), R2874, 0)</f>
        <v/>
      </c>
    </row>
    <row r="2875">
      <c r="A2875" s="13" t="n"/>
      <c r="B2875" s="13" t="n"/>
      <c r="C2875" s="13" t="n"/>
      <c r="D2875" s="13" t="n"/>
      <c r="E2875" s="13" t="n"/>
      <c r="F2875" s="13" t="n"/>
      <c r="G2875" s="13" t="n"/>
      <c r="H2875" s="13" t="n"/>
      <c r="I2875" s="13" t="n"/>
      <c r="J2875" s="13" t="n"/>
      <c r="K2875" s="13" t="n"/>
      <c r="L2875" s="13" t="n"/>
      <c r="M2875" s="13" t="n"/>
      <c r="N2875" s="13" t="n"/>
      <c r="O2875" s="14" t="n"/>
      <c r="P2875" s="15" t="n"/>
      <c r="Q2875" s="16">
        <f>IF(N2875="", "", IF(ISNUMBER(N2875), N2875, IFERROR(DATEVALUE(LEFT(N2875,10))+TIMEVALUE(MID(N2875,12,8)), "texto")))</f>
        <v/>
      </c>
      <c r="R2875" s="17">
        <f>IF(ISNUMBER(Q2875), DATE(YEAR(Q2875),MONTH(Q2875),1), "")</f>
        <v/>
      </c>
      <c r="S2875" s="18">
        <f>IF(A2875="", 0, IF(AND(M2875=Ajustes!$B$8, E2875=Ajustes!$B$5, I2875=Ajustes!$B$4, OR(C2875=Ajustes!$B$6, C2875=Ajustes!$B$7), ISNUMBER(D2875), ISNUMBER(H2875)), 1, 0))</f>
        <v/>
      </c>
      <c r="T2875" s="19">
        <f>IF(S2875&lt;&gt;1, 0, IF(N(J2875)=0, 0, IF(K2875=Ajustes!$B$5, J2875, J2875*F2875)))</f>
        <v/>
      </c>
      <c r="U2875" s="20">
        <f>IF(S2875&lt;&gt;1, U2874, IF(C2875=Ajustes!$B$6, U2874+H2875, U2874-H2875))</f>
        <v/>
      </c>
      <c r="V2875" s="19">
        <f>IF(S2875&lt;&gt;1, V2874, IF(C2875=Ajustes!$B$6, V2874+D2875+N(O2875)+T2875, IF(U2875&lt;=0, 0, V2874-H2875*W2874)))</f>
        <v/>
      </c>
      <c r="W2875" s="21">
        <f>IF(U2875&gt;0, V2875/U2875, 0)</f>
        <v/>
      </c>
      <c r="X2875" s="19">
        <f>IF(AND(S2875=1, C2875=Ajustes!$B$7), D2875-N(O2875)-T2875-H2875*W2874, "")</f>
        <v/>
      </c>
      <c r="Y2875" s="18">
        <f>IF(A2875="", "", TRIM(IF(COUNTIFS($N$2:$N$3000,N2875,$C$2:$C$3000,C2875,$D$2:$D$3000,D2875,$H$2:$H$3000,H2875)&gt;1, "Orden repetida. ", "")&amp;IF(AND(S2875=1, C2875=Ajustes!$B$7, U2874+0.000001&lt;H2875), "Vendes más de lo registrado. ", "")&amp;IF(Q2875="texto", "Fecha en texto. ", "")&amp;IF(OR(NOT(ISNUMBER(D2875)), NOT(ISNUMBER(H2875))), "Número en texto. ", "")&amp;IF(AND(ISNUMBER(Q2875), ISNUMBER(Q2874), Q2875&lt;Q2874), "Fuera de orden de fecha. ", "")))</f>
        <v/>
      </c>
      <c r="Z2875" s="18">
        <f>IF(AND(S2875=1, ISNUMBER(R2875)), ROW(), 0)</f>
        <v/>
      </c>
      <c r="AA2875" s="18">
        <f>IF(ISNUMBER(R2875), R2875, 0)</f>
        <v/>
      </c>
    </row>
    <row r="2876">
      <c r="A2876" s="13" t="n"/>
      <c r="B2876" s="13" t="n"/>
      <c r="C2876" s="13" t="n"/>
      <c r="D2876" s="13" t="n"/>
      <c r="E2876" s="13" t="n"/>
      <c r="F2876" s="13" t="n"/>
      <c r="G2876" s="13" t="n"/>
      <c r="H2876" s="13" t="n"/>
      <c r="I2876" s="13" t="n"/>
      <c r="J2876" s="13" t="n"/>
      <c r="K2876" s="13" t="n"/>
      <c r="L2876" s="13" t="n"/>
      <c r="M2876" s="13" t="n"/>
      <c r="N2876" s="13" t="n"/>
      <c r="O2876" s="14" t="n"/>
      <c r="P2876" s="15" t="n"/>
      <c r="Q2876" s="16">
        <f>IF(N2876="", "", IF(ISNUMBER(N2876), N2876, IFERROR(DATEVALUE(LEFT(N2876,10))+TIMEVALUE(MID(N2876,12,8)), "texto")))</f>
        <v/>
      </c>
      <c r="R2876" s="17">
        <f>IF(ISNUMBER(Q2876), DATE(YEAR(Q2876),MONTH(Q2876),1), "")</f>
        <v/>
      </c>
      <c r="S2876" s="18">
        <f>IF(A2876="", 0, IF(AND(M2876=Ajustes!$B$8, E2876=Ajustes!$B$5, I2876=Ajustes!$B$4, OR(C2876=Ajustes!$B$6, C2876=Ajustes!$B$7), ISNUMBER(D2876), ISNUMBER(H2876)), 1, 0))</f>
        <v/>
      </c>
      <c r="T2876" s="19">
        <f>IF(S2876&lt;&gt;1, 0, IF(N(J2876)=0, 0, IF(K2876=Ajustes!$B$5, J2876, J2876*F2876)))</f>
        <v/>
      </c>
      <c r="U2876" s="20">
        <f>IF(S2876&lt;&gt;1, U2875, IF(C2876=Ajustes!$B$6, U2875+H2876, U2875-H2876))</f>
        <v/>
      </c>
      <c r="V2876" s="19">
        <f>IF(S2876&lt;&gt;1, V2875, IF(C2876=Ajustes!$B$6, V2875+D2876+N(O2876)+T2876, IF(U2876&lt;=0, 0, V2875-H2876*W2875)))</f>
        <v/>
      </c>
      <c r="W2876" s="21">
        <f>IF(U2876&gt;0, V2876/U2876, 0)</f>
        <v/>
      </c>
      <c r="X2876" s="19">
        <f>IF(AND(S2876=1, C2876=Ajustes!$B$7), D2876-N(O2876)-T2876-H2876*W2875, "")</f>
        <v/>
      </c>
      <c r="Y2876" s="18">
        <f>IF(A2876="", "", TRIM(IF(COUNTIFS($N$2:$N$3000,N2876,$C$2:$C$3000,C2876,$D$2:$D$3000,D2876,$H$2:$H$3000,H2876)&gt;1, "Orden repetida. ", "")&amp;IF(AND(S2876=1, C2876=Ajustes!$B$7, U2875+0.000001&lt;H2876), "Vendes más de lo registrado. ", "")&amp;IF(Q2876="texto", "Fecha en texto. ", "")&amp;IF(OR(NOT(ISNUMBER(D2876)), NOT(ISNUMBER(H2876))), "Número en texto. ", "")&amp;IF(AND(ISNUMBER(Q2876), ISNUMBER(Q2875), Q2876&lt;Q2875), "Fuera de orden de fecha. ", "")))</f>
        <v/>
      </c>
      <c r="Z2876" s="18">
        <f>IF(AND(S2876=1, ISNUMBER(R2876)), ROW(), 0)</f>
        <v/>
      </c>
      <c r="AA2876" s="18">
        <f>IF(ISNUMBER(R2876), R2876, 0)</f>
        <v/>
      </c>
    </row>
    <row r="2877">
      <c r="A2877" s="13" t="n"/>
      <c r="B2877" s="13" t="n"/>
      <c r="C2877" s="13" t="n"/>
      <c r="D2877" s="13" t="n"/>
      <c r="E2877" s="13" t="n"/>
      <c r="F2877" s="13" t="n"/>
      <c r="G2877" s="13" t="n"/>
      <c r="H2877" s="13" t="n"/>
      <c r="I2877" s="13" t="n"/>
      <c r="J2877" s="13" t="n"/>
      <c r="K2877" s="13" t="n"/>
      <c r="L2877" s="13" t="n"/>
      <c r="M2877" s="13" t="n"/>
      <c r="N2877" s="13" t="n"/>
      <c r="O2877" s="14" t="n"/>
      <c r="P2877" s="15" t="n"/>
      <c r="Q2877" s="16">
        <f>IF(N2877="", "", IF(ISNUMBER(N2877), N2877, IFERROR(DATEVALUE(LEFT(N2877,10))+TIMEVALUE(MID(N2877,12,8)), "texto")))</f>
        <v/>
      </c>
      <c r="R2877" s="17">
        <f>IF(ISNUMBER(Q2877), DATE(YEAR(Q2877),MONTH(Q2877),1), "")</f>
        <v/>
      </c>
      <c r="S2877" s="18">
        <f>IF(A2877="", 0, IF(AND(M2877=Ajustes!$B$8, E2877=Ajustes!$B$5, I2877=Ajustes!$B$4, OR(C2877=Ajustes!$B$6, C2877=Ajustes!$B$7), ISNUMBER(D2877), ISNUMBER(H2877)), 1, 0))</f>
        <v/>
      </c>
      <c r="T2877" s="19">
        <f>IF(S2877&lt;&gt;1, 0, IF(N(J2877)=0, 0, IF(K2877=Ajustes!$B$5, J2877, J2877*F2877)))</f>
        <v/>
      </c>
      <c r="U2877" s="20">
        <f>IF(S2877&lt;&gt;1, U2876, IF(C2877=Ajustes!$B$6, U2876+H2877, U2876-H2877))</f>
        <v/>
      </c>
      <c r="V2877" s="19">
        <f>IF(S2877&lt;&gt;1, V2876, IF(C2877=Ajustes!$B$6, V2876+D2877+N(O2877)+T2877, IF(U2877&lt;=0, 0, V2876-H2877*W2876)))</f>
        <v/>
      </c>
      <c r="W2877" s="21">
        <f>IF(U2877&gt;0, V2877/U2877, 0)</f>
        <v/>
      </c>
      <c r="X2877" s="19">
        <f>IF(AND(S2877=1, C2877=Ajustes!$B$7), D2877-N(O2877)-T2877-H2877*W2876, "")</f>
        <v/>
      </c>
      <c r="Y2877" s="18">
        <f>IF(A2877="", "", TRIM(IF(COUNTIFS($N$2:$N$3000,N2877,$C$2:$C$3000,C2877,$D$2:$D$3000,D2877,$H$2:$H$3000,H2877)&gt;1, "Orden repetida. ", "")&amp;IF(AND(S2877=1, C2877=Ajustes!$B$7, U2876+0.000001&lt;H2877), "Vendes más de lo registrado. ", "")&amp;IF(Q2877="texto", "Fecha en texto. ", "")&amp;IF(OR(NOT(ISNUMBER(D2877)), NOT(ISNUMBER(H2877))), "Número en texto. ", "")&amp;IF(AND(ISNUMBER(Q2877), ISNUMBER(Q2876), Q2877&lt;Q2876), "Fuera de orden de fecha. ", "")))</f>
        <v/>
      </c>
      <c r="Z2877" s="18">
        <f>IF(AND(S2877=1, ISNUMBER(R2877)), ROW(), 0)</f>
        <v/>
      </c>
      <c r="AA2877" s="18">
        <f>IF(ISNUMBER(R2877), R2877, 0)</f>
        <v/>
      </c>
    </row>
    <row r="2878">
      <c r="A2878" s="13" t="n"/>
      <c r="B2878" s="13" t="n"/>
      <c r="C2878" s="13" t="n"/>
      <c r="D2878" s="13" t="n"/>
      <c r="E2878" s="13" t="n"/>
      <c r="F2878" s="13" t="n"/>
      <c r="G2878" s="13" t="n"/>
      <c r="H2878" s="13" t="n"/>
      <c r="I2878" s="13" t="n"/>
      <c r="J2878" s="13" t="n"/>
      <c r="K2878" s="13" t="n"/>
      <c r="L2878" s="13" t="n"/>
      <c r="M2878" s="13" t="n"/>
      <c r="N2878" s="13" t="n"/>
      <c r="O2878" s="14" t="n"/>
      <c r="P2878" s="15" t="n"/>
      <c r="Q2878" s="16">
        <f>IF(N2878="", "", IF(ISNUMBER(N2878), N2878, IFERROR(DATEVALUE(LEFT(N2878,10))+TIMEVALUE(MID(N2878,12,8)), "texto")))</f>
        <v/>
      </c>
      <c r="R2878" s="17">
        <f>IF(ISNUMBER(Q2878), DATE(YEAR(Q2878),MONTH(Q2878),1), "")</f>
        <v/>
      </c>
      <c r="S2878" s="18">
        <f>IF(A2878="", 0, IF(AND(M2878=Ajustes!$B$8, E2878=Ajustes!$B$5, I2878=Ajustes!$B$4, OR(C2878=Ajustes!$B$6, C2878=Ajustes!$B$7), ISNUMBER(D2878), ISNUMBER(H2878)), 1, 0))</f>
        <v/>
      </c>
      <c r="T2878" s="19">
        <f>IF(S2878&lt;&gt;1, 0, IF(N(J2878)=0, 0, IF(K2878=Ajustes!$B$5, J2878, J2878*F2878)))</f>
        <v/>
      </c>
      <c r="U2878" s="20">
        <f>IF(S2878&lt;&gt;1, U2877, IF(C2878=Ajustes!$B$6, U2877+H2878, U2877-H2878))</f>
        <v/>
      </c>
      <c r="V2878" s="19">
        <f>IF(S2878&lt;&gt;1, V2877, IF(C2878=Ajustes!$B$6, V2877+D2878+N(O2878)+T2878, IF(U2878&lt;=0, 0, V2877-H2878*W2877)))</f>
        <v/>
      </c>
      <c r="W2878" s="21">
        <f>IF(U2878&gt;0, V2878/U2878, 0)</f>
        <v/>
      </c>
      <c r="X2878" s="19">
        <f>IF(AND(S2878=1, C2878=Ajustes!$B$7), D2878-N(O2878)-T2878-H2878*W2877, "")</f>
        <v/>
      </c>
      <c r="Y2878" s="18">
        <f>IF(A2878="", "", TRIM(IF(COUNTIFS($N$2:$N$3000,N2878,$C$2:$C$3000,C2878,$D$2:$D$3000,D2878,$H$2:$H$3000,H2878)&gt;1, "Orden repetida. ", "")&amp;IF(AND(S2878=1, C2878=Ajustes!$B$7, U2877+0.000001&lt;H2878), "Vendes más de lo registrado. ", "")&amp;IF(Q2878="texto", "Fecha en texto. ", "")&amp;IF(OR(NOT(ISNUMBER(D2878)), NOT(ISNUMBER(H2878))), "Número en texto. ", "")&amp;IF(AND(ISNUMBER(Q2878), ISNUMBER(Q2877), Q2878&lt;Q2877), "Fuera de orden de fecha. ", "")))</f>
        <v/>
      </c>
      <c r="Z2878" s="18">
        <f>IF(AND(S2878=1, ISNUMBER(R2878)), ROW(), 0)</f>
        <v/>
      </c>
      <c r="AA2878" s="18">
        <f>IF(ISNUMBER(R2878), R2878, 0)</f>
        <v/>
      </c>
    </row>
    <row r="2879">
      <c r="A2879" s="13" t="n"/>
      <c r="B2879" s="13" t="n"/>
      <c r="C2879" s="13" t="n"/>
      <c r="D2879" s="13" t="n"/>
      <c r="E2879" s="13" t="n"/>
      <c r="F2879" s="13" t="n"/>
      <c r="G2879" s="13" t="n"/>
      <c r="H2879" s="13" t="n"/>
      <c r="I2879" s="13" t="n"/>
      <c r="J2879" s="13" t="n"/>
      <c r="K2879" s="13" t="n"/>
      <c r="L2879" s="13" t="n"/>
      <c r="M2879" s="13" t="n"/>
      <c r="N2879" s="13" t="n"/>
      <c r="O2879" s="14" t="n"/>
      <c r="P2879" s="15" t="n"/>
      <c r="Q2879" s="16">
        <f>IF(N2879="", "", IF(ISNUMBER(N2879), N2879, IFERROR(DATEVALUE(LEFT(N2879,10))+TIMEVALUE(MID(N2879,12,8)), "texto")))</f>
        <v/>
      </c>
      <c r="R2879" s="17">
        <f>IF(ISNUMBER(Q2879), DATE(YEAR(Q2879),MONTH(Q2879),1), "")</f>
        <v/>
      </c>
      <c r="S2879" s="18">
        <f>IF(A2879="", 0, IF(AND(M2879=Ajustes!$B$8, E2879=Ajustes!$B$5, I2879=Ajustes!$B$4, OR(C2879=Ajustes!$B$6, C2879=Ajustes!$B$7), ISNUMBER(D2879), ISNUMBER(H2879)), 1, 0))</f>
        <v/>
      </c>
      <c r="T2879" s="19">
        <f>IF(S2879&lt;&gt;1, 0, IF(N(J2879)=0, 0, IF(K2879=Ajustes!$B$5, J2879, J2879*F2879)))</f>
        <v/>
      </c>
      <c r="U2879" s="20">
        <f>IF(S2879&lt;&gt;1, U2878, IF(C2879=Ajustes!$B$6, U2878+H2879, U2878-H2879))</f>
        <v/>
      </c>
      <c r="V2879" s="19">
        <f>IF(S2879&lt;&gt;1, V2878, IF(C2879=Ajustes!$B$6, V2878+D2879+N(O2879)+T2879, IF(U2879&lt;=0, 0, V2878-H2879*W2878)))</f>
        <v/>
      </c>
      <c r="W2879" s="21">
        <f>IF(U2879&gt;0, V2879/U2879, 0)</f>
        <v/>
      </c>
      <c r="X2879" s="19">
        <f>IF(AND(S2879=1, C2879=Ajustes!$B$7), D2879-N(O2879)-T2879-H2879*W2878, "")</f>
        <v/>
      </c>
      <c r="Y2879" s="18">
        <f>IF(A2879="", "", TRIM(IF(COUNTIFS($N$2:$N$3000,N2879,$C$2:$C$3000,C2879,$D$2:$D$3000,D2879,$H$2:$H$3000,H2879)&gt;1, "Orden repetida. ", "")&amp;IF(AND(S2879=1, C2879=Ajustes!$B$7, U2878+0.000001&lt;H2879), "Vendes más de lo registrado. ", "")&amp;IF(Q2879="texto", "Fecha en texto. ", "")&amp;IF(OR(NOT(ISNUMBER(D2879)), NOT(ISNUMBER(H2879))), "Número en texto. ", "")&amp;IF(AND(ISNUMBER(Q2879), ISNUMBER(Q2878), Q2879&lt;Q2878), "Fuera de orden de fecha. ", "")))</f>
        <v/>
      </c>
      <c r="Z2879" s="18">
        <f>IF(AND(S2879=1, ISNUMBER(R2879)), ROW(), 0)</f>
        <v/>
      </c>
      <c r="AA2879" s="18">
        <f>IF(ISNUMBER(R2879), R2879, 0)</f>
        <v/>
      </c>
    </row>
    <row r="2880">
      <c r="A2880" s="13" t="n"/>
      <c r="B2880" s="13" t="n"/>
      <c r="C2880" s="13" t="n"/>
      <c r="D2880" s="13" t="n"/>
      <c r="E2880" s="13" t="n"/>
      <c r="F2880" s="13" t="n"/>
      <c r="G2880" s="13" t="n"/>
      <c r="H2880" s="13" t="n"/>
      <c r="I2880" s="13" t="n"/>
      <c r="J2880" s="13" t="n"/>
      <c r="K2880" s="13" t="n"/>
      <c r="L2880" s="13" t="n"/>
      <c r="M2880" s="13" t="n"/>
      <c r="N2880" s="13" t="n"/>
      <c r="O2880" s="14" t="n"/>
      <c r="P2880" s="15" t="n"/>
      <c r="Q2880" s="16">
        <f>IF(N2880="", "", IF(ISNUMBER(N2880), N2880, IFERROR(DATEVALUE(LEFT(N2880,10))+TIMEVALUE(MID(N2880,12,8)), "texto")))</f>
        <v/>
      </c>
      <c r="R2880" s="17">
        <f>IF(ISNUMBER(Q2880), DATE(YEAR(Q2880),MONTH(Q2880),1), "")</f>
        <v/>
      </c>
      <c r="S2880" s="18">
        <f>IF(A2880="", 0, IF(AND(M2880=Ajustes!$B$8, E2880=Ajustes!$B$5, I2880=Ajustes!$B$4, OR(C2880=Ajustes!$B$6, C2880=Ajustes!$B$7), ISNUMBER(D2880), ISNUMBER(H2880)), 1, 0))</f>
        <v/>
      </c>
      <c r="T2880" s="19">
        <f>IF(S2880&lt;&gt;1, 0, IF(N(J2880)=0, 0, IF(K2880=Ajustes!$B$5, J2880, J2880*F2880)))</f>
        <v/>
      </c>
      <c r="U2880" s="20">
        <f>IF(S2880&lt;&gt;1, U2879, IF(C2880=Ajustes!$B$6, U2879+H2880, U2879-H2880))</f>
        <v/>
      </c>
      <c r="V2880" s="19">
        <f>IF(S2880&lt;&gt;1, V2879, IF(C2880=Ajustes!$B$6, V2879+D2880+N(O2880)+T2880, IF(U2880&lt;=0, 0, V2879-H2880*W2879)))</f>
        <v/>
      </c>
      <c r="W2880" s="21">
        <f>IF(U2880&gt;0, V2880/U2880, 0)</f>
        <v/>
      </c>
      <c r="X2880" s="19">
        <f>IF(AND(S2880=1, C2880=Ajustes!$B$7), D2880-N(O2880)-T2880-H2880*W2879, "")</f>
        <v/>
      </c>
      <c r="Y2880" s="18">
        <f>IF(A2880="", "", TRIM(IF(COUNTIFS($N$2:$N$3000,N2880,$C$2:$C$3000,C2880,$D$2:$D$3000,D2880,$H$2:$H$3000,H2880)&gt;1, "Orden repetida. ", "")&amp;IF(AND(S2880=1, C2880=Ajustes!$B$7, U2879+0.000001&lt;H2880), "Vendes más de lo registrado. ", "")&amp;IF(Q2880="texto", "Fecha en texto. ", "")&amp;IF(OR(NOT(ISNUMBER(D2880)), NOT(ISNUMBER(H2880))), "Número en texto. ", "")&amp;IF(AND(ISNUMBER(Q2880), ISNUMBER(Q2879), Q2880&lt;Q2879), "Fuera de orden de fecha. ", "")))</f>
        <v/>
      </c>
      <c r="Z2880" s="18">
        <f>IF(AND(S2880=1, ISNUMBER(R2880)), ROW(), 0)</f>
        <v/>
      </c>
      <c r="AA2880" s="18">
        <f>IF(ISNUMBER(R2880), R2880, 0)</f>
        <v/>
      </c>
    </row>
    <row r="2881">
      <c r="A2881" s="13" t="n"/>
      <c r="B2881" s="13" t="n"/>
      <c r="C2881" s="13" t="n"/>
      <c r="D2881" s="13" t="n"/>
      <c r="E2881" s="13" t="n"/>
      <c r="F2881" s="13" t="n"/>
      <c r="G2881" s="13" t="n"/>
      <c r="H2881" s="13" t="n"/>
      <c r="I2881" s="13" t="n"/>
      <c r="J2881" s="13" t="n"/>
      <c r="K2881" s="13" t="n"/>
      <c r="L2881" s="13" t="n"/>
      <c r="M2881" s="13" t="n"/>
      <c r="N2881" s="13" t="n"/>
      <c r="O2881" s="14" t="n"/>
      <c r="P2881" s="15" t="n"/>
      <c r="Q2881" s="16">
        <f>IF(N2881="", "", IF(ISNUMBER(N2881), N2881, IFERROR(DATEVALUE(LEFT(N2881,10))+TIMEVALUE(MID(N2881,12,8)), "texto")))</f>
        <v/>
      </c>
      <c r="R2881" s="17">
        <f>IF(ISNUMBER(Q2881), DATE(YEAR(Q2881),MONTH(Q2881),1), "")</f>
        <v/>
      </c>
      <c r="S2881" s="18">
        <f>IF(A2881="", 0, IF(AND(M2881=Ajustes!$B$8, E2881=Ajustes!$B$5, I2881=Ajustes!$B$4, OR(C2881=Ajustes!$B$6, C2881=Ajustes!$B$7), ISNUMBER(D2881), ISNUMBER(H2881)), 1, 0))</f>
        <v/>
      </c>
      <c r="T2881" s="19">
        <f>IF(S2881&lt;&gt;1, 0, IF(N(J2881)=0, 0, IF(K2881=Ajustes!$B$5, J2881, J2881*F2881)))</f>
        <v/>
      </c>
      <c r="U2881" s="20">
        <f>IF(S2881&lt;&gt;1, U2880, IF(C2881=Ajustes!$B$6, U2880+H2881, U2880-H2881))</f>
        <v/>
      </c>
      <c r="V2881" s="19">
        <f>IF(S2881&lt;&gt;1, V2880, IF(C2881=Ajustes!$B$6, V2880+D2881+N(O2881)+T2881, IF(U2881&lt;=0, 0, V2880-H2881*W2880)))</f>
        <v/>
      </c>
      <c r="W2881" s="21">
        <f>IF(U2881&gt;0, V2881/U2881, 0)</f>
        <v/>
      </c>
      <c r="X2881" s="19">
        <f>IF(AND(S2881=1, C2881=Ajustes!$B$7), D2881-N(O2881)-T2881-H2881*W2880, "")</f>
        <v/>
      </c>
      <c r="Y2881" s="18">
        <f>IF(A2881="", "", TRIM(IF(COUNTIFS($N$2:$N$3000,N2881,$C$2:$C$3000,C2881,$D$2:$D$3000,D2881,$H$2:$H$3000,H2881)&gt;1, "Orden repetida. ", "")&amp;IF(AND(S2881=1, C2881=Ajustes!$B$7, U2880+0.000001&lt;H2881), "Vendes más de lo registrado. ", "")&amp;IF(Q2881="texto", "Fecha en texto. ", "")&amp;IF(OR(NOT(ISNUMBER(D2881)), NOT(ISNUMBER(H2881))), "Número en texto. ", "")&amp;IF(AND(ISNUMBER(Q2881), ISNUMBER(Q2880), Q2881&lt;Q2880), "Fuera de orden de fecha. ", "")))</f>
        <v/>
      </c>
      <c r="Z2881" s="18">
        <f>IF(AND(S2881=1, ISNUMBER(R2881)), ROW(), 0)</f>
        <v/>
      </c>
      <c r="AA2881" s="18">
        <f>IF(ISNUMBER(R2881), R2881, 0)</f>
        <v/>
      </c>
    </row>
    <row r="2882">
      <c r="A2882" s="13" t="n"/>
      <c r="B2882" s="13" t="n"/>
      <c r="C2882" s="13" t="n"/>
      <c r="D2882" s="13" t="n"/>
      <c r="E2882" s="13" t="n"/>
      <c r="F2882" s="13" t="n"/>
      <c r="G2882" s="13" t="n"/>
      <c r="H2882" s="13" t="n"/>
      <c r="I2882" s="13" t="n"/>
      <c r="J2882" s="13" t="n"/>
      <c r="K2882" s="13" t="n"/>
      <c r="L2882" s="13" t="n"/>
      <c r="M2882" s="13" t="n"/>
      <c r="N2882" s="13" t="n"/>
      <c r="O2882" s="14" t="n"/>
      <c r="P2882" s="15" t="n"/>
      <c r="Q2882" s="16">
        <f>IF(N2882="", "", IF(ISNUMBER(N2882), N2882, IFERROR(DATEVALUE(LEFT(N2882,10))+TIMEVALUE(MID(N2882,12,8)), "texto")))</f>
        <v/>
      </c>
      <c r="R2882" s="17">
        <f>IF(ISNUMBER(Q2882), DATE(YEAR(Q2882),MONTH(Q2882),1), "")</f>
        <v/>
      </c>
      <c r="S2882" s="18">
        <f>IF(A2882="", 0, IF(AND(M2882=Ajustes!$B$8, E2882=Ajustes!$B$5, I2882=Ajustes!$B$4, OR(C2882=Ajustes!$B$6, C2882=Ajustes!$B$7), ISNUMBER(D2882), ISNUMBER(H2882)), 1, 0))</f>
        <v/>
      </c>
      <c r="T2882" s="19">
        <f>IF(S2882&lt;&gt;1, 0, IF(N(J2882)=0, 0, IF(K2882=Ajustes!$B$5, J2882, J2882*F2882)))</f>
        <v/>
      </c>
      <c r="U2882" s="20">
        <f>IF(S2882&lt;&gt;1, U2881, IF(C2882=Ajustes!$B$6, U2881+H2882, U2881-H2882))</f>
        <v/>
      </c>
      <c r="V2882" s="19">
        <f>IF(S2882&lt;&gt;1, V2881, IF(C2882=Ajustes!$B$6, V2881+D2882+N(O2882)+T2882, IF(U2882&lt;=0, 0, V2881-H2882*W2881)))</f>
        <v/>
      </c>
      <c r="W2882" s="21">
        <f>IF(U2882&gt;0, V2882/U2882, 0)</f>
        <v/>
      </c>
      <c r="X2882" s="19">
        <f>IF(AND(S2882=1, C2882=Ajustes!$B$7), D2882-N(O2882)-T2882-H2882*W2881, "")</f>
        <v/>
      </c>
      <c r="Y2882" s="18">
        <f>IF(A2882="", "", TRIM(IF(COUNTIFS($N$2:$N$3000,N2882,$C$2:$C$3000,C2882,$D$2:$D$3000,D2882,$H$2:$H$3000,H2882)&gt;1, "Orden repetida. ", "")&amp;IF(AND(S2882=1, C2882=Ajustes!$B$7, U2881+0.000001&lt;H2882), "Vendes más de lo registrado. ", "")&amp;IF(Q2882="texto", "Fecha en texto. ", "")&amp;IF(OR(NOT(ISNUMBER(D2882)), NOT(ISNUMBER(H2882))), "Número en texto. ", "")&amp;IF(AND(ISNUMBER(Q2882), ISNUMBER(Q2881), Q2882&lt;Q2881), "Fuera de orden de fecha. ", "")))</f>
        <v/>
      </c>
      <c r="Z2882" s="18">
        <f>IF(AND(S2882=1, ISNUMBER(R2882)), ROW(), 0)</f>
        <v/>
      </c>
      <c r="AA2882" s="18">
        <f>IF(ISNUMBER(R2882), R2882, 0)</f>
        <v/>
      </c>
    </row>
    <row r="2883">
      <c r="A2883" s="13" t="n"/>
      <c r="B2883" s="13" t="n"/>
      <c r="C2883" s="13" t="n"/>
      <c r="D2883" s="13" t="n"/>
      <c r="E2883" s="13" t="n"/>
      <c r="F2883" s="13" t="n"/>
      <c r="G2883" s="13" t="n"/>
      <c r="H2883" s="13" t="n"/>
      <c r="I2883" s="13" t="n"/>
      <c r="J2883" s="13" t="n"/>
      <c r="K2883" s="13" t="n"/>
      <c r="L2883" s="13" t="n"/>
      <c r="M2883" s="13" t="n"/>
      <c r="N2883" s="13" t="n"/>
      <c r="O2883" s="14" t="n"/>
      <c r="P2883" s="15" t="n"/>
      <c r="Q2883" s="16">
        <f>IF(N2883="", "", IF(ISNUMBER(N2883), N2883, IFERROR(DATEVALUE(LEFT(N2883,10))+TIMEVALUE(MID(N2883,12,8)), "texto")))</f>
        <v/>
      </c>
      <c r="R2883" s="17">
        <f>IF(ISNUMBER(Q2883), DATE(YEAR(Q2883),MONTH(Q2883),1), "")</f>
        <v/>
      </c>
      <c r="S2883" s="18">
        <f>IF(A2883="", 0, IF(AND(M2883=Ajustes!$B$8, E2883=Ajustes!$B$5, I2883=Ajustes!$B$4, OR(C2883=Ajustes!$B$6, C2883=Ajustes!$B$7), ISNUMBER(D2883), ISNUMBER(H2883)), 1, 0))</f>
        <v/>
      </c>
      <c r="T2883" s="19">
        <f>IF(S2883&lt;&gt;1, 0, IF(N(J2883)=0, 0, IF(K2883=Ajustes!$B$5, J2883, J2883*F2883)))</f>
        <v/>
      </c>
      <c r="U2883" s="20">
        <f>IF(S2883&lt;&gt;1, U2882, IF(C2883=Ajustes!$B$6, U2882+H2883, U2882-H2883))</f>
        <v/>
      </c>
      <c r="V2883" s="19">
        <f>IF(S2883&lt;&gt;1, V2882, IF(C2883=Ajustes!$B$6, V2882+D2883+N(O2883)+T2883, IF(U2883&lt;=0, 0, V2882-H2883*W2882)))</f>
        <v/>
      </c>
      <c r="W2883" s="21">
        <f>IF(U2883&gt;0, V2883/U2883, 0)</f>
        <v/>
      </c>
      <c r="X2883" s="19">
        <f>IF(AND(S2883=1, C2883=Ajustes!$B$7), D2883-N(O2883)-T2883-H2883*W2882, "")</f>
        <v/>
      </c>
      <c r="Y2883" s="18">
        <f>IF(A2883="", "", TRIM(IF(COUNTIFS($N$2:$N$3000,N2883,$C$2:$C$3000,C2883,$D$2:$D$3000,D2883,$H$2:$H$3000,H2883)&gt;1, "Orden repetida. ", "")&amp;IF(AND(S2883=1, C2883=Ajustes!$B$7, U2882+0.000001&lt;H2883), "Vendes más de lo registrado. ", "")&amp;IF(Q2883="texto", "Fecha en texto. ", "")&amp;IF(OR(NOT(ISNUMBER(D2883)), NOT(ISNUMBER(H2883))), "Número en texto. ", "")&amp;IF(AND(ISNUMBER(Q2883), ISNUMBER(Q2882), Q2883&lt;Q2882), "Fuera de orden de fecha. ", "")))</f>
        <v/>
      </c>
      <c r="Z2883" s="18">
        <f>IF(AND(S2883=1, ISNUMBER(R2883)), ROW(), 0)</f>
        <v/>
      </c>
      <c r="AA2883" s="18">
        <f>IF(ISNUMBER(R2883), R2883, 0)</f>
        <v/>
      </c>
    </row>
    <row r="2884">
      <c r="A2884" s="13" t="n"/>
      <c r="B2884" s="13" t="n"/>
      <c r="C2884" s="13" t="n"/>
      <c r="D2884" s="13" t="n"/>
      <c r="E2884" s="13" t="n"/>
      <c r="F2884" s="13" t="n"/>
      <c r="G2884" s="13" t="n"/>
      <c r="H2884" s="13" t="n"/>
      <c r="I2884" s="13" t="n"/>
      <c r="J2884" s="13" t="n"/>
      <c r="K2884" s="13" t="n"/>
      <c r="L2884" s="13" t="n"/>
      <c r="M2884" s="13" t="n"/>
      <c r="N2884" s="13" t="n"/>
      <c r="O2884" s="14" t="n"/>
      <c r="P2884" s="15" t="n"/>
      <c r="Q2884" s="16">
        <f>IF(N2884="", "", IF(ISNUMBER(N2884), N2884, IFERROR(DATEVALUE(LEFT(N2884,10))+TIMEVALUE(MID(N2884,12,8)), "texto")))</f>
        <v/>
      </c>
      <c r="R2884" s="17">
        <f>IF(ISNUMBER(Q2884), DATE(YEAR(Q2884),MONTH(Q2884),1), "")</f>
        <v/>
      </c>
      <c r="S2884" s="18">
        <f>IF(A2884="", 0, IF(AND(M2884=Ajustes!$B$8, E2884=Ajustes!$B$5, I2884=Ajustes!$B$4, OR(C2884=Ajustes!$B$6, C2884=Ajustes!$B$7), ISNUMBER(D2884), ISNUMBER(H2884)), 1, 0))</f>
        <v/>
      </c>
      <c r="T2884" s="19">
        <f>IF(S2884&lt;&gt;1, 0, IF(N(J2884)=0, 0, IF(K2884=Ajustes!$B$5, J2884, J2884*F2884)))</f>
        <v/>
      </c>
      <c r="U2884" s="20">
        <f>IF(S2884&lt;&gt;1, U2883, IF(C2884=Ajustes!$B$6, U2883+H2884, U2883-H2884))</f>
        <v/>
      </c>
      <c r="V2884" s="19">
        <f>IF(S2884&lt;&gt;1, V2883, IF(C2884=Ajustes!$B$6, V2883+D2884+N(O2884)+T2884, IF(U2884&lt;=0, 0, V2883-H2884*W2883)))</f>
        <v/>
      </c>
      <c r="W2884" s="21">
        <f>IF(U2884&gt;0, V2884/U2884, 0)</f>
        <v/>
      </c>
      <c r="X2884" s="19">
        <f>IF(AND(S2884=1, C2884=Ajustes!$B$7), D2884-N(O2884)-T2884-H2884*W2883, "")</f>
        <v/>
      </c>
      <c r="Y2884" s="18">
        <f>IF(A2884="", "", TRIM(IF(COUNTIFS($N$2:$N$3000,N2884,$C$2:$C$3000,C2884,$D$2:$D$3000,D2884,$H$2:$H$3000,H2884)&gt;1, "Orden repetida. ", "")&amp;IF(AND(S2884=1, C2884=Ajustes!$B$7, U2883+0.000001&lt;H2884), "Vendes más de lo registrado. ", "")&amp;IF(Q2884="texto", "Fecha en texto. ", "")&amp;IF(OR(NOT(ISNUMBER(D2884)), NOT(ISNUMBER(H2884))), "Número en texto. ", "")&amp;IF(AND(ISNUMBER(Q2884), ISNUMBER(Q2883), Q2884&lt;Q2883), "Fuera de orden de fecha. ", "")))</f>
        <v/>
      </c>
      <c r="Z2884" s="18">
        <f>IF(AND(S2884=1, ISNUMBER(R2884)), ROW(), 0)</f>
        <v/>
      </c>
      <c r="AA2884" s="18">
        <f>IF(ISNUMBER(R2884), R2884, 0)</f>
        <v/>
      </c>
    </row>
    <row r="2885">
      <c r="A2885" s="13" t="n"/>
      <c r="B2885" s="13" t="n"/>
      <c r="C2885" s="13" t="n"/>
      <c r="D2885" s="13" t="n"/>
      <c r="E2885" s="13" t="n"/>
      <c r="F2885" s="13" t="n"/>
      <c r="G2885" s="13" t="n"/>
      <c r="H2885" s="13" t="n"/>
      <c r="I2885" s="13" t="n"/>
      <c r="J2885" s="13" t="n"/>
      <c r="K2885" s="13" t="n"/>
      <c r="L2885" s="13" t="n"/>
      <c r="M2885" s="13" t="n"/>
      <c r="N2885" s="13" t="n"/>
      <c r="O2885" s="14" t="n"/>
      <c r="P2885" s="15" t="n"/>
      <c r="Q2885" s="16">
        <f>IF(N2885="", "", IF(ISNUMBER(N2885), N2885, IFERROR(DATEVALUE(LEFT(N2885,10))+TIMEVALUE(MID(N2885,12,8)), "texto")))</f>
        <v/>
      </c>
      <c r="R2885" s="17">
        <f>IF(ISNUMBER(Q2885), DATE(YEAR(Q2885),MONTH(Q2885),1), "")</f>
        <v/>
      </c>
      <c r="S2885" s="18">
        <f>IF(A2885="", 0, IF(AND(M2885=Ajustes!$B$8, E2885=Ajustes!$B$5, I2885=Ajustes!$B$4, OR(C2885=Ajustes!$B$6, C2885=Ajustes!$B$7), ISNUMBER(D2885), ISNUMBER(H2885)), 1, 0))</f>
        <v/>
      </c>
      <c r="T2885" s="19">
        <f>IF(S2885&lt;&gt;1, 0, IF(N(J2885)=0, 0, IF(K2885=Ajustes!$B$5, J2885, J2885*F2885)))</f>
        <v/>
      </c>
      <c r="U2885" s="20">
        <f>IF(S2885&lt;&gt;1, U2884, IF(C2885=Ajustes!$B$6, U2884+H2885, U2884-H2885))</f>
        <v/>
      </c>
      <c r="V2885" s="19">
        <f>IF(S2885&lt;&gt;1, V2884, IF(C2885=Ajustes!$B$6, V2884+D2885+N(O2885)+T2885, IF(U2885&lt;=0, 0, V2884-H2885*W2884)))</f>
        <v/>
      </c>
      <c r="W2885" s="21">
        <f>IF(U2885&gt;0, V2885/U2885, 0)</f>
        <v/>
      </c>
      <c r="X2885" s="19">
        <f>IF(AND(S2885=1, C2885=Ajustes!$B$7), D2885-N(O2885)-T2885-H2885*W2884, "")</f>
        <v/>
      </c>
      <c r="Y2885" s="18">
        <f>IF(A2885="", "", TRIM(IF(COUNTIFS($N$2:$N$3000,N2885,$C$2:$C$3000,C2885,$D$2:$D$3000,D2885,$H$2:$H$3000,H2885)&gt;1, "Orden repetida. ", "")&amp;IF(AND(S2885=1, C2885=Ajustes!$B$7, U2884+0.000001&lt;H2885), "Vendes más de lo registrado. ", "")&amp;IF(Q2885="texto", "Fecha en texto. ", "")&amp;IF(OR(NOT(ISNUMBER(D2885)), NOT(ISNUMBER(H2885))), "Número en texto. ", "")&amp;IF(AND(ISNUMBER(Q2885), ISNUMBER(Q2884), Q2885&lt;Q2884), "Fuera de orden de fecha. ", "")))</f>
        <v/>
      </c>
      <c r="Z2885" s="18">
        <f>IF(AND(S2885=1, ISNUMBER(R2885)), ROW(), 0)</f>
        <v/>
      </c>
      <c r="AA2885" s="18">
        <f>IF(ISNUMBER(R2885), R2885, 0)</f>
        <v/>
      </c>
    </row>
    <row r="2886">
      <c r="A2886" s="13" t="n"/>
      <c r="B2886" s="13" t="n"/>
      <c r="C2886" s="13" t="n"/>
      <c r="D2886" s="13" t="n"/>
      <c r="E2886" s="13" t="n"/>
      <c r="F2886" s="13" t="n"/>
      <c r="G2886" s="13" t="n"/>
      <c r="H2886" s="13" t="n"/>
      <c r="I2886" s="13" t="n"/>
      <c r="J2886" s="13" t="n"/>
      <c r="K2886" s="13" t="n"/>
      <c r="L2886" s="13" t="n"/>
      <c r="M2886" s="13" t="n"/>
      <c r="N2886" s="13" t="n"/>
      <c r="O2886" s="14" t="n"/>
      <c r="P2886" s="15" t="n"/>
      <c r="Q2886" s="16">
        <f>IF(N2886="", "", IF(ISNUMBER(N2886), N2886, IFERROR(DATEVALUE(LEFT(N2886,10))+TIMEVALUE(MID(N2886,12,8)), "texto")))</f>
        <v/>
      </c>
      <c r="R2886" s="17">
        <f>IF(ISNUMBER(Q2886), DATE(YEAR(Q2886),MONTH(Q2886),1), "")</f>
        <v/>
      </c>
      <c r="S2886" s="18">
        <f>IF(A2886="", 0, IF(AND(M2886=Ajustes!$B$8, E2886=Ajustes!$B$5, I2886=Ajustes!$B$4, OR(C2886=Ajustes!$B$6, C2886=Ajustes!$B$7), ISNUMBER(D2886), ISNUMBER(H2886)), 1, 0))</f>
        <v/>
      </c>
      <c r="T2886" s="19">
        <f>IF(S2886&lt;&gt;1, 0, IF(N(J2886)=0, 0, IF(K2886=Ajustes!$B$5, J2886, J2886*F2886)))</f>
        <v/>
      </c>
      <c r="U2886" s="20">
        <f>IF(S2886&lt;&gt;1, U2885, IF(C2886=Ajustes!$B$6, U2885+H2886, U2885-H2886))</f>
        <v/>
      </c>
      <c r="V2886" s="19">
        <f>IF(S2886&lt;&gt;1, V2885, IF(C2886=Ajustes!$B$6, V2885+D2886+N(O2886)+T2886, IF(U2886&lt;=0, 0, V2885-H2886*W2885)))</f>
        <v/>
      </c>
      <c r="W2886" s="21">
        <f>IF(U2886&gt;0, V2886/U2886, 0)</f>
        <v/>
      </c>
      <c r="X2886" s="19">
        <f>IF(AND(S2886=1, C2886=Ajustes!$B$7), D2886-N(O2886)-T2886-H2886*W2885, "")</f>
        <v/>
      </c>
      <c r="Y2886" s="18">
        <f>IF(A2886="", "", TRIM(IF(COUNTIFS($N$2:$N$3000,N2886,$C$2:$C$3000,C2886,$D$2:$D$3000,D2886,$H$2:$H$3000,H2886)&gt;1, "Orden repetida. ", "")&amp;IF(AND(S2886=1, C2886=Ajustes!$B$7, U2885+0.000001&lt;H2886), "Vendes más de lo registrado. ", "")&amp;IF(Q2886="texto", "Fecha en texto. ", "")&amp;IF(OR(NOT(ISNUMBER(D2886)), NOT(ISNUMBER(H2886))), "Número en texto. ", "")&amp;IF(AND(ISNUMBER(Q2886), ISNUMBER(Q2885), Q2886&lt;Q2885), "Fuera de orden de fecha. ", "")))</f>
        <v/>
      </c>
      <c r="Z2886" s="18">
        <f>IF(AND(S2886=1, ISNUMBER(R2886)), ROW(), 0)</f>
        <v/>
      </c>
      <c r="AA2886" s="18">
        <f>IF(ISNUMBER(R2886), R2886, 0)</f>
        <v/>
      </c>
    </row>
    <row r="2887">
      <c r="A2887" s="13" t="n"/>
      <c r="B2887" s="13" t="n"/>
      <c r="C2887" s="13" t="n"/>
      <c r="D2887" s="13" t="n"/>
      <c r="E2887" s="13" t="n"/>
      <c r="F2887" s="13" t="n"/>
      <c r="G2887" s="13" t="n"/>
      <c r="H2887" s="13" t="n"/>
      <c r="I2887" s="13" t="n"/>
      <c r="J2887" s="13" t="n"/>
      <c r="K2887" s="13" t="n"/>
      <c r="L2887" s="13" t="n"/>
      <c r="M2887" s="13" t="n"/>
      <c r="N2887" s="13" t="n"/>
      <c r="O2887" s="14" t="n"/>
      <c r="P2887" s="15" t="n"/>
      <c r="Q2887" s="16">
        <f>IF(N2887="", "", IF(ISNUMBER(N2887), N2887, IFERROR(DATEVALUE(LEFT(N2887,10))+TIMEVALUE(MID(N2887,12,8)), "texto")))</f>
        <v/>
      </c>
      <c r="R2887" s="17">
        <f>IF(ISNUMBER(Q2887), DATE(YEAR(Q2887),MONTH(Q2887),1), "")</f>
        <v/>
      </c>
      <c r="S2887" s="18">
        <f>IF(A2887="", 0, IF(AND(M2887=Ajustes!$B$8, E2887=Ajustes!$B$5, I2887=Ajustes!$B$4, OR(C2887=Ajustes!$B$6, C2887=Ajustes!$B$7), ISNUMBER(D2887), ISNUMBER(H2887)), 1, 0))</f>
        <v/>
      </c>
      <c r="T2887" s="19">
        <f>IF(S2887&lt;&gt;1, 0, IF(N(J2887)=0, 0, IF(K2887=Ajustes!$B$5, J2887, J2887*F2887)))</f>
        <v/>
      </c>
      <c r="U2887" s="20">
        <f>IF(S2887&lt;&gt;1, U2886, IF(C2887=Ajustes!$B$6, U2886+H2887, U2886-H2887))</f>
        <v/>
      </c>
      <c r="V2887" s="19">
        <f>IF(S2887&lt;&gt;1, V2886, IF(C2887=Ajustes!$B$6, V2886+D2887+N(O2887)+T2887, IF(U2887&lt;=0, 0, V2886-H2887*W2886)))</f>
        <v/>
      </c>
      <c r="W2887" s="21">
        <f>IF(U2887&gt;0, V2887/U2887, 0)</f>
        <v/>
      </c>
      <c r="X2887" s="19">
        <f>IF(AND(S2887=1, C2887=Ajustes!$B$7), D2887-N(O2887)-T2887-H2887*W2886, "")</f>
        <v/>
      </c>
      <c r="Y2887" s="18">
        <f>IF(A2887="", "", TRIM(IF(COUNTIFS($N$2:$N$3000,N2887,$C$2:$C$3000,C2887,$D$2:$D$3000,D2887,$H$2:$H$3000,H2887)&gt;1, "Orden repetida. ", "")&amp;IF(AND(S2887=1, C2887=Ajustes!$B$7, U2886+0.000001&lt;H2887), "Vendes más de lo registrado. ", "")&amp;IF(Q2887="texto", "Fecha en texto. ", "")&amp;IF(OR(NOT(ISNUMBER(D2887)), NOT(ISNUMBER(H2887))), "Número en texto. ", "")&amp;IF(AND(ISNUMBER(Q2887), ISNUMBER(Q2886), Q2887&lt;Q2886), "Fuera de orden de fecha. ", "")))</f>
        <v/>
      </c>
      <c r="Z2887" s="18">
        <f>IF(AND(S2887=1, ISNUMBER(R2887)), ROW(), 0)</f>
        <v/>
      </c>
      <c r="AA2887" s="18">
        <f>IF(ISNUMBER(R2887), R2887, 0)</f>
        <v/>
      </c>
    </row>
    <row r="2888">
      <c r="A2888" s="13" t="n"/>
      <c r="B2888" s="13" t="n"/>
      <c r="C2888" s="13" t="n"/>
      <c r="D2888" s="13" t="n"/>
      <c r="E2888" s="13" t="n"/>
      <c r="F2888" s="13" t="n"/>
      <c r="G2888" s="13" t="n"/>
      <c r="H2888" s="13" t="n"/>
      <c r="I2888" s="13" t="n"/>
      <c r="J2888" s="13" t="n"/>
      <c r="K2888" s="13" t="n"/>
      <c r="L2888" s="13" t="n"/>
      <c r="M2888" s="13" t="n"/>
      <c r="N2888" s="13" t="n"/>
      <c r="O2888" s="14" t="n"/>
      <c r="P2888" s="15" t="n"/>
      <c r="Q2888" s="16">
        <f>IF(N2888="", "", IF(ISNUMBER(N2888), N2888, IFERROR(DATEVALUE(LEFT(N2888,10))+TIMEVALUE(MID(N2888,12,8)), "texto")))</f>
        <v/>
      </c>
      <c r="R2888" s="17">
        <f>IF(ISNUMBER(Q2888), DATE(YEAR(Q2888),MONTH(Q2888),1), "")</f>
        <v/>
      </c>
      <c r="S2888" s="18">
        <f>IF(A2888="", 0, IF(AND(M2888=Ajustes!$B$8, E2888=Ajustes!$B$5, I2888=Ajustes!$B$4, OR(C2888=Ajustes!$B$6, C2888=Ajustes!$B$7), ISNUMBER(D2888), ISNUMBER(H2888)), 1, 0))</f>
        <v/>
      </c>
      <c r="T2888" s="19">
        <f>IF(S2888&lt;&gt;1, 0, IF(N(J2888)=0, 0, IF(K2888=Ajustes!$B$5, J2888, J2888*F2888)))</f>
        <v/>
      </c>
      <c r="U2888" s="20">
        <f>IF(S2888&lt;&gt;1, U2887, IF(C2888=Ajustes!$B$6, U2887+H2888, U2887-H2888))</f>
        <v/>
      </c>
      <c r="V2888" s="19">
        <f>IF(S2888&lt;&gt;1, V2887, IF(C2888=Ajustes!$B$6, V2887+D2888+N(O2888)+T2888, IF(U2888&lt;=0, 0, V2887-H2888*W2887)))</f>
        <v/>
      </c>
      <c r="W2888" s="21">
        <f>IF(U2888&gt;0, V2888/U2888, 0)</f>
        <v/>
      </c>
      <c r="X2888" s="19">
        <f>IF(AND(S2888=1, C2888=Ajustes!$B$7), D2888-N(O2888)-T2888-H2888*W2887, "")</f>
        <v/>
      </c>
      <c r="Y2888" s="18">
        <f>IF(A2888="", "", TRIM(IF(COUNTIFS($N$2:$N$3000,N2888,$C$2:$C$3000,C2888,$D$2:$D$3000,D2888,$H$2:$H$3000,H2888)&gt;1, "Orden repetida. ", "")&amp;IF(AND(S2888=1, C2888=Ajustes!$B$7, U2887+0.000001&lt;H2888), "Vendes más de lo registrado. ", "")&amp;IF(Q2888="texto", "Fecha en texto. ", "")&amp;IF(OR(NOT(ISNUMBER(D2888)), NOT(ISNUMBER(H2888))), "Número en texto. ", "")&amp;IF(AND(ISNUMBER(Q2888), ISNUMBER(Q2887), Q2888&lt;Q2887), "Fuera de orden de fecha. ", "")))</f>
        <v/>
      </c>
      <c r="Z2888" s="18">
        <f>IF(AND(S2888=1, ISNUMBER(R2888)), ROW(), 0)</f>
        <v/>
      </c>
      <c r="AA2888" s="18">
        <f>IF(ISNUMBER(R2888), R2888, 0)</f>
        <v/>
      </c>
    </row>
    <row r="2889">
      <c r="A2889" s="13" t="n"/>
      <c r="B2889" s="13" t="n"/>
      <c r="C2889" s="13" t="n"/>
      <c r="D2889" s="13" t="n"/>
      <c r="E2889" s="13" t="n"/>
      <c r="F2889" s="13" t="n"/>
      <c r="G2889" s="13" t="n"/>
      <c r="H2889" s="13" t="n"/>
      <c r="I2889" s="13" t="n"/>
      <c r="J2889" s="13" t="n"/>
      <c r="K2889" s="13" t="n"/>
      <c r="L2889" s="13" t="n"/>
      <c r="M2889" s="13" t="n"/>
      <c r="N2889" s="13" t="n"/>
      <c r="O2889" s="14" t="n"/>
      <c r="P2889" s="15" t="n"/>
      <c r="Q2889" s="16">
        <f>IF(N2889="", "", IF(ISNUMBER(N2889), N2889, IFERROR(DATEVALUE(LEFT(N2889,10))+TIMEVALUE(MID(N2889,12,8)), "texto")))</f>
        <v/>
      </c>
      <c r="R2889" s="17">
        <f>IF(ISNUMBER(Q2889), DATE(YEAR(Q2889),MONTH(Q2889),1), "")</f>
        <v/>
      </c>
      <c r="S2889" s="18">
        <f>IF(A2889="", 0, IF(AND(M2889=Ajustes!$B$8, E2889=Ajustes!$B$5, I2889=Ajustes!$B$4, OR(C2889=Ajustes!$B$6, C2889=Ajustes!$B$7), ISNUMBER(D2889), ISNUMBER(H2889)), 1, 0))</f>
        <v/>
      </c>
      <c r="T2889" s="19">
        <f>IF(S2889&lt;&gt;1, 0, IF(N(J2889)=0, 0, IF(K2889=Ajustes!$B$5, J2889, J2889*F2889)))</f>
        <v/>
      </c>
      <c r="U2889" s="20">
        <f>IF(S2889&lt;&gt;1, U2888, IF(C2889=Ajustes!$B$6, U2888+H2889, U2888-H2889))</f>
        <v/>
      </c>
      <c r="V2889" s="19">
        <f>IF(S2889&lt;&gt;1, V2888, IF(C2889=Ajustes!$B$6, V2888+D2889+N(O2889)+T2889, IF(U2889&lt;=0, 0, V2888-H2889*W2888)))</f>
        <v/>
      </c>
      <c r="W2889" s="21">
        <f>IF(U2889&gt;0, V2889/U2889, 0)</f>
        <v/>
      </c>
      <c r="X2889" s="19">
        <f>IF(AND(S2889=1, C2889=Ajustes!$B$7), D2889-N(O2889)-T2889-H2889*W2888, "")</f>
        <v/>
      </c>
      <c r="Y2889" s="18">
        <f>IF(A2889="", "", TRIM(IF(COUNTIFS($N$2:$N$3000,N2889,$C$2:$C$3000,C2889,$D$2:$D$3000,D2889,$H$2:$H$3000,H2889)&gt;1, "Orden repetida. ", "")&amp;IF(AND(S2889=1, C2889=Ajustes!$B$7, U2888+0.000001&lt;H2889), "Vendes más de lo registrado. ", "")&amp;IF(Q2889="texto", "Fecha en texto. ", "")&amp;IF(OR(NOT(ISNUMBER(D2889)), NOT(ISNUMBER(H2889))), "Número en texto. ", "")&amp;IF(AND(ISNUMBER(Q2889), ISNUMBER(Q2888), Q2889&lt;Q2888), "Fuera de orden de fecha. ", "")))</f>
        <v/>
      </c>
      <c r="Z2889" s="18">
        <f>IF(AND(S2889=1, ISNUMBER(R2889)), ROW(), 0)</f>
        <v/>
      </c>
      <c r="AA2889" s="18">
        <f>IF(ISNUMBER(R2889), R2889, 0)</f>
        <v/>
      </c>
    </row>
    <row r="2890">
      <c r="A2890" s="13" t="n"/>
      <c r="B2890" s="13" t="n"/>
      <c r="C2890" s="13" t="n"/>
      <c r="D2890" s="13" t="n"/>
      <c r="E2890" s="13" t="n"/>
      <c r="F2890" s="13" t="n"/>
      <c r="G2890" s="13" t="n"/>
      <c r="H2890" s="13" t="n"/>
      <c r="I2890" s="13" t="n"/>
      <c r="J2890" s="13" t="n"/>
      <c r="K2890" s="13" t="n"/>
      <c r="L2890" s="13" t="n"/>
      <c r="M2890" s="13" t="n"/>
      <c r="N2890" s="13" t="n"/>
      <c r="O2890" s="14" t="n"/>
      <c r="P2890" s="15" t="n"/>
      <c r="Q2890" s="16">
        <f>IF(N2890="", "", IF(ISNUMBER(N2890), N2890, IFERROR(DATEVALUE(LEFT(N2890,10))+TIMEVALUE(MID(N2890,12,8)), "texto")))</f>
        <v/>
      </c>
      <c r="R2890" s="17">
        <f>IF(ISNUMBER(Q2890), DATE(YEAR(Q2890),MONTH(Q2890),1), "")</f>
        <v/>
      </c>
      <c r="S2890" s="18">
        <f>IF(A2890="", 0, IF(AND(M2890=Ajustes!$B$8, E2890=Ajustes!$B$5, I2890=Ajustes!$B$4, OR(C2890=Ajustes!$B$6, C2890=Ajustes!$B$7), ISNUMBER(D2890), ISNUMBER(H2890)), 1, 0))</f>
        <v/>
      </c>
      <c r="T2890" s="19">
        <f>IF(S2890&lt;&gt;1, 0, IF(N(J2890)=0, 0, IF(K2890=Ajustes!$B$5, J2890, J2890*F2890)))</f>
        <v/>
      </c>
      <c r="U2890" s="20">
        <f>IF(S2890&lt;&gt;1, U2889, IF(C2890=Ajustes!$B$6, U2889+H2890, U2889-H2890))</f>
        <v/>
      </c>
      <c r="V2890" s="19">
        <f>IF(S2890&lt;&gt;1, V2889, IF(C2890=Ajustes!$B$6, V2889+D2890+N(O2890)+T2890, IF(U2890&lt;=0, 0, V2889-H2890*W2889)))</f>
        <v/>
      </c>
      <c r="W2890" s="21">
        <f>IF(U2890&gt;0, V2890/U2890, 0)</f>
        <v/>
      </c>
      <c r="X2890" s="19">
        <f>IF(AND(S2890=1, C2890=Ajustes!$B$7), D2890-N(O2890)-T2890-H2890*W2889, "")</f>
        <v/>
      </c>
      <c r="Y2890" s="18">
        <f>IF(A2890="", "", TRIM(IF(COUNTIFS($N$2:$N$3000,N2890,$C$2:$C$3000,C2890,$D$2:$D$3000,D2890,$H$2:$H$3000,H2890)&gt;1, "Orden repetida. ", "")&amp;IF(AND(S2890=1, C2890=Ajustes!$B$7, U2889+0.000001&lt;H2890), "Vendes más de lo registrado. ", "")&amp;IF(Q2890="texto", "Fecha en texto. ", "")&amp;IF(OR(NOT(ISNUMBER(D2890)), NOT(ISNUMBER(H2890))), "Número en texto. ", "")&amp;IF(AND(ISNUMBER(Q2890), ISNUMBER(Q2889), Q2890&lt;Q2889), "Fuera de orden de fecha. ", "")))</f>
        <v/>
      </c>
      <c r="Z2890" s="18">
        <f>IF(AND(S2890=1, ISNUMBER(R2890)), ROW(), 0)</f>
        <v/>
      </c>
      <c r="AA2890" s="18">
        <f>IF(ISNUMBER(R2890), R2890, 0)</f>
        <v/>
      </c>
    </row>
    <row r="2891">
      <c r="A2891" s="13" t="n"/>
      <c r="B2891" s="13" t="n"/>
      <c r="C2891" s="13" t="n"/>
      <c r="D2891" s="13" t="n"/>
      <c r="E2891" s="13" t="n"/>
      <c r="F2891" s="13" t="n"/>
      <c r="G2891" s="13" t="n"/>
      <c r="H2891" s="13" t="n"/>
      <c r="I2891" s="13" t="n"/>
      <c r="J2891" s="13" t="n"/>
      <c r="K2891" s="13" t="n"/>
      <c r="L2891" s="13" t="n"/>
      <c r="M2891" s="13" t="n"/>
      <c r="N2891" s="13" t="n"/>
      <c r="O2891" s="14" t="n"/>
      <c r="P2891" s="15" t="n"/>
      <c r="Q2891" s="16">
        <f>IF(N2891="", "", IF(ISNUMBER(N2891), N2891, IFERROR(DATEVALUE(LEFT(N2891,10))+TIMEVALUE(MID(N2891,12,8)), "texto")))</f>
        <v/>
      </c>
      <c r="R2891" s="17">
        <f>IF(ISNUMBER(Q2891), DATE(YEAR(Q2891),MONTH(Q2891),1), "")</f>
        <v/>
      </c>
      <c r="S2891" s="18">
        <f>IF(A2891="", 0, IF(AND(M2891=Ajustes!$B$8, E2891=Ajustes!$B$5, I2891=Ajustes!$B$4, OR(C2891=Ajustes!$B$6, C2891=Ajustes!$B$7), ISNUMBER(D2891), ISNUMBER(H2891)), 1, 0))</f>
        <v/>
      </c>
      <c r="T2891" s="19">
        <f>IF(S2891&lt;&gt;1, 0, IF(N(J2891)=0, 0, IF(K2891=Ajustes!$B$5, J2891, J2891*F2891)))</f>
        <v/>
      </c>
      <c r="U2891" s="20">
        <f>IF(S2891&lt;&gt;1, U2890, IF(C2891=Ajustes!$B$6, U2890+H2891, U2890-H2891))</f>
        <v/>
      </c>
      <c r="V2891" s="19">
        <f>IF(S2891&lt;&gt;1, V2890, IF(C2891=Ajustes!$B$6, V2890+D2891+N(O2891)+T2891, IF(U2891&lt;=0, 0, V2890-H2891*W2890)))</f>
        <v/>
      </c>
      <c r="W2891" s="21">
        <f>IF(U2891&gt;0, V2891/U2891, 0)</f>
        <v/>
      </c>
      <c r="X2891" s="19">
        <f>IF(AND(S2891=1, C2891=Ajustes!$B$7), D2891-N(O2891)-T2891-H2891*W2890, "")</f>
        <v/>
      </c>
      <c r="Y2891" s="18">
        <f>IF(A2891="", "", TRIM(IF(COUNTIFS($N$2:$N$3000,N2891,$C$2:$C$3000,C2891,$D$2:$D$3000,D2891,$H$2:$H$3000,H2891)&gt;1, "Orden repetida. ", "")&amp;IF(AND(S2891=1, C2891=Ajustes!$B$7, U2890+0.000001&lt;H2891), "Vendes más de lo registrado. ", "")&amp;IF(Q2891="texto", "Fecha en texto. ", "")&amp;IF(OR(NOT(ISNUMBER(D2891)), NOT(ISNUMBER(H2891))), "Número en texto. ", "")&amp;IF(AND(ISNUMBER(Q2891), ISNUMBER(Q2890), Q2891&lt;Q2890), "Fuera de orden de fecha. ", "")))</f>
        <v/>
      </c>
      <c r="Z2891" s="18">
        <f>IF(AND(S2891=1, ISNUMBER(R2891)), ROW(), 0)</f>
        <v/>
      </c>
      <c r="AA2891" s="18">
        <f>IF(ISNUMBER(R2891), R2891, 0)</f>
        <v/>
      </c>
    </row>
    <row r="2892">
      <c r="A2892" s="13" t="n"/>
      <c r="B2892" s="13" t="n"/>
      <c r="C2892" s="13" t="n"/>
      <c r="D2892" s="13" t="n"/>
      <c r="E2892" s="13" t="n"/>
      <c r="F2892" s="13" t="n"/>
      <c r="G2892" s="13" t="n"/>
      <c r="H2892" s="13" t="n"/>
      <c r="I2892" s="13" t="n"/>
      <c r="J2892" s="13" t="n"/>
      <c r="K2892" s="13" t="n"/>
      <c r="L2892" s="13" t="n"/>
      <c r="M2892" s="13" t="n"/>
      <c r="N2892" s="13" t="n"/>
      <c r="O2892" s="14" t="n"/>
      <c r="P2892" s="15" t="n"/>
      <c r="Q2892" s="16">
        <f>IF(N2892="", "", IF(ISNUMBER(N2892), N2892, IFERROR(DATEVALUE(LEFT(N2892,10))+TIMEVALUE(MID(N2892,12,8)), "texto")))</f>
        <v/>
      </c>
      <c r="R2892" s="17">
        <f>IF(ISNUMBER(Q2892), DATE(YEAR(Q2892),MONTH(Q2892),1), "")</f>
        <v/>
      </c>
      <c r="S2892" s="18">
        <f>IF(A2892="", 0, IF(AND(M2892=Ajustes!$B$8, E2892=Ajustes!$B$5, I2892=Ajustes!$B$4, OR(C2892=Ajustes!$B$6, C2892=Ajustes!$B$7), ISNUMBER(D2892), ISNUMBER(H2892)), 1, 0))</f>
        <v/>
      </c>
      <c r="T2892" s="19">
        <f>IF(S2892&lt;&gt;1, 0, IF(N(J2892)=0, 0, IF(K2892=Ajustes!$B$5, J2892, J2892*F2892)))</f>
        <v/>
      </c>
      <c r="U2892" s="20">
        <f>IF(S2892&lt;&gt;1, U2891, IF(C2892=Ajustes!$B$6, U2891+H2892, U2891-H2892))</f>
        <v/>
      </c>
      <c r="V2892" s="19">
        <f>IF(S2892&lt;&gt;1, V2891, IF(C2892=Ajustes!$B$6, V2891+D2892+N(O2892)+T2892, IF(U2892&lt;=0, 0, V2891-H2892*W2891)))</f>
        <v/>
      </c>
      <c r="W2892" s="21">
        <f>IF(U2892&gt;0, V2892/U2892, 0)</f>
        <v/>
      </c>
      <c r="X2892" s="19">
        <f>IF(AND(S2892=1, C2892=Ajustes!$B$7), D2892-N(O2892)-T2892-H2892*W2891, "")</f>
        <v/>
      </c>
      <c r="Y2892" s="18">
        <f>IF(A2892="", "", TRIM(IF(COUNTIFS($N$2:$N$3000,N2892,$C$2:$C$3000,C2892,$D$2:$D$3000,D2892,$H$2:$H$3000,H2892)&gt;1, "Orden repetida. ", "")&amp;IF(AND(S2892=1, C2892=Ajustes!$B$7, U2891+0.000001&lt;H2892), "Vendes más de lo registrado. ", "")&amp;IF(Q2892="texto", "Fecha en texto. ", "")&amp;IF(OR(NOT(ISNUMBER(D2892)), NOT(ISNUMBER(H2892))), "Número en texto. ", "")&amp;IF(AND(ISNUMBER(Q2892), ISNUMBER(Q2891), Q2892&lt;Q2891), "Fuera de orden de fecha. ", "")))</f>
        <v/>
      </c>
      <c r="Z2892" s="18">
        <f>IF(AND(S2892=1, ISNUMBER(R2892)), ROW(), 0)</f>
        <v/>
      </c>
      <c r="AA2892" s="18">
        <f>IF(ISNUMBER(R2892), R2892, 0)</f>
        <v/>
      </c>
    </row>
    <row r="2893">
      <c r="A2893" s="13" t="n"/>
      <c r="B2893" s="13" t="n"/>
      <c r="C2893" s="13" t="n"/>
      <c r="D2893" s="13" t="n"/>
      <c r="E2893" s="13" t="n"/>
      <c r="F2893" s="13" t="n"/>
      <c r="G2893" s="13" t="n"/>
      <c r="H2893" s="13" t="n"/>
      <c r="I2893" s="13" t="n"/>
      <c r="J2893" s="13" t="n"/>
      <c r="K2893" s="13" t="n"/>
      <c r="L2893" s="13" t="n"/>
      <c r="M2893" s="13" t="n"/>
      <c r="N2893" s="13" t="n"/>
      <c r="O2893" s="14" t="n"/>
      <c r="P2893" s="15" t="n"/>
      <c r="Q2893" s="16">
        <f>IF(N2893="", "", IF(ISNUMBER(N2893), N2893, IFERROR(DATEVALUE(LEFT(N2893,10))+TIMEVALUE(MID(N2893,12,8)), "texto")))</f>
        <v/>
      </c>
      <c r="R2893" s="17">
        <f>IF(ISNUMBER(Q2893), DATE(YEAR(Q2893),MONTH(Q2893),1), "")</f>
        <v/>
      </c>
      <c r="S2893" s="18">
        <f>IF(A2893="", 0, IF(AND(M2893=Ajustes!$B$8, E2893=Ajustes!$B$5, I2893=Ajustes!$B$4, OR(C2893=Ajustes!$B$6, C2893=Ajustes!$B$7), ISNUMBER(D2893), ISNUMBER(H2893)), 1, 0))</f>
        <v/>
      </c>
      <c r="T2893" s="19">
        <f>IF(S2893&lt;&gt;1, 0, IF(N(J2893)=0, 0, IF(K2893=Ajustes!$B$5, J2893, J2893*F2893)))</f>
        <v/>
      </c>
      <c r="U2893" s="20">
        <f>IF(S2893&lt;&gt;1, U2892, IF(C2893=Ajustes!$B$6, U2892+H2893, U2892-H2893))</f>
        <v/>
      </c>
      <c r="V2893" s="19">
        <f>IF(S2893&lt;&gt;1, V2892, IF(C2893=Ajustes!$B$6, V2892+D2893+N(O2893)+T2893, IF(U2893&lt;=0, 0, V2892-H2893*W2892)))</f>
        <v/>
      </c>
      <c r="W2893" s="21">
        <f>IF(U2893&gt;0, V2893/U2893, 0)</f>
        <v/>
      </c>
      <c r="X2893" s="19">
        <f>IF(AND(S2893=1, C2893=Ajustes!$B$7), D2893-N(O2893)-T2893-H2893*W2892, "")</f>
        <v/>
      </c>
      <c r="Y2893" s="18">
        <f>IF(A2893="", "", TRIM(IF(COUNTIFS($N$2:$N$3000,N2893,$C$2:$C$3000,C2893,$D$2:$D$3000,D2893,$H$2:$H$3000,H2893)&gt;1, "Orden repetida. ", "")&amp;IF(AND(S2893=1, C2893=Ajustes!$B$7, U2892+0.000001&lt;H2893), "Vendes más de lo registrado. ", "")&amp;IF(Q2893="texto", "Fecha en texto. ", "")&amp;IF(OR(NOT(ISNUMBER(D2893)), NOT(ISNUMBER(H2893))), "Número en texto. ", "")&amp;IF(AND(ISNUMBER(Q2893), ISNUMBER(Q2892), Q2893&lt;Q2892), "Fuera de orden de fecha. ", "")))</f>
        <v/>
      </c>
      <c r="Z2893" s="18">
        <f>IF(AND(S2893=1, ISNUMBER(R2893)), ROW(), 0)</f>
        <v/>
      </c>
      <c r="AA2893" s="18">
        <f>IF(ISNUMBER(R2893), R2893, 0)</f>
        <v/>
      </c>
    </row>
    <row r="2894">
      <c r="A2894" s="13" t="n"/>
      <c r="B2894" s="13" t="n"/>
      <c r="C2894" s="13" t="n"/>
      <c r="D2894" s="13" t="n"/>
      <c r="E2894" s="13" t="n"/>
      <c r="F2894" s="13" t="n"/>
      <c r="G2894" s="13" t="n"/>
      <c r="H2894" s="13" t="n"/>
      <c r="I2894" s="13" t="n"/>
      <c r="J2894" s="13" t="n"/>
      <c r="K2894" s="13" t="n"/>
      <c r="L2894" s="13" t="n"/>
      <c r="M2894" s="13" t="n"/>
      <c r="N2894" s="13" t="n"/>
      <c r="O2894" s="14" t="n"/>
      <c r="P2894" s="15" t="n"/>
      <c r="Q2894" s="16">
        <f>IF(N2894="", "", IF(ISNUMBER(N2894), N2894, IFERROR(DATEVALUE(LEFT(N2894,10))+TIMEVALUE(MID(N2894,12,8)), "texto")))</f>
        <v/>
      </c>
      <c r="R2894" s="17">
        <f>IF(ISNUMBER(Q2894), DATE(YEAR(Q2894),MONTH(Q2894),1), "")</f>
        <v/>
      </c>
      <c r="S2894" s="18">
        <f>IF(A2894="", 0, IF(AND(M2894=Ajustes!$B$8, E2894=Ajustes!$B$5, I2894=Ajustes!$B$4, OR(C2894=Ajustes!$B$6, C2894=Ajustes!$B$7), ISNUMBER(D2894), ISNUMBER(H2894)), 1, 0))</f>
        <v/>
      </c>
      <c r="T2894" s="19">
        <f>IF(S2894&lt;&gt;1, 0, IF(N(J2894)=0, 0, IF(K2894=Ajustes!$B$5, J2894, J2894*F2894)))</f>
        <v/>
      </c>
      <c r="U2894" s="20">
        <f>IF(S2894&lt;&gt;1, U2893, IF(C2894=Ajustes!$B$6, U2893+H2894, U2893-H2894))</f>
        <v/>
      </c>
      <c r="V2894" s="19">
        <f>IF(S2894&lt;&gt;1, V2893, IF(C2894=Ajustes!$B$6, V2893+D2894+N(O2894)+T2894, IF(U2894&lt;=0, 0, V2893-H2894*W2893)))</f>
        <v/>
      </c>
      <c r="W2894" s="21">
        <f>IF(U2894&gt;0, V2894/U2894, 0)</f>
        <v/>
      </c>
      <c r="X2894" s="19">
        <f>IF(AND(S2894=1, C2894=Ajustes!$B$7), D2894-N(O2894)-T2894-H2894*W2893, "")</f>
        <v/>
      </c>
      <c r="Y2894" s="18">
        <f>IF(A2894="", "", TRIM(IF(COUNTIFS($N$2:$N$3000,N2894,$C$2:$C$3000,C2894,$D$2:$D$3000,D2894,$H$2:$H$3000,H2894)&gt;1, "Orden repetida. ", "")&amp;IF(AND(S2894=1, C2894=Ajustes!$B$7, U2893+0.000001&lt;H2894), "Vendes más de lo registrado. ", "")&amp;IF(Q2894="texto", "Fecha en texto. ", "")&amp;IF(OR(NOT(ISNUMBER(D2894)), NOT(ISNUMBER(H2894))), "Número en texto. ", "")&amp;IF(AND(ISNUMBER(Q2894), ISNUMBER(Q2893), Q2894&lt;Q2893), "Fuera de orden de fecha. ", "")))</f>
        <v/>
      </c>
      <c r="Z2894" s="18">
        <f>IF(AND(S2894=1, ISNUMBER(R2894)), ROW(), 0)</f>
        <v/>
      </c>
      <c r="AA2894" s="18">
        <f>IF(ISNUMBER(R2894), R2894, 0)</f>
        <v/>
      </c>
    </row>
    <row r="2895">
      <c r="A2895" s="13" t="n"/>
      <c r="B2895" s="13" t="n"/>
      <c r="C2895" s="13" t="n"/>
      <c r="D2895" s="13" t="n"/>
      <c r="E2895" s="13" t="n"/>
      <c r="F2895" s="13" t="n"/>
      <c r="G2895" s="13" t="n"/>
      <c r="H2895" s="13" t="n"/>
      <c r="I2895" s="13" t="n"/>
      <c r="J2895" s="13" t="n"/>
      <c r="K2895" s="13" t="n"/>
      <c r="L2895" s="13" t="n"/>
      <c r="M2895" s="13" t="n"/>
      <c r="N2895" s="13" t="n"/>
      <c r="O2895" s="14" t="n"/>
      <c r="P2895" s="15" t="n"/>
      <c r="Q2895" s="16">
        <f>IF(N2895="", "", IF(ISNUMBER(N2895), N2895, IFERROR(DATEVALUE(LEFT(N2895,10))+TIMEVALUE(MID(N2895,12,8)), "texto")))</f>
        <v/>
      </c>
      <c r="R2895" s="17">
        <f>IF(ISNUMBER(Q2895), DATE(YEAR(Q2895),MONTH(Q2895),1), "")</f>
        <v/>
      </c>
      <c r="S2895" s="18">
        <f>IF(A2895="", 0, IF(AND(M2895=Ajustes!$B$8, E2895=Ajustes!$B$5, I2895=Ajustes!$B$4, OR(C2895=Ajustes!$B$6, C2895=Ajustes!$B$7), ISNUMBER(D2895), ISNUMBER(H2895)), 1, 0))</f>
        <v/>
      </c>
      <c r="T2895" s="19">
        <f>IF(S2895&lt;&gt;1, 0, IF(N(J2895)=0, 0, IF(K2895=Ajustes!$B$5, J2895, J2895*F2895)))</f>
        <v/>
      </c>
      <c r="U2895" s="20">
        <f>IF(S2895&lt;&gt;1, U2894, IF(C2895=Ajustes!$B$6, U2894+H2895, U2894-H2895))</f>
        <v/>
      </c>
      <c r="V2895" s="19">
        <f>IF(S2895&lt;&gt;1, V2894, IF(C2895=Ajustes!$B$6, V2894+D2895+N(O2895)+T2895, IF(U2895&lt;=0, 0, V2894-H2895*W2894)))</f>
        <v/>
      </c>
      <c r="W2895" s="21">
        <f>IF(U2895&gt;0, V2895/U2895, 0)</f>
        <v/>
      </c>
      <c r="X2895" s="19">
        <f>IF(AND(S2895=1, C2895=Ajustes!$B$7), D2895-N(O2895)-T2895-H2895*W2894, "")</f>
        <v/>
      </c>
      <c r="Y2895" s="18">
        <f>IF(A2895="", "", TRIM(IF(COUNTIFS($N$2:$N$3000,N2895,$C$2:$C$3000,C2895,$D$2:$D$3000,D2895,$H$2:$H$3000,H2895)&gt;1, "Orden repetida. ", "")&amp;IF(AND(S2895=1, C2895=Ajustes!$B$7, U2894+0.000001&lt;H2895), "Vendes más de lo registrado. ", "")&amp;IF(Q2895="texto", "Fecha en texto. ", "")&amp;IF(OR(NOT(ISNUMBER(D2895)), NOT(ISNUMBER(H2895))), "Número en texto. ", "")&amp;IF(AND(ISNUMBER(Q2895), ISNUMBER(Q2894), Q2895&lt;Q2894), "Fuera de orden de fecha. ", "")))</f>
        <v/>
      </c>
      <c r="Z2895" s="18">
        <f>IF(AND(S2895=1, ISNUMBER(R2895)), ROW(), 0)</f>
        <v/>
      </c>
      <c r="AA2895" s="18">
        <f>IF(ISNUMBER(R2895), R2895, 0)</f>
        <v/>
      </c>
    </row>
    <row r="2896">
      <c r="A2896" s="13" t="n"/>
      <c r="B2896" s="13" t="n"/>
      <c r="C2896" s="13" t="n"/>
      <c r="D2896" s="13" t="n"/>
      <c r="E2896" s="13" t="n"/>
      <c r="F2896" s="13" t="n"/>
      <c r="G2896" s="13" t="n"/>
      <c r="H2896" s="13" t="n"/>
      <c r="I2896" s="13" t="n"/>
      <c r="J2896" s="13" t="n"/>
      <c r="K2896" s="13" t="n"/>
      <c r="L2896" s="13" t="n"/>
      <c r="M2896" s="13" t="n"/>
      <c r="N2896" s="13" t="n"/>
      <c r="O2896" s="14" t="n"/>
      <c r="P2896" s="15" t="n"/>
      <c r="Q2896" s="16">
        <f>IF(N2896="", "", IF(ISNUMBER(N2896), N2896, IFERROR(DATEVALUE(LEFT(N2896,10))+TIMEVALUE(MID(N2896,12,8)), "texto")))</f>
        <v/>
      </c>
      <c r="R2896" s="17">
        <f>IF(ISNUMBER(Q2896), DATE(YEAR(Q2896),MONTH(Q2896),1), "")</f>
        <v/>
      </c>
      <c r="S2896" s="18">
        <f>IF(A2896="", 0, IF(AND(M2896=Ajustes!$B$8, E2896=Ajustes!$B$5, I2896=Ajustes!$B$4, OR(C2896=Ajustes!$B$6, C2896=Ajustes!$B$7), ISNUMBER(D2896), ISNUMBER(H2896)), 1, 0))</f>
        <v/>
      </c>
      <c r="T2896" s="19">
        <f>IF(S2896&lt;&gt;1, 0, IF(N(J2896)=0, 0, IF(K2896=Ajustes!$B$5, J2896, J2896*F2896)))</f>
        <v/>
      </c>
      <c r="U2896" s="20">
        <f>IF(S2896&lt;&gt;1, U2895, IF(C2896=Ajustes!$B$6, U2895+H2896, U2895-H2896))</f>
        <v/>
      </c>
      <c r="V2896" s="19">
        <f>IF(S2896&lt;&gt;1, V2895, IF(C2896=Ajustes!$B$6, V2895+D2896+N(O2896)+T2896, IF(U2896&lt;=0, 0, V2895-H2896*W2895)))</f>
        <v/>
      </c>
      <c r="W2896" s="21">
        <f>IF(U2896&gt;0, V2896/U2896, 0)</f>
        <v/>
      </c>
      <c r="X2896" s="19">
        <f>IF(AND(S2896=1, C2896=Ajustes!$B$7), D2896-N(O2896)-T2896-H2896*W2895, "")</f>
        <v/>
      </c>
      <c r="Y2896" s="18">
        <f>IF(A2896="", "", TRIM(IF(COUNTIFS($N$2:$N$3000,N2896,$C$2:$C$3000,C2896,$D$2:$D$3000,D2896,$H$2:$H$3000,H2896)&gt;1, "Orden repetida. ", "")&amp;IF(AND(S2896=1, C2896=Ajustes!$B$7, U2895+0.000001&lt;H2896), "Vendes más de lo registrado. ", "")&amp;IF(Q2896="texto", "Fecha en texto. ", "")&amp;IF(OR(NOT(ISNUMBER(D2896)), NOT(ISNUMBER(H2896))), "Número en texto. ", "")&amp;IF(AND(ISNUMBER(Q2896), ISNUMBER(Q2895), Q2896&lt;Q2895), "Fuera de orden de fecha. ", "")))</f>
        <v/>
      </c>
      <c r="Z2896" s="18">
        <f>IF(AND(S2896=1, ISNUMBER(R2896)), ROW(), 0)</f>
        <v/>
      </c>
      <c r="AA2896" s="18">
        <f>IF(ISNUMBER(R2896), R2896, 0)</f>
        <v/>
      </c>
    </row>
    <row r="2897">
      <c r="A2897" s="13" t="n"/>
      <c r="B2897" s="13" t="n"/>
      <c r="C2897" s="13" t="n"/>
      <c r="D2897" s="13" t="n"/>
      <c r="E2897" s="13" t="n"/>
      <c r="F2897" s="13" t="n"/>
      <c r="G2897" s="13" t="n"/>
      <c r="H2897" s="13" t="n"/>
      <c r="I2897" s="13" t="n"/>
      <c r="J2897" s="13" t="n"/>
      <c r="K2897" s="13" t="n"/>
      <c r="L2897" s="13" t="n"/>
      <c r="M2897" s="13" t="n"/>
      <c r="N2897" s="13" t="n"/>
      <c r="O2897" s="14" t="n"/>
      <c r="P2897" s="15" t="n"/>
      <c r="Q2897" s="16">
        <f>IF(N2897="", "", IF(ISNUMBER(N2897), N2897, IFERROR(DATEVALUE(LEFT(N2897,10))+TIMEVALUE(MID(N2897,12,8)), "texto")))</f>
        <v/>
      </c>
      <c r="R2897" s="17">
        <f>IF(ISNUMBER(Q2897), DATE(YEAR(Q2897),MONTH(Q2897),1), "")</f>
        <v/>
      </c>
      <c r="S2897" s="18">
        <f>IF(A2897="", 0, IF(AND(M2897=Ajustes!$B$8, E2897=Ajustes!$B$5, I2897=Ajustes!$B$4, OR(C2897=Ajustes!$B$6, C2897=Ajustes!$B$7), ISNUMBER(D2897), ISNUMBER(H2897)), 1, 0))</f>
        <v/>
      </c>
      <c r="T2897" s="19">
        <f>IF(S2897&lt;&gt;1, 0, IF(N(J2897)=0, 0, IF(K2897=Ajustes!$B$5, J2897, J2897*F2897)))</f>
        <v/>
      </c>
      <c r="U2897" s="20">
        <f>IF(S2897&lt;&gt;1, U2896, IF(C2897=Ajustes!$B$6, U2896+H2897, U2896-H2897))</f>
        <v/>
      </c>
      <c r="V2897" s="19">
        <f>IF(S2897&lt;&gt;1, V2896, IF(C2897=Ajustes!$B$6, V2896+D2897+N(O2897)+T2897, IF(U2897&lt;=0, 0, V2896-H2897*W2896)))</f>
        <v/>
      </c>
      <c r="W2897" s="21">
        <f>IF(U2897&gt;0, V2897/U2897, 0)</f>
        <v/>
      </c>
      <c r="X2897" s="19">
        <f>IF(AND(S2897=1, C2897=Ajustes!$B$7), D2897-N(O2897)-T2897-H2897*W2896, "")</f>
        <v/>
      </c>
      <c r="Y2897" s="18">
        <f>IF(A2897="", "", TRIM(IF(COUNTIFS($N$2:$N$3000,N2897,$C$2:$C$3000,C2897,$D$2:$D$3000,D2897,$H$2:$H$3000,H2897)&gt;1, "Orden repetida. ", "")&amp;IF(AND(S2897=1, C2897=Ajustes!$B$7, U2896+0.000001&lt;H2897), "Vendes más de lo registrado. ", "")&amp;IF(Q2897="texto", "Fecha en texto. ", "")&amp;IF(OR(NOT(ISNUMBER(D2897)), NOT(ISNUMBER(H2897))), "Número en texto. ", "")&amp;IF(AND(ISNUMBER(Q2897), ISNUMBER(Q2896), Q2897&lt;Q2896), "Fuera de orden de fecha. ", "")))</f>
        <v/>
      </c>
      <c r="Z2897" s="18">
        <f>IF(AND(S2897=1, ISNUMBER(R2897)), ROW(), 0)</f>
        <v/>
      </c>
      <c r="AA2897" s="18">
        <f>IF(ISNUMBER(R2897), R2897, 0)</f>
        <v/>
      </c>
    </row>
    <row r="2898">
      <c r="A2898" s="13" t="n"/>
      <c r="B2898" s="13" t="n"/>
      <c r="C2898" s="13" t="n"/>
      <c r="D2898" s="13" t="n"/>
      <c r="E2898" s="13" t="n"/>
      <c r="F2898" s="13" t="n"/>
      <c r="G2898" s="13" t="n"/>
      <c r="H2898" s="13" t="n"/>
      <c r="I2898" s="13" t="n"/>
      <c r="J2898" s="13" t="n"/>
      <c r="K2898" s="13" t="n"/>
      <c r="L2898" s="13" t="n"/>
      <c r="M2898" s="13" t="n"/>
      <c r="N2898" s="13" t="n"/>
      <c r="O2898" s="14" t="n"/>
      <c r="P2898" s="15" t="n"/>
      <c r="Q2898" s="16">
        <f>IF(N2898="", "", IF(ISNUMBER(N2898), N2898, IFERROR(DATEVALUE(LEFT(N2898,10))+TIMEVALUE(MID(N2898,12,8)), "texto")))</f>
        <v/>
      </c>
      <c r="R2898" s="17">
        <f>IF(ISNUMBER(Q2898), DATE(YEAR(Q2898),MONTH(Q2898),1), "")</f>
        <v/>
      </c>
      <c r="S2898" s="18">
        <f>IF(A2898="", 0, IF(AND(M2898=Ajustes!$B$8, E2898=Ajustes!$B$5, I2898=Ajustes!$B$4, OR(C2898=Ajustes!$B$6, C2898=Ajustes!$B$7), ISNUMBER(D2898), ISNUMBER(H2898)), 1, 0))</f>
        <v/>
      </c>
      <c r="T2898" s="19">
        <f>IF(S2898&lt;&gt;1, 0, IF(N(J2898)=0, 0, IF(K2898=Ajustes!$B$5, J2898, J2898*F2898)))</f>
        <v/>
      </c>
      <c r="U2898" s="20">
        <f>IF(S2898&lt;&gt;1, U2897, IF(C2898=Ajustes!$B$6, U2897+H2898, U2897-H2898))</f>
        <v/>
      </c>
      <c r="V2898" s="19">
        <f>IF(S2898&lt;&gt;1, V2897, IF(C2898=Ajustes!$B$6, V2897+D2898+N(O2898)+T2898, IF(U2898&lt;=0, 0, V2897-H2898*W2897)))</f>
        <v/>
      </c>
      <c r="W2898" s="21">
        <f>IF(U2898&gt;0, V2898/U2898, 0)</f>
        <v/>
      </c>
      <c r="X2898" s="19">
        <f>IF(AND(S2898=1, C2898=Ajustes!$B$7), D2898-N(O2898)-T2898-H2898*W2897, "")</f>
        <v/>
      </c>
      <c r="Y2898" s="18">
        <f>IF(A2898="", "", TRIM(IF(COUNTIFS($N$2:$N$3000,N2898,$C$2:$C$3000,C2898,$D$2:$D$3000,D2898,$H$2:$H$3000,H2898)&gt;1, "Orden repetida. ", "")&amp;IF(AND(S2898=1, C2898=Ajustes!$B$7, U2897+0.000001&lt;H2898), "Vendes más de lo registrado. ", "")&amp;IF(Q2898="texto", "Fecha en texto. ", "")&amp;IF(OR(NOT(ISNUMBER(D2898)), NOT(ISNUMBER(H2898))), "Número en texto. ", "")&amp;IF(AND(ISNUMBER(Q2898), ISNUMBER(Q2897), Q2898&lt;Q2897), "Fuera de orden de fecha. ", "")))</f>
        <v/>
      </c>
      <c r="Z2898" s="18">
        <f>IF(AND(S2898=1, ISNUMBER(R2898)), ROW(), 0)</f>
        <v/>
      </c>
      <c r="AA2898" s="18">
        <f>IF(ISNUMBER(R2898), R2898, 0)</f>
        <v/>
      </c>
    </row>
    <row r="2899">
      <c r="A2899" s="13" t="n"/>
      <c r="B2899" s="13" t="n"/>
      <c r="C2899" s="13" t="n"/>
      <c r="D2899" s="13" t="n"/>
      <c r="E2899" s="13" t="n"/>
      <c r="F2899" s="13" t="n"/>
      <c r="G2899" s="13" t="n"/>
      <c r="H2899" s="13" t="n"/>
      <c r="I2899" s="13" t="n"/>
      <c r="J2899" s="13" t="n"/>
      <c r="K2899" s="13" t="n"/>
      <c r="L2899" s="13" t="n"/>
      <c r="M2899" s="13" t="n"/>
      <c r="N2899" s="13" t="n"/>
      <c r="O2899" s="14" t="n"/>
      <c r="P2899" s="15" t="n"/>
      <c r="Q2899" s="16">
        <f>IF(N2899="", "", IF(ISNUMBER(N2899), N2899, IFERROR(DATEVALUE(LEFT(N2899,10))+TIMEVALUE(MID(N2899,12,8)), "texto")))</f>
        <v/>
      </c>
      <c r="R2899" s="17">
        <f>IF(ISNUMBER(Q2899), DATE(YEAR(Q2899),MONTH(Q2899),1), "")</f>
        <v/>
      </c>
      <c r="S2899" s="18">
        <f>IF(A2899="", 0, IF(AND(M2899=Ajustes!$B$8, E2899=Ajustes!$B$5, I2899=Ajustes!$B$4, OR(C2899=Ajustes!$B$6, C2899=Ajustes!$B$7), ISNUMBER(D2899), ISNUMBER(H2899)), 1, 0))</f>
        <v/>
      </c>
      <c r="T2899" s="19">
        <f>IF(S2899&lt;&gt;1, 0, IF(N(J2899)=0, 0, IF(K2899=Ajustes!$B$5, J2899, J2899*F2899)))</f>
        <v/>
      </c>
      <c r="U2899" s="20">
        <f>IF(S2899&lt;&gt;1, U2898, IF(C2899=Ajustes!$B$6, U2898+H2899, U2898-H2899))</f>
        <v/>
      </c>
      <c r="V2899" s="19">
        <f>IF(S2899&lt;&gt;1, V2898, IF(C2899=Ajustes!$B$6, V2898+D2899+N(O2899)+T2899, IF(U2899&lt;=0, 0, V2898-H2899*W2898)))</f>
        <v/>
      </c>
      <c r="W2899" s="21">
        <f>IF(U2899&gt;0, V2899/U2899, 0)</f>
        <v/>
      </c>
      <c r="X2899" s="19">
        <f>IF(AND(S2899=1, C2899=Ajustes!$B$7), D2899-N(O2899)-T2899-H2899*W2898, "")</f>
        <v/>
      </c>
      <c r="Y2899" s="18">
        <f>IF(A2899="", "", TRIM(IF(COUNTIFS($N$2:$N$3000,N2899,$C$2:$C$3000,C2899,$D$2:$D$3000,D2899,$H$2:$H$3000,H2899)&gt;1, "Orden repetida. ", "")&amp;IF(AND(S2899=1, C2899=Ajustes!$B$7, U2898+0.000001&lt;H2899), "Vendes más de lo registrado. ", "")&amp;IF(Q2899="texto", "Fecha en texto. ", "")&amp;IF(OR(NOT(ISNUMBER(D2899)), NOT(ISNUMBER(H2899))), "Número en texto. ", "")&amp;IF(AND(ISNUMBER(Q2899), ISNUMBER(Q2898), Q2899&lt;Q2898), "Fuera de orden de fecha. ", "")))</f>
        <v/>
      </c>
      <c r="Z2899" s="18">
        <f>IF(AND(S2899=1, ISNUMBER(R2899)), ROW(), 0)</f>
        <v/>
      </c>
      <c r="AA2899" s="18">
        <f>IF(ISNUMBER(R2899), R2899, 0)</f>
        <v/>
      </c>
    </row>
    <row r="2900">
      <c r="A2900" s="13" t="n"/>
      <c r="B2900" s="13" t="n"/>
      <c r="C2900" s="13" t="n"/>
      <c r="D2900" s="13" t="n"/>
      <c r="E2900" s="13" t="n"/>
      <c r="F2900" s="13" t="n"/>
      <c r="G2900" s="13" t="n"/>
      <c r="H2900" s="13" t="n"/>
      <c r="I2900" s="13" t="n"/>
      <c r="J2900" s="13" t="n"/>
      <c r="K2900" s="13" t="n"/>
      <c r="L2900" s="13" t="n"/>
      <c r="M2900" s="13" t="n"/>
      <c r="N2900" s="13" t="n"/>
      <c r="O2900" s="14" t="n"/>
      <c r="P2900" s="15" t="n"/>
      <c r="Q2900" s="16">
        <f>IF(N2900="", "", IF(ISNUMBER(N2900), N2900, IFERROR(DATEVALUE(LEFT(N2900,10))+TIMEVALUE(MID(N2900,12,8)), "texto")))</f>
        <v/>
      </c>
      <c r="R2900" s="17">
        <f>IF(ISNUMBER(Q2900), DATE(YEAR(Q2900),MONTH(Q2900),1), "")</f>
        <v/>
      </c>
      <c r="S2900" s="18">
        <f>IF(A2900="", 0, IF(AND(M2900=Ajustes!$B$8, E2900=Ajustes!$B$5, I2900=Ajustes!$B$4, OR(C2900=Ajustes!$B$6, C2900=Ajustes!$B$7), ISNUMBER(D2900), ISNUMBER(H2900)), 1, 0))</f>
        <v/>
      </c>
      <c r="T2900" s="19">
        <f>IF(S2900&lt;&gt;1, 0, IF(N(J2900)=0, 0, IF(K2900=Ajustes!$B$5, J2900, J2900*F2900)))</f>
        <v/>
      </c>
      <c r="U2900" s="20">
        <f>IF(S2900&lt;&gt;1, U2899, IF(C2900=Ajustes!$B$6, U2899+H2900, U2899-H2900))</f>
        <v/>
      </c>
      <c r="V2900" s="19">
        <f>IF(S2900&lt;&gt;1, V2899, IF(C2900=Ajustes!$B$6, V2899+D2900+N(O2900)+T2900, IF(U2900&lt;=0, 0, V2899-H2900*W2899)))</f>
        <v/>
      </c>
      <c r="W2900" s="21">
        <f>IF(U2900&gt;0, V2900/U2900, 0)</f>
        <v/>
      </c>
      <c r="X2900" s="19">
        <f>IF(AND(S2900=1, C2900=Ajustes!$B$7), D2900-N(O2900)-T2900-H2900*W2899, "")</f>
        <v/>
      </c>
      <c r="Y2900" s="18">
        <f>IF(A2900="", "", TRIM(IF(COUNTIFS($N$2:$N$3000,N2900,$C$2:$C$3000,C2900,$D$2:$D$3000,D2900,$H$2:$H$3000,H2900)&gt;1, "Orden repetida. ", "")&amp;IF(AND(S2900=1, C2900=Ajustes!$B$7, U2899+0.000001&lt;H2900), "Vendes más de lo registrado. ", "")&amp;IF(Q2900="texto", "Fecha en texto. ", "")&amp;IF(OR(NOT(ISNUMBER(D2900)), NOT(ISNUMBER(H2900))), "Número en texto. ", "")&amp;IF(AND(ISNUMBER(Q2900), ISNUMBER(Q2899), Q2900&lt;Q2899), "Fuera de orden de fecha. ", "")))</f>
        <v/>
      </c>
      <c r="Z2900" s="18">
        <f>IF(AND(S2900=1, ISNUMBER(R2900)), ROW(), 0)</f>
        <v/>
      </c>
      <c r="AA2900" s="18">
        <f>IF(ISNUMBER(R2900), R2900, 0)</f>
        <v/>
      </c>
    </row>
    <row r="2901">
      <c r="A2901" s="13" t="n"/>
      <c r="B2901" s="13" t="n"/>
      <c r="C2901" s="13" t="n"/>
      <c r="D2901" s="13" t="n"/>
      <c r="E2901" s="13" t="n"/>
      <c r="F2901" s="13" t="n"/>
      <c r="G2901" s="13" t="n"/>
      <c r="H2901" s="13" t="n"/>
      <c r="I2901" s="13" t="n"/>
      <c r="J2901" s="13" t="n"/>
      <c r="K2901" s="13" t="n"/>
      <c r="L2901" s="13" t="n"/>
      <c r="M2901" s="13" t="n"/>
      <c r="N2901" s="13" t="n"/>
      <c r="O2901" s="14" t="n"/>
      <c r="P2901" s="15" t="n"/>
      <c r="Q2901" s="16">
        <f>IF(N2901="", "", IF(ISNUMBER(N2901), N2901, IFERROR(DATEVALUE(LEFT(N2901,10))+TIMEVALUE(MID(N2901,12,8)), "texto")))</f>
        <v/>
      </c>
      <c r="R2901" s="17">
        <f>IF(ISNUMBER(Q2901), DATE(YEAR(Q2901),MONTH(Q2901),1), "")</f>
        <v/>
      </c>
      <c r="S2901" s="18">
        <f>IF(A2901="", 0, IF(AND(M2901=Ajustes!$B$8, E2901=Ajustes!$B$5, I2901=Ajustes!$B$4, OR(C2901=Ajustes!$B$6, C2901=Ajustes!$B$7), ISNUMBER(D2901), ISNUMBER(H2901)), 1, 0))</f>
        <v/>
      </c>
      <c r="T2901" s="19">
        <f>IF(S2901&lt;&gt;1, 0, IF(N(J2901)=0, 0, IF(K2901=Ajustes!$B$5, J2901, J2901*F2901)))</f>
        <v/>
      </c>
      <c r="U2901" s="20">
        <f>IF(S2901&lt;&gt;1, U2900, IF(C2901=Ajustes!$B$6, U2900+H2901, U2900-H2901))</f>
        <v/>
      </c>
      <c r="V2901" s="19">
        <f>IF(S2901&lt;&gt;1, V2900, IF(C2901=Ajustes!$B$6, V2900+D2901+N(O2901)+T2901, IF(U2901&lt;=0, 0, V2900-H2901*W2900)))</f>
        <v/>
      </c>
      <c r="W2901" s="21">
        <f>IF(U2901&gt;0, V2901/U2901, 0)</f>
        <v/>
      </c>
      <c r="X2901" s="19">
        <f>IF(AND(S2901=1, C2901=Ajustes!$B$7), D2901-N(O2901)-T2901-H2901*W2900, "")</f>
        <v/>
      </c>
      <c r="Y2901" s="18">
        <f>IF(A2901="", "", TRIM(IF(COUNTIFS($N$2:$N$3000,N2901,$C$2:$C$3000,C2901,$D$2:$D$3000,D2901,$H$2:$H$3000,H2901)&gt;1, "Orden repetida. ", "")&amp;IF(AND(S2901=1, C2901=Ajustes!$B$7, U2900+0.000001&lt;H2901), "Vendes más de lo registrado. ", "")&amp;IF(Q2901="texto", "Fecha en texto. ", "")&amp;IF(OR(NOT(ISNUMBER(D2901)), NOT(ISNUMBER(H2901))), "Número en texto. ", "")&amp;IF(AND(ISNUMBER(Q2901), ISNUMBER(Q2900), Q2901&lt;Q2900), "Fuera de orden de fecha. ", "")))</f>
        <v/>
      </c>
      <c r="Z2901" s="18">
        <f>IF(AND(S2901=1, ISNUMBER(R2901)), ROW(), 0)</f>
        <v/>
      </c>
      <c r="AA2901" s="18">
        <f>IF(ISNUMBER(R2901), R2901, 0)</f>
        <v/>
      </c>
    </row>
    <row r="2902">
      <c r="A2902" s="13" t="n"/>
      <c r="B2902" s="13" t="n"/>
      <c r="C2902" s="13" t="n"/>
      <c r="D2902" s="13" t="n"/>
      <c r="E2902" s="13" t="n"/>
      <c r="F2902" s="13" t="n"/>
      <c r="G2902" s="13" t="n"/>
      <c r="H2902" s="13" t="n"/>
      <c r="I2902" s="13" t="n"/>
      <c r="J2902" s="13" t="n"/>
      <c r="K2902" s="13" t="n"/>
      <c r="L2902" s="13" t="n"/>
      <c r="M2902" s="13" t="n"/>
      <c r="N2902" s="13" t="n"/>
      <c r="O2902" s="14" t="n"/>
      <c r="P2902" s="15" t="n"/>
      <c r="Q2902" s="16">
        <f>IF(N2902="", "", IF(ISNUMBER(N2902), N2902, IFERROR(DATEVALUE(LEFT(N2902,10))+TIMEVALUE(MID(N2902,12,8)), "texto")))</f>
        <v/>
      </c>
      <c r="R2902" s="17">
        <f>IF(ISNUMBER(Q2902), DATE(YEAR(Q2902),MONTH(Q2902),1), "")</f>
        <v/>
      </c>
      <c r="S2902" s="18">
        <f>IF(A2902="", 0, IF(AND(M2902=Ajustes!$B$8, E2902=Ajustes!$B$5, I2902=Ajustes!$B$4, OR(C2902=Ajustes!$B$6, C2902=Ajustes!$B$7), ISNUMBER(D2902), ISNUMBER(H2902)), 1, 0))</f>
        <v/>
      </c>
      <c r="T2902" s="19">
        <f>IF(S2902&lt;&gt;1, 0, IF(N(J2902)=0, 0, IF(K2902=Ajustes!$B$5, J2902, J2902*F2902)))</f>
        <v/>
      </c>
      <c r="U2902" s="20">
        <f>IF(S2902&lt;&gt;1, U2901, IF(C2902=Ajustes!$B$6, U2901+H2902, U2901-H2902))</f>
        <v/>
      </c>
      <c r="V2902" s="19">
        <f>IF(S2902&lt;&gt;1, V2901, IF(C2902=Ajustes!$B$6, V2901+D2902+N(O2902)+T2902, IF(U2902&lt;=0, 0, V2901-H2902*W2901)))</f>
        <v/>
      </c>
      <c r="W2902" s="21">
        <f>IF(U2902&gt;0, V2902/U2902, 0)</f>
        <v/>
      </c>
      <c r="X2902" s="19">
        <f>IF(AND(S2902=1, C2902=Ajustes!$B$7), D2902-N(O2902)-T2902-H2902*W2901, "")</f>
        <v/>
      </c>
      <c r="Y2902" s="18">
        <f>IF(A2902="", "", TRIM(IF(COUNTIFS($N$2:$N$3000,N2902,$C$2:$C$3000,C2902,$D$2:$D$3000,D2902,$H$2:$H$3000,H2902)&gt;1, "Orden repetida. ", "")&amp;IF(AND(S2902=1, C2902=Ajustes!$B$7, U2901+0.000001&lt;H2902), "Vendes más de lo registrado. ", "")&amp;IF(Q2902="texto", "Fecha en texto. ", "")&amp;IF(OR(NOT(ISNUMBER(D2902)), NOT(ISNUMBER(H2902))), "Número en texto. ", "")&amp;IF(AND(ISNUMBER(Q2902), ISNUMBER(Q2901), Q2902&lt;Q2901), "Fuera de orden de fecha. ", "")))</f>
        <v/>
      </c>
      <c r="Z2902" s="18">
        <f>IF(AND(S2902=1, ISNUMBER(R2902)), ROW(), 0)</f>
        <v/>
      </c>
      <c r="AA2902" s="18">
        <f>IF(ISNUMBER(R2902), R2902, 0)</f>
        <v/>
      </c>
    </row>
    <row r="2903">
      <c r="A2903" s="13" t="n"/>
      <c r="B2903" s="13" t="n"/>
      <c r="C2903" s="13" t="n"/>
      <c r="D2903" s="13" t="n"/>
      <c r="E2903" s="13" t="n"/>
      <c r="F2903" s="13" t="n"/>
      <c r="G2903" s="13" t="n"/>
      <c r="H2903" s="13" t="n"/>
      <c r="I2903" s="13" t="n"/>
      <c r="J2903" s="13" t="n"/>
      <c r="K2903" s="13" t="n"/>
      <c r="L2903" s="13" t="n"/>
      <c r="M2903" s="13" t="n"/>
      <c r="N2903" s="13" t="n"/>
      <c r="O2903" s="14" t="n"/>
      <c r="P2903" s="15" t="n"/>
      <c r="Q2903" s="16">
        <f>IF(N2903="", "", IF(ISNUMBER(N2903), N2903, IFERROR(DATEVALUE(LEFT(N2903,10))+TIMEVALUE(MID(N2903,12,8)), "texto")))</f>
        <v/>
      </c>
      <c r="R2903" s="17">
        <f>IF(ISNUMBER(Q2903), DATE(YEAR(Q2903),MONTH(Q2903),1), "")</f>
        <v/>
      </c>
      <c r="S2903" s="18">
        <f>IF(A2903="", 0, IF(AND(M2903=Ajustes!$B$8, E2903=Ajustes!$B$5, I2903=Ajustes!$B$4, OR(C2903=Ajustes!$B$6, C2903=Ajustes!$B$7), ISNUMBER(D2903), ISNUMBER(H2903)), 1, 0))</f>
        <v/>
      </c>
      <c r="T2903" s="19">
        <f>IF(S2903&lt;&gt;1, 0, IF(N(J2903)=0, 0, IF(K2903=Ajustes!$B$5, J2903, J2903*F2903)))</f>
        <v/>
      </c>
      <c r="U2903" s="20">
        <f>IF(S2903&lt;&gt;1, U2902, IF(C2903=Ajustes!$B$6, U2902+H2903, U2902-H2903))</f>
        <v/>
      </c>
      <c r="V2903" s="19">
        <f>IF(S2903&lt;&gt;1, V2902, IF(C2903=Ajustes!$B$6, V2902+D2903+N(O2903)+T2903, IF(U2903&lt;=0, 0, V2902-H2903*W2902)))</f>
        <v/>
      </c>
      <c r="W2903" s="21">
        <f>IF(U2903&gt;0, V2903/U2903, 0)</f>
        <v/>
      </c>
      <c r="X2903" s="19">
        <f>IF(AND(S2903=1, C2903=Ajustes!$B$7), D2903-N(O2903)-T2903-H2903*W2902, "")</f>
        <v/>
      </c>
      <c r="Y2903" s="18">
        <f>IF(A2903="", "", TRIM(IF(COUNTIFS($N$2:$N$3000,N2903,$C$2:$C$3000,C2903,$D$2:$D$3000,D2903,$H$2:$H$3000,H2903)&gt;1, "Orden repetida. ", "")&amp;IF(AND(S2903=1, C2903=Ajustes!$B$7, U2902+0.000001&lt;H2903), "Vendes más de lo registrado. ", "")&amp;IF(Q2903="texto", "Fecha en texto. ", "")&amp;IF(OR(NOT(ISNUMBER(D2903)), NOT(ISNUMBER(H2903))), "Número en texto. ", "")&amp;IF(AND(ISNUMBER(Q2903), ISNUMBER(Q2902), Q2903&lt;Q2902), "Fuera de orden de fecha. ", "")))</f>
        <v/>
      </c>
      <c r="Z2903" s="18">
        <f>IF(AND(S2903=1, ISNUMBER(R2903)), ROW(), 0)</f>
        <v/>
      </c>
      <c r="AA2903" s="18">
        <f>IF(ISNUMBER(R2903), R2903, 0)</f>
        <v/>
      </c>
    </row>
    <row r="2904">
      <c r="A2904" s="13" t="n"/>
      <c r="B2904" s="13" t="n"/>
      <c r="C2904" s="13" t="n"/>
      <c r="D2904" s="13" t="n"/>
      <c r="E2904" s="13" t="n"/>
      <c r="F2904" s="13" t="n"/>
      <c r="G2904" s="13" t="n"/>
      <c r="H2904" s="13" t="n"/>
      <c r="I2904" s="13" t="n"/>
      <c r="J2904" s="13" t="n"/>
      <c r="K2904" s="13" t="n"/>
      <c r="L2904" s="13" t="n"/>
      <c r="M2904" s="13" t="n"/>
      <c r="N2904" s="13" t="n"/>
      <c r="O2904" s="14" t="n"/>
      <c r="P2904" s="15" t="n"/>
      <c r="Q2904" s="16">
        <f>IF(N2904="", "", IF(ISNUMBER(N2904), N2904, IFERROR(DATEVALUE(LEFT(N2904,10))+TIMEVALUE(MID(N2904,12,8)), "texto")))</f>
        <v/>
      </c>
      <c r="R2904" s="17">
        <f>IF(ISNUMBER(Q2904), DATE(YEAR(Q2904),MONTH(Q2904),1), "")</f>
        <v/>
      </c>
      <c r="S2904" s="18">
        <f>IF(A2904="", 0, IF(AND(M2904=Ajustes!$B$8, E2904=Ajustes!$B$5, I2904=Ajustes!$B$4, OR(C2904=Ajustes!$B$6, C2904=Ajustes!$B$7), ISNUMBER(D2904), ISNUMBER(H2904)), 1, 0))</f>
        <v/>
      </c>
      <c r="T2904" s="19">
        <f>IF(S2904&lt;&gt;1, 0, IF(N(J2904)=0, 0, IF(K2904=Ajustes!$B$5, J2904, J2904*F2904)))</f>
        <v/>
      </c>
      <c r="U2904" s="20">
        <f>IF(S2904&lt;&gt;1, U2903, IF(C2904=Ajustes!$B$6, U2903+H2904, U2903-H2904))</f>
        <v/>
      </c>
      <c r="V2904" s="19">
        <f>IF(S2904&lt;&gt;1, V2903, IF(C2904=Ajustes!$B$6, V2903+D2904+N(O2904)+T2904, IF(U2904&lt;=0, 0, V2903-H2904*W2903)))</f>
        <v/>
      </c>
      <c r="W2904" s="21">
        <f>IF(U2904&gt;0, V2904/U2904, 0)</f>
        <v/>
      </c>
      <c r="X2904" s="19">
        <f>IF(AND(S2904=1, C2904=Ajustes!$B$7), D2904-N(O2904)-T2904-H2904*W2903, "")</f>
        <v/>
      </c>
      <c r="Y2904" s="18">
        <f>IF(A2904="", "", TRIM(IF(COUNTIFS($N$2:$N$3000,N2904,$C$2:$C$3000,C2904,$D$2:$D$3000,D2904,$H$2:$H$3000,H2904)&gt;1, "Orden repetida. ", "")&amp;IF(AND(S2904=1, C2904=Ajustes!$B$7, U2903+0.000001&lt;H2904), "Vendes más de lo registrado. ", "")&amp;IF(Q2904="texto", "Fecha en texto. ", "")&amp;IF(OR(NOT(ISNUMBER(D2904)), NOT(ISNUMBER(H2904))), "Número en texto. ", "")&amp;IF(AND(ISNUMBER(Q2904), ISNUMBER(Q2903), Q2904&lt;Q2903), "Fuera de orden de fecha. ", "")))</f>
        <v/>
      </c>
      <c r="Z2904" s="18">
        <f>IF(AND(S2904=1, ISNUMBER(R2904)), ROW(), 0)</f>
        <v/>
      </c>
      <c r="AA2904" s="18">
        <f>IF(ISNUMBER(R2904), R2904, 0)</f>
        <v/>
      </c>
    </row>
    <row r="2905">
      <c r="A2905" s="13" t="n"/>
      <c r="B2905" s="13" t="n"/>
      <c r="C2905" s="13" t="n"/>
      <c r="D2905" s="13" t="n"/>
      <c r="E2905" s="13" t="n"/>
      <c r="F2905" s="13" t="n"/>
      <c r="G2905" s="13" t="n"/>
      <c r="H2905" s="13" t="n"/>
      <c r="I2905" s="13" t="n"/>
      <c r="J2905" s="13" t="n"/>
      <c r="K2905" s="13" t="n"/>
      <c r="L2905" s="13" t="n"/>
      <c r="M2905" s="13" t="n"/>
      <c r="N2905" s="13" t="n"/>
      <c r="O2905" s="14" t="n"/>
      <c r="P2905" s="15" t="n"/>
      <c r="Q2905" s="16">
        <f>IF(N2905="", "", IF(ISNUMBER(N2905), N2905, IFERROR(DATEVALUE(LEFT(N2905,10))+TIMEVALUE(MID(N2905,12,8)), "texto")))</f>
        <v/>
      </c>
      <c r="R2905" s="17">
        <f>IF(ISNUMBER(Q2905), DATE(YEAR(Q2905),MONTH(Q2905),1), "")</f>
        <v/>
      </c>
      <c r="S2905" s="18">
        <f>IF(A2905="", 0, IF(AND(M2905=Ajustes!$B$8, E2905=Ajustes!$B$5, I2905=Ajustes!$B$4, OR(C2905=Ajustes!$B$6, C2905=Ajustes!$B$7), ISNUMBER(D2905), ISNUMBER(H2905)), 1, 0))</f>
        <v/>
      </c>
      <c r="T2905" s="19">
        <f>IF(S2905&lt;&gt;1, 0, IF(N(J2905)=0, 0, IF(K2905=Ajustes!$B$5, J2905, J2905*F2905)))</f>
        <v/>
      </c>
      <c r="U2905" s="20">
        <f>IF(S2905&lt;&gt;1, U2904, IF(C2905=Ajustes!$B$6, U2904+H2905, U2904-H2905))</f>
        <v/>
      </c>
      <c r="V2905" s="19">
        <f>IF(S2905&lt;&gt;1, V2904, IF(C2905=Ajustes!$B$6, V2904+D2905+N(O2905)+T2905, IF(U2905&lt;=0, 0, V2904-H2905*W2904)))</f>
        <v/>
      </c>
      <c r="W2905" s="21">
        <f>IF(U2905&gt;0, V2905/U2905, 0)</f>
        <v/>
      </c>
      <c r="X2905" s="19">
        <f>IF(AND(S2905=1, C2905=Ajustes!$B$7), D2905-N(O2905)-T2905-H2905*W2904, "")</f>
        <v/>
      </c>
      <c r="Y2905" s="18">
        <f>IF(A2905="", "", TRIM(IF(COUNTIFS($N$2:$N$3000,N2905,$C$2:$C$3000,C2905,$D$2:$D$3000,D2905,$H$2:$H$3000,H2905)&gt;1, "Orden repetida. ", "")&amp;IF(AND(S2905=1, C2905=Ajustes!$B$7, U2904+0.000001&lt;H2905), "Vendes más de lo registrado. ", "")&amp;IF(Q2905="texto", "Fecha en texto. ", "")&amp;IF(OR(NOT(ISNUMBER(D2905)), NOT(ISNUMBER(H2905))), "Número en texto. ", "")&amp;IF(AND(ISNUMBER(Q2905), ISNUMBER(Q2904), Q2905&lt;Q2904), "Fuera de orden de fecha. ", "")))</f>
        <v/>
      </c>
      <c r="Z2905" s="18">
        <f>IF(AND(S2905=1, ISNUMBER(R2905)), ROW(), 0)</f>
        <v/>
      </c>
      <c r="AA2905" s="18">
        <f>IF(ISNUMBER(R2905), R2905, 0)</f>
        <v/>
      </c>
    </row>
    <row r="2906">
      <c r="A2906" s="13" t="n"/>
      <c r="B2906" s="13" t="n"/>
      <c r="C2906" s="13" t="n"/>
      <c r="D2906" s="13" t="n"/>
      <c r="E2906" s="13" t="n"/>
      <c r="F2906" s="13" t="n"/>
      <c r="G2906" s="13" t="n"/>
      <c r="H2906" s="13" t="n"/>
      <c r="I2906" s="13" t="n"/>
      <c r="J2906" s="13" t="n"/>
      <c r="K2906" s="13" t="n"/>
      <c r="L2906" s="13" t="n"/>
      <c r="M2906" s="13" t="n"/>
      <c r="N2906" s="13" t="n"/>
      <c r="O2906" s="14" t="n"/>
      <c r="P2906" s="15" t="n"/>
      <c r="Q2906" s="16">
        <f>IF(N2906="", "", IF(ISNUMBER(N2906), N2906, IFERROR(DATEVALUE(LEFT(N2906,10))+TIMEVALUE(MID(N2906,12,8)), "texto")))</f>
        <v/>
      </c>
      <c r="R2906" s="17">
        <f>IF(ISNUMBER(Q2906), DATE(YEAR(Q2906),MONTH(Q2906),1), "")</f>
        <v/>
      </c>
      <c r="S2906" s="18">
        <f>IF(A2906="", 0, IF(AND(M2906=Ajustes!$B$8, E2906=Ajustes!$B$5, I2906=Ajustes!$B$4, OR(C2906=Ajustes!$B$6, C2906=Ajustes!$B$7), ISNUMBER(D2906), ISNUMBER(H2906)), 1, 0))</f>
        <v/>
      </c>
      <c r="T2906" s="19">
        <f>IF(S2906&lt;&gt;1, 0, IF(N(J2906)=0, 0, IF(K2906=Ajustes!$B$5, J2906, J2906*F2906)))</f>
        <v/>
      </c>
      <c r="U2906" s="20">
        <f>IF(S2906&lt;&gt;1, U2905, IF(C2906=Ajustes!$B$6, U2905+H2906, U2905-H2906))</f>
        <v/>
      </c>
      <c r="V2906" s="19">
        <f>IF(S2906&lt;&gt;1, V2905, IF(C2906=Ajustes!$B$6, V2905+D2906+N(O2906)+T2906, IF(U2906&lt;=0, 0, V2905-H2906*W2905)))</f>
        <v/>
      </c>
      <c r="W2906" s="21">
        <f>IF(U2906&gt;0, V2906/U2906, 0)</f>
        <v/>
      </c>
      <c r="X2906" s="19">
        <f>IF(AND(S2906=1, C2906=Ajustes!$B$7), D2906-N(O2906)-T2906-H2906*W2905, "")</f>
        <v/>
      </c>
      <c r="Y2906" s="18">
        <f>IF(A2906="", "", TRIM(IF(COUNTIFS($N$2:$N$3000,N2906,$C$2:$C$3000,C2906,$D$2:$D$3000,D2906,$H$2:$H$3000,H2906)&gt;1, "Orden repetida. ", "")&amp;IF(AND(S2906=1, C2906=Ajustes!$B$7, U2905+0.000001&lt;H2906), "Vendes más de lo registrado. ", "")&amp;IF(Q2906="texto", "Fecha en texto. ", "")&amp;IF(OR(NOT(ISNUMBER(D2906)), NOT(ISNUMBER(H2906))), "Número en texto. ", "")&amp;IF(AND(ISNUMBER(Q2906), ISNUMBER(Q2905), Q2906&lt;Q2905), "Fuera de orden de fecha. ", "")))</f>
        <v/>
      </c>
      <c r="Z2906" s="18">
        <f>IF(AND(S2906=1, ISNUMBER(R2906)), ROW(), 0)</f>
        <v/>
      </c>
      <c r="AA2906" s="18">
        <f>IF(ISNUMBER(R2906), R2906, 0)</f>
        <v/>
      </c>
    </row>
    <row r="2907">
      <c r="A2907" s="13" t="n"/>
      <c r="B2907" s="13" t="n"/>
      <c r="C2907" s="13" t="n"/>
      <c r="D2907" s="13" t="n"/>
      <c r="E2907" s="13" t="n"/>
      <c r="F2907" s="13" t="n"/>
      <c r="G2907" s="13" t="n"/>
      <c r="H2907" s="13" t="n"/>
      <c r="I2907" s="13" t="n"/>
      <c r="J2907" s="13" t="n"/>
      <c r="K2907" s="13" t="n"/>
      <c r="L2907" s="13" t="n"/>
      <c r="M2907" s="13" t="n"/>
      <c r="N2907" s="13" t="n"/>
      <c r="O2907" s="14" t="n"/>
      <c r="P2907" s="15" t="n"/>
      <c r="Q2907" s="16">
        <f>IF(N2907="", "", IF(ISNUMBER(N2907), N2907, IFERROR(DATEVALUE(LEFT(N2907,10))+TIMEVALUE(MID(N2907,12,8)), "texto")))</f>
        <v/>
      </c>
      <c r="R2907" s="17">
        <f>IF(ISNUMBER(Q2907), DATE(YEAR(Q2907),MONTH(Q2907),1), "")</f>
        <v/>
      </c>
      <c r="S2907" s="18">
        <f>IF(A2907="", 0, IF(AND(M2907=Ajustes!$B$8, E2907=Ajustes!$B$5, I2907=Ajustes!$B$4, OR(C2907=Ajustes!$B$6, C2907=Ajustes!$B$7), ISNUMBER(D2907), ISNUMBER(H2907)), 1, 0))</f>
        <v/>
      </c>
      <c r="T2907" s="19">
        <f>IF(S2907&lt;&gt;1, 0, IF(N(J2907)=0, 0, IF(K2907=Ajustes!$B$5, J2907, J2907*F2907)))</f>
        <v/>
      </c>
      <c r="U2907" s="20">
        <f>IF(S2907&lt;&gt;1, U2906, IF(C2907=Ajustes!$B$6, U2906+H2907, U2906-H2907))</f>
        <v/>
      </c>
      <c r="V2907" s="19">
        <f>IF(S2907&lt;&gt;1, V2906, IF(C2907=Ajustes!$B$6, V2906+D2907+N(O2907)+T2907, IF(U2907&lt;=0, 0, V2906-H2907*W2906)))</f>
        <v/>
      </c>
      <c r="W2907" s="21">
        <f>IF(U2907&gt;0, V2907/U2907, 0)</f>
        <v/>
      </c>
      <c r="X2907" s="19">
        <f>IF(AND(S2907=1, C2907=Ajustes!$B$7), D2907-N(O2907)-T2907-H2907*W2906, "")</f>
        <v/>
      </c>
      <c r="Y2907" s="18">
        <f>IF(A2907="", "", TRIM(IF(COUNTIFS($N$2:$N$3000,N2907,$C$2:$C$3000,C2907,$D$2:$D$3000,D2907,$H$2:$H$3000,H2907)&gt;1, "Orden repetida. ", "")&amp;IF(AND(S2907=1, C2907=Ajustes!$B$7, U2906+0.000001&lt;H2907), "Vendes más de lo registrado. ", "")&amp;IF(Q2907="texto", "Fecha en texto. ", "")&amp;IF(OR(NOT(ISNUMBER(D2907)), NOT(ISNUMBER(H2907))), "Número en texto. ", "")&amp;IF(AND(ISNUMBER(Q2907), ISNUMBER(Q2906), Q2907&lt;Q2906), "Fuera de orden de fecha. ", "")))</f>
        <v/>
      </c>
      <c r="Z2907" s="18">
        <f>IF(AND(S2907=1, ISNUMBER(R2907)), ROW(), 0)</f>
        <v/>
      </c>
      <c r="AA2907" s="18">
        <f>IF(ISNUMBER(R2907), R2907, 0)</f>
        <v/>
      </c>
    </row>
    <row r="2908">
      <c r="A2908" s="13" t="n"/>
      <c r="B2908" s="13" t="n"/>
      <c r="C2908" s="13" t="n"/>
      <c r="D2908" s="13" t="n"/>
      <c r="E2908" s="13" t="n"/>
      <c r="F2908" s="13" t="n"/>
      <c r="G2908" s="13" t="n"/>
      <c r="H2908" s="13" t="n"/>
      <c r="I2908" s="13" t="n"/>
      <c r="J2908" s="13" t="n"/>
      <c r="K2908" s="13" t="n"/>
      <c r="L2908" s="13" t="n"/>
      <c r="M2908" s="13" t="n"/>
      <c r="N2908" s="13" t="n"/>
      <c r="O2908" s="14" t="n"/>
      <c r="P2908" s="15" t="n"/>
      <c r="Q2908" s="16">
        <f>IF(N2908="", "", IF(ISNUMBER(N2908), N2908, IFERROR(DATEVALUE(LEFT(N2908,10))+TIMEVALUE(MID(N2908,12,8)), "texto")))</f>
        <v/>
      </c>
      <c r="R2908" s="17">
        <f>IF(ISNUMBER(Q2908), DATE(YEAR(Q2908),MONTH(Q2908),1), "")</f>
        <v/>
      </c>
      <c r="S2908" s="18">
        <f>IF(A2908="", 0, IF(AND(M2908=Ajustes!$B$8, E2908=Ajustes!$B$5, I2908=Ajustes!$B$4, OR(C2908=Ajustes!$B$6, C2908=Ajustes!$B$7), ISNUMBER(D2908), ISNUMBER(H2908)), 1, 0))</f>
        <v/>
      </c>
      <c r="T2908" s="19">
        <f>IF(S2908&lt;&gt;1, 0, IF(N(J2908)=0, 0, IF(K2908=Ajustes!$B$5, J2908, J2908*F2908)))</f>
        <v/>
      </c>
      <c r="U2908" s="20">
        <f>IF(S2908&lt;&gt;1, U2907, IF(C2908=Ajustes!$B$6, U2907+H2908, U2907-H2908))</f>
        <v/>
      </c>
      <c r="V2908" s="19">
        <f>IF(S2908&lt;&gt;1, V2907, IF(C2908=Ajustes!$B$6, V2907+D2908+N(O2908)+T2908, IF(U2908&lt;=0, 0, V2907-H2908*W2907)))</f>
        <v/>
      </c>
      <c r="W2908" s="21">
        <f>IF(U2908&gt;0, V2908/U2908, 0)</f>
        <v/>
      </c>
      <c r="X2908" s="19">
        <f>IF(AND(S2908=1, C2908=Ajustes!$B$7), D2908-N(O2908)-T2908-H2908*W2907, "")</f>
        <v/>
      </c>
      <c r="Y2908" s="18">
        <f>IF(A2908="", "", TRIM(IF(COUNTIFS($N$2:$N$3000,N2908,$C$2:$C$3000,C2908,$D$2:$D$3000,D2908,$H$2:$H$3000,H2908)&gt;1, "Orden repetida. ", "")&amp;IF(AND(S2908=1, C2908=Ajustes!$B$7, U2907+0.000001&lt;H2908), "Vendes más de lo registrado. ", "")&amp;IF(Q2908="texto", "Fecha en texto. ", "")&amp;IF(OR(NOT(ISNUMBER(D2908)), NOT(ISNUMBER(H2908))), "Número en texto. ", "")&amp;IF(AND(ISNUMBER(Q2908), ISNUMBER(Q2907), Q2908&lt;Q2907), "Fuera de orden de fecha. ", "")))</f>
        <v/>
      </c>
      <c r="Z2908" s="18">
        <f>IF(AND(S2908=1, ISNUMBER(R2908)), ROW(), 0)</f>
        <v/>
      </c>
      <c r="AA2908" s="18">
        <f>IF(ISNUMBER(R2908), R2908, 0)</f>
        <v/>
      </c>
    </row>
    <row r="2909">
      <c r="A2909" s="13" t="n"/>
      <c r="B2909" s="13" t="n"/>
      <c r="C2909" s="13" t="n"/>
      <c r="D2909" s="13" t="n"/>
      <c r="E2909" s="13" t="n"/>
      <c r="F2909" s="13" t="n"/>
      <c r="G2909" s="13" t="n"/>
      <c r="H2909" s="13" t="n"/>
      <c r="I2909" s="13" t="n"/>
      <c r="J2909" s="13" t="n"/>
      <c r="K2909" s="13" t="n"/>
      <c r="L2909" s="13" t="n"/>
      <c r="M2909" s="13" t="n"/>
      <c r="N2909" s="13" t="n"/>
      <c r="O2909" s="14" t="n"/>
      <c r="P2909" s="15" t="n"/>
      <c r="Q2909" s="16">
        <f>IF(N2909="", "", IF(ISNUMBER(N2909), N2909, IFERROR(DATEVALUE(LEFT(N2909,10))+TIMEVALUE(MID(N2909,12,8)), "texto")))</f>
        <v/>
      </c>
      <c r="R2909" s="17">
        <f>IF(ISNUMBER(Q2909), DATE(YEAR(Q2909),MONTH(Q2909),1), "")</f>
        <v/>
      </c>
      <c r="S2909" s="18">
        <f>IF(A2909="", 0, IF(AND(M2909=Ajustes!$B$8, E2909=Ajustes!$B$5, I2909=Ajustes!$B$4, OR(C2909=Ajustes!$B$6, C2909=Ajustes!$B$7), ISNUMBER(D2909), ISNUMBER(H2909)), 1, 0))</f>
        <v/>
      </c>
      <c r="T2909" s="19">
        <f>IF(S2909&lt;&gt;1, 0, IF(N(J2909)=0, 0, IF(K2909=Ajustes!$B$5, J2909, J2909*F2909)))</f>
        <v/>
      </c>
      <c r="U2909" s="20">
        <f>IF(S2909&lt;&gt;1, U2908, IF(C2909=Ajustes!$B$6, U2908+H2909, U2908-H2909))</f>
        <v/>
      </c>
      <c r="V2909" s="19">
        <f>IF(S2909&lt;&gt;1, V2908, IF(C2909=Ajustes!$B$6, V2908+D2909+N(O2909)+T2909, IF(U2909&lt;=0, 0, V2908-H2909*W2908)))</f>
        <v/>
      </c>
      <c r="W2909" s="21">
        <f>IF(U2909&gt;0, V2909/U2909, 0)</f>
        <v/>
      </c>
      <c r="X2909" s="19">
        <f>IF(AND(S2909=1, C2909=Ajustes!$B$7), D2909-N(O2909)-T2909-H2909*W2908, "")</f>
        <v/>
      </c>
      <c r="Y2909" s="18">
        <f>IF(A2909="", "", TRIM(IF(COUNTIFS($N$2:$N$3000,N2909,$C$2:$C$3000,C2909,$D$2:$D$3000,D2909,$H$2:$H$3000,H2909)&gt;1, "Orden repetida. ", "")&amp;IF(AND(S2909=1, C2909=Ajustes!$B$7, U2908+0.000001&lt;H2909), "Vendes más de lo registrado. ", "")&amp;IF(Q2909="texto", "Fecha en texto. ", "")&amp;IF(OR(NOT(ISNUMBER(D2909)), NOT(ISNUMBER(H2909))), "Número en texto. ", "")&amp;IF(AND(ISNUMBER(Q2909), ISNUMBER(Q2908), Q2909&lt;Q2908), "Fuera de orden de fecha. ", "")))</f>
        <v/>
      </c>
      <c r="Z2909" s="18">
        <f>IF(AND(S2909=1, ISNUMBER(R2909)), ROW(), 0)</f>
        <v/>
      </c>
      <c r="AA2909" s="18">
        <f>IF(ISNUMBER(R2909), R2909, 0)</f>
        <v/>
      </c>
    </row>
    <row r="2910">
      <c r="A2910" s="13" t="n"/>
      <c r="B2910" s="13" t="n"/>
      <c r="C2910" s="13" t="n"/>
      <c r="D2910" s="13" t="n"/>
      <c r="E2910" s="13" t="n"/>
      <c r="F2910" s="13" t="n"/>
      <c r="G2910" s="13" t="n"/>
      <c r="H2910" s="13" t="n"/>
      <c r="I2910" s="13" t="n"/>
      <c r="J2910" s="13" t="n"/>
      <c r="K2910" s="13" t="n"/>
      <c r="L2910" s="13" t="n"/>
      <c r="M2910" s="13" t="n"/>
      <c r="N2910" s="13" t="n"/>
      <c r="O2910" s="14" t="n"/>
      <c r="P2910" s="15" t="n"/>
      <c r="Q2910" s="16">
        <f>IF(N2910="", "", IF(ISNUMBER(N2910), N2910, IFERROR(DATEVALUE(LEFT(N2910,10))+TIMEVALUE(MID(N2910,12,8)), "texto")))</f>
        <v/>
      </c>
      <c r="R2910" s="17">
        <f>IF(ISNUMBER(Q2910), DATE(YEAR(Q2910),MONTH(Q2910),1), "")</f>
        <v/>
      </c>
      <c r="S2910" s="18">
        <f>IF(A2910="", 0, IF(AND(M2910=Ajustes!$B$8, E2910=Ajustes!$B$5, I2910=Ajustes!$B$4, OR(C2910=Ajustes!$B$6, C2910=Ajustes!$B$7), ISNUMBER(D2910), ISNUMBER(H2910)), 1, 0))</f>
        <v/>
      </c>
      <c r="T2910" s="19">
        <f>IF(S2910&lt;&gt;1, 0, IF(N(J2910)=0, 0, IF(K2910=Ajustes!$B$5, J2910, J2910*F2910)))</f>
        <v/>
      </c>
      <c r="U2910" s="20">
        <f>IF(S2910&lt;&gt;1, U2909, IF(C2910=Ajustes!$B$6, U2909+H2910, U2909-H2910))</f>
        <v/>
      </c>
      <c r="V2910" s="19">
        <f>IF(S2910&lt;&gt;1, V2909, IF(C2910=Ajustes!$B$6, V2909+D2910+N(O2910)+T2910, IF(U2910&lt;=0, 0, V2909-H2910*W2909)))</f>
        <v/>
      </c>
      <c r="W2910" s="21">
        <f>IF(U2910&gt;0, V2910/U2910, 0)</f>
        <v/>
      </c>
      <c r="X2910" s="19">
        <f>IF(AND(S2910=1, C2910=Ajustes!$B$7), D2910-N(O2910)-T2910-H2910*W2909, "")</f>
        <v/>
      </c>
      <c r="Y2910" s="18">
        <f>IF(A2910="", "", TRIM(IF(COUNTIFS($N$2:$N$3000,N2910,$C$2:$C$3000,C2910,$D$2:$D$3000,D2910,$H$2:$H$3000,H2910)&gt;1, "Orden repetida. ", "")&amp;IF(AND(S2910=1, C2910=Ajustes!$B$7, U2909+0.000001&lt;H2910), "Vendes más de lo registrado. ", "")&amp;IF(Q2910="texto", "Fecha en texto. ", "")&amp;IF(OR(NOT(ISNUMBER(D2910)), NOT(ISNUMBER(H2910))), "Número en texto. ", "")&amp;IF(AND(ISNUMBER(Q2910), ISNUMBER(Q2909), Q2910&lt;Q2909), "Fuera de orden de fecha. ", "")))</f>
        <v/>
      </c>
      <c r="Z2910" s="18">
        <f>IF(AND(S2910=1, ISNUMBER(R2910)), ROW(), 0)</f>
        <v/>
      </c>
      <c r="AA2910" s="18">
        <f>IF(ISNUMBER(R2910), R2910, 0)</f>
        <v/>
      </c>
    </row>
    <row r="2911">
      <c r="A2911" s="13" t="n"/>
      <c r="B2911" s="13" t="n"/>
      <c r="C2911" s="13" t="n"/>
      <c r="D2911" s="13" t="n"/>
      <c r="E2911" s="13" t="n"/>
      <c r="F2911" s="13" t="n"/>
      <c r="G2911" s="13" t="n"/>
      <c r="H2911" s="13" t="n"/>
      <c r="I2911" s="13" t="n"/>
      <c r="J2911" s="13" t="n"/>
      <c r="K2911" s="13" t="n"/>
      <c r="L2911" s="13" t="n"/>
      <c r="M2911" s="13" t="n"/>
      <c r="N2911" s="13" t="n"/>
      <c r="O2911" s="14" t="n"/>
      <c r="P2911" s="15" t="n"/>
      <c r="Q2911" s="16">
        <f>IF(N2911="", "", IF(ISNUMBER(N2911), N2911, IFERROR(DATEVALUE(LEFT(N2911,10))+TIMEVALUE(MID(N2911,12,8)), "texto")))</f>
        <v/>
      </c>
      <c r="R2911" s="17">
        <f>IF(ISNUMBER(Q2911), DATE(YEAR(Q2911),MONTH(Q2911),1), "")</f>
        <v/>
      </c>
      <c r="S2911" s="18">
        <f>IF(A2911="", 0, IF(AND(M2911=Ajustes!$B$8, E2911=Ajustes!$B$5, I2911=Ajustes!$B$4, OR(C2911=Ajustes!$B$6, C2911=Ajustes!$B$7), ISNUMBER(D2911), ISNUMBER(H2911)), 1, 0))</f>
        <v/>
      </c>
      <c r="T2911" s="19">
        <f>IF(S2911&lt;&gt;1, 0, IF(N(J2911)=0, 0, IF(K2911=Ajustes!$B$5, J2911, J2911*F2911)))</f>
        <v/>
      </c>
      <c r="U2911" s="20">
        <f>IF(S2911&lt;&gt;1, U2910, IF(C2911=Ajustes!$B$6, U2910+H2911, U2910-H2911))</f>
        <v/>
      </c>
      <c r="V2911" s="19">
        <f>IF(S2911&lt;&gt;1, V2910, IF(C2911=Ajustes!$B$6, V2910+D2911+N(O2911)+T2911, IF(U2911&lt;=0, 0, V2910-H2911*W2910)))</f>
        <v/>
      </c>
      <c r="W2911" s="21">
        <f>IF(U2911&gt;0, V2911/U2911, 0)</f>
        <v/>
      </c>
      <c r="X2911" s="19">
        <f>IF(AND(S2911=1, C2911=Ajustes!$B$7), D2911-N(O2911)-T2911-H2911*W2910, "")</f>
        <v/>
      </c>
      <c r="Y2911" s="18">
        <f>IF(A2911="", "", TRIM(IF(COUNTIFS($N$2:$N$3000,N2911,$C$2:$C$3000,C2911,$D$2:$D$3000,D2911,$H$2:$H$3000,H2911)&gt;1, "Orden repetida. ", "")&amp;IF(AND(S2911=1, C2911=Ajustes!$B$7, U2910+0.000001&lt;H2911), "Vendes más de lo registrado. ", "")&amp;IF(Q2911="texto", "Fecha en texto. ", "")&amp;IF(OR(NOT(ISNUMBER(D2911)), NOT(ISNUMBER(H2911))), "Número en texto. ", "")&amp;IF(AND(ISNUMBER(Q2911), ISNUMBER(Q2910), Q2911&lt;Q2910), "Fuera de orden de fecha. ", "")))</f>
        <v/>
      </c>
      <c r="Z2911" s="18">
        <f>IF(AND(S2911=1, ISNUMBER(R2911)), ROW(), 0)</f>
        <v/>
      </c>
      <c r="AA2911" s="18">
        <f>IF(ISNUMBER(R2911), R2911, 0)</f>
        <v/>
      </c>
    </row>
    <row r="2912">
      <c r="A2912" s="13" t="n"/>
      <c r="B2912" s="13" t="n"/>
      <c r="C2912" s="13" t="n"/>
      <c r="D2912" s="13" t="n"/>
      <c r="E2912" s="13" t="n"/>
      <c r="F2912" s="13" t="n"/>
      <c r="G2912" s="13" t="n"/>
      <c r="H2912" s="13" t="n"/>
      <c r="I2912" s="13" t="n"/>
      <c r="J2912" s="13" t="n"/>
      <c r="K2912" s="13" t="n"/>
      <c r="L2912" s="13" t="n"/>
      <c r="M2912" s="13" t="n"/>
      <c r="N2912" s="13" t="n"/>
      <c r="O2912" s="14" t="n"/>
      <c r="P2912" s="15" t="n"/>
      <c r="Q2912" s="16">
        <f>IF(N2912="", "", IF(ISNUMBER(N2912), N2912, IFERROR(DATEVALUE(LEFT(N2912,10))+TIMEVALUE(MID(N2912,12,8)), "texto")))</f>
        <v/>
      </c>
      <c r="R2912" s="17">
        <f>IF(ISNUMBER(Q2912), DATE(YEAR(Q2912),MONTH(Q2912),1), "")</f>
        <v/>
      </c>
      <c r="S2912" s="18">
        <f>IF(A2912="", 0, IF(AND(M2912=Ajustes!$B$8, E2912=Ajustes!$B$5, I2912=Ajustes!$B$4, OR(C2912=Ajustes!$B$6, C2912=Ajustes!$B$7), ISNUMBER(D2912), ISNUMBER(H2912)), 1, 0))</f>
        <v/>
      </c>
      <c r="T2912" s="19">
        <f>IF(S2912&lt;&gt;1, 0, IF(N(J2912)=0, 0, IF(K2912=Ajustes!$B$5, J2912, J2912*F2912)))</f>
        <v/>
      </c>
      <c r="U2912" s="20">
        <f>IF(S2912&lt;&gt;1, U2911, IF(C2912=Ajustes!$B$6, U2911+H2912, U2911-H2912))</f>
        <v/>
      </c>
      <c r="V2912" s="19">
        <f>IF(S2912&lt;&gt;1, V2911, IF(C2912=Ajustes!$B$6, V2911+D2912+N(O2912)+T2912, IF(U2912&lt;=0, 0, V2911-H2912*W2911)))</f>
        <v/>
      </c>
      <c r="W2912" s="21">
        <f>IF(U2912&gt;0, V2912/U2912, 0)</f>
        <v/>
      </c>
      <c r="X2912" s="19">
        <f>IF(AND(S2912=1, C2912=Ajustes!$B$7), D2912-N(O2912)-T2912-H2912*W2911, "")</f>
        <v/>
      </c>
      <c r="Y2912" s="18">
        <f>IF(A2912="", "", TRIM(IF(COUNTIFS($N$2:$N$3000,N2912,$C$2:$C$3000,C2912,$D$2:$D$3000,D2912,$H$2:$H$3000,H2912)&gt;1, "Orden repetida. ", "")&amp;IF(AND(S2912=1, C2912=Ajustes!$B$7, U2911+0.000001&lt;H2912), "Vendes más de lo registrado. ", "")&amp;IF(Q2912="texto", "Fecha en texto. ", "")&amp;IF(OR(NOT(ISNUMBER(D2912)), NOT(ISNUMBER(H2912))), "Número en texto. ", "")&amp;IF(AND(ISNUMBER(Q2912), ISNUMBER(Q2911), Q2912&lt;Q2911), "Fuera de orden de fecha. ", "")))</f>
        <v/>
      </c>
      <c r="Z2912" s="18">
        <f>IF(AND(S2912=1, ISNUMBER(R2912)), ROW(), 0)</f>
        <v/>
      </c>
      <c r="AA2912" s="18">
        <f>IF(ISNUMBER(R2912), R2912, 0)</f>
        <v/>
      </c>
    </row>
    <row r="2913">
      <c r="A2913" s="13" t="n"/>
      <c r="B2913" s="13" t="n"/>
      <c r="C2913" s="13" t="n"/>
      <c r="D2913" s="13" t="n"/>
      <c r="E2913" s="13" t="n"/>
      <c r="F2913" s="13" t="n"/>
      <c r="G2913" s="13" t="n"/>
      <c r="H2913" s="13" t="n"/>
      <c r="I2913" s="13" t="n"/>
      <c r="J2913" s="13" t="n"/>
      <c r="K2913" s="13" t="n"/>
      <c r="L2913" s="13" t="n"/>
      <c r="M2913" s="13" t="n"/>
      <c r="N2913" s="13" t="n"/>
      <c r="O2913" s="14" t="n"/>
      <c r="P2913" s="15" t="n"/>
      <c r="Q2913" s="16">
        <f>IF(N2913="", "", IF(ISNUMBER(N2913), N2913, IFERROR(DATEVALUE(LEFT(N2913,10))+TIMEVALUE(MID(N2913,12,8)), "texto")))</f>
        <v/>
      </c>
      <c r="R2913" s="17">
        <f>IF(ISNUMBER(Q2913), DATE(YEAR(Q2913),MONTH(Q2913),1), "")</f>
        <v/>
      </c>
      <c r="S2913" s="18">
        <f>IF(A2913="", 0, IF(AND(M2913=Ajustes!$B$8, E2913=Ajustes!$B$5, I2913=Ajustes!$B$4, OR(C2913=Ajustes!$B$6, C2913=Ajustes!$B$7), ISNUMBER(D2913), ISNUMBER(H2913)), 1, 0))</f>
        <v/>
      </c>
      <c r="T2913" s="19">
        <f>IF(S2913&lt;&gt;1, 0, IF(N(J2913)=0, 0, IF(K2913=Ajustes!$B$5, J2913, J2913*F2913)))</f>
        <v/>
      </c>
      <c r="U2913" s="20">
        <f>IF(S2913&lt;&gt;1, U2912, IF(C2913=Ajustes!$B$6, U2912+H2913, U2912-H2913))</f>
        <v/>
      </c>
      <c r="V2913" s="19">
        <f>IF(S2913&lt;&gt;1, V2912, IF(C2913=Ajustes!$B$6, V2912+D2913+N(O2913)+T2913, IF(U2913&lt;=0, 0, V2912-H2913*W2912)))</f>
        <v/>
      </c>
      <c r="W2913" s="21">
        <f>IF(U2913&gt;0, V2913/U2913, 0)</f>
        <v/>
      </c>
      <c r="X2913" s="19">
        <f>IF(AND(S2913=1, C2913=Ajustes!$B$7), D2913-N(O2913)-T2913-H2913*W2912, "")</f>
        <v/>
      </c>
      <c r="Y2913" s="18">
        <f>IF(A2913="", "", TRIM(IF(COUNTIFS($N$2:$N$3000,N2913,$C$2:$C$3000,C2913,$D$2:$D$3000,D2913,$H$2:$H$3000,H2913)&gt;1, "Orden repetida. ", "")&amp;IF(AND(S2913=1, C2913=Ajustes!$B$7, U2912+0.000001&lt;H2913), "Vendes más de lo registrado. ", "")&amp;IF(Q2913="texto", "Fecha en texto. ", "")&amp;IF(OR(NOT(ISNUMBER(D2913)), NOT(ISNUMBER(H2913))), "Número en texto. ", "")&amp;IF(AND(ISNUMBER(Q2913), ISNUMBER(Q2912), Q2913&lt;Q2912), "Fuera de orden de fecha. ", "")))</f>
        <v/>
      </c>
      <c r="Z2913" s="18">
        <f>IF(AND(S2913=1, ISNUMBER(R2913)), ROW(), 0)</f>
        <v/>
      </c>
      <c r="AA2913" s="18">
        <f>IF(ISNUMBER(R2913), R2913, 0)</f>
        <v/>
      </c>
    </row>
    <row r="2914">
      <c r="A2914" s="13" t="n"/>
      <c r="B2914" s="13" t="n"/>
      <c r="C2914" s="13" t="n"/>
      <c r="D2914" s="13" t="n"/>
      <c r="E2914" s="13" t="n"/>
      <c r="F2914" s="13" t="n"/>
      <c r="G2914" s="13" t="n"/>
      <c r="H2914" s="13" t="n"/>
      <c r="I2914" s="13" t="n"/>
      <c r="J2914" s="13" t="n"/>
      <c r="K2914" s="13" t="n"/>
      <c r="L2914" s="13" t="n"/>
      <c r="M2914" s="13" t="n"/>
      <c r="N2914" s="13" t="n"/>
      <c r="O2914" s="14" t="n"/>
      <c r="P2914" s="15" t="n"/>
      <c r="Q2914" s="16">
        <f>IF(N2914="", "", IF(ISNUMBER(N2914), N2914, IFERROR(DATEVALUE(LEFT(N2914,10))+TIMEVALUE(MID(N2914,12,8)), "texto")))</f>
        <v/>
      </c>
      <c r="R2914" s="17">
        <f>IF(ISNUMBER(Q2914), DATE(YEAR(Q2914),MONTH(Q2914),1), "")</f>
        <v/>
      </c>
      <c r="S2914" s="18">
        <f>IF(A2914="", 0, IF(AND(M2914=Ajustes!$B$8, E2914=Ajustes!$B$5, I2914=Ajustes!$B$4, OR(C2914=Ajustes!$B$6, C2914=Ajustes!$B$7), ISNUMBER(D2914), ISNUMBER(H2914)), 1, 0))</f>
        <v/>
      </c>
      <c r="T2914" s="19">
        <f>IF(S2914&lt;&gt;1, 0, IF(N(J2914)=0, 0, IF(K2914=Ajustes!$B$5, J2914, J2914*F2914)))</f>
        <v/>
      </c>
      <c r="U2914" s="20">
        <f>IF(S2914&lt;&gt;1, U2913, IF(C2914=Ajustes!$B$6, U2913+H2914, U2913-H2914))</f>
        <v/>
      </c>
      <c r="V2914" s="19">
        <f>IF(S2914&lt;&gt;1, V2913, IF(C2914=Ajustes!$B$6, V2913+D2914+N(O2914)+T2914, IF(U2914&lt;=0, 0, V2913-H2914*W2913)))</f>
        <v/>
      </c>
      <c r="W2914" s="21">
        <f>IF(U2914&gt;0, V2914/U2914, 0)</f>
        <v/>
      </c>
      <c r="X2914" s="19">
        <f>IF(AND(S2914=1, C2914=Ajustes!$B$7), D2914-N(O2914)-T2914-H2914*W2913, "")</f>
        <v/>
      </c>
      <c r="Y2914" s="18">
        <f>IF(A2914="", "", TRIM(IF(COUNTIFS($N$2:$N$3000,N2914,$C$2:$C$3000,C2914,$D$2:$D$3000,D2914,$H$2:$H$3000,H2914)&gt;1, "Orden repetida. ", "")&amp;IF(AND(S2914=1, C2914=Ajustes!$B$7, U2913+0.000001&lt;H2914), "Vendes más de lo registrado. ", "")&amp;IF(Q2914="texto", "Fecha en texto. ", "")&amp;IF(OR(NOT(ISNUMBER(D2914)), NOT(ISNUMBER(H2914))), "Número en texto. ", "")&amp;IF(AND(ISNUMBER(Q2914), ISNUMBER(Q2913), Q2914&lt;Q2913), "Fuera de orden de fecha. ", "")))</f>
        <v/>
      </c>
      <c r="Z2914" s="18">
        <f>IF(AND(S2914=1, ISNUMBER(R2914)), ROW(), 0)</f>
        <v/>
      </c>
      <c r="AA2914" s="18">
        <f>IF(ISNUMBER(R2914), R2914, 0)</f>
        <v/>
      </c>
    </row>
    <row r="2915">
      <c r="A2915" s="13" t="n"/>
      <c r="B2915" s="13" t="n"/>
      <c r="C2915" s="13" t="n"/>
      <c r="D2915" s="13" t="n"/>
      <c r="E2915" s="13" t="n"/>
      <c r="F2915" s="13" t="n"/>
      <c r="G2915" s="13" t="n"/>
      <c r="H2915" s="13" t="n"/>
      <c r="I2915" s="13" t="n"/>
      <c r="J2915" s="13" t="n"/>
      <c r="K2915" s="13" t="n"/>
      <c r="L2915" s="13" t="n"/>
      <c r="M2915" s="13" t="n"/>
      <c r="N2915" s="13" t="n"/>
      <c r="O2915" s="14" t="n"/>
      <c r="P2915" s="15" t="n"/>
      <c r="Q2915" s="16">
        <f>IF(N2915="", "", IF(ISNUMBER(N2915), N2915, IFERROR(DATEVALUE(LEFT(N2915,10))+TIMEVALUE(MID(N2915,12,8)), "texto")))</f>
        <v/>
      </c>
      <c r="R2915" s="17">
        <f>IF(ISNUMBER(Q2915), DATE(YEAR(Q2915),MONTH(Q2915),1), "")</f>
        <v/>
      </c>
      <c r="S2915" s="18">
        <f>IF(A2915="", 0, IF(AND(M2915=Ajustes!$B$8, E2915=Ajustes!$B$5, I2915=Ajustes!$B$4, OR(C2915=Ajustes!$B$6, C2915=Ajustes!$B$7), ISNUMBER(D2915), ISNUMBER(H2915)), 1, 0))</f>
        <v/>
      </c>
      <c r="T2915" s="19">
        <f>IF(S2915&lt;&gt;1, 0, IF(N(J2915)=0, 0, IF(K2915=Ajustes!$B$5, J2915, J2915*F2915)))</f>
        <v/>
      </c>
      <c r="U2915" s="20">
        <f>IF(S2915&lt;&gt;1, U2914, IF(C2915=Ajustes!$B$6, U2914+H2915, U2914-H2915))</f>
        <v/>
      </c>
      <c r="V2915" s="19">
        <f>IF(S2915&lt;&gt;1, V2914, IF(C2915=Ajustes!$B$6, V2914+D2915+N(O2915)+T2915, IF(U2915&lt;=0, 0, V2914-H2915*W2914)))</f>
        <v/>
      </c>
      <c r="W2915" s="21">
        <f>IF(U2915&gt;0, V2915/U2915, 0)</f>
        <v/>
      </c>
      <c r="X2915" s="19">
        <f>IF(AND(S2915=1, C2915=Ajustes!$B$7), D2915-N(O2915)-T2915-H2915*W2914, "")</f>
        <v/>
      </c>
      <c r="Y2915" s="18">
        <f>IF(A2915="", "", TRIM(IF(COUNTIFS($N$2:$N$3000,N2915,$C$2:$C$3000,C2915,$D$2:$D$3000,D2915,$H$2:$H$3000,H2915)&gt;1, "Orden repetida. ", "")&amp;IF(AND(S2915=1, C2915=Ajustes!$B$7, U2914+0.000001&lt;H2915), "Vendes más de lo registrado. ", "")&amp;IF(Q2915="texto", "Fecha en texto. ", "")&amp;IF(OR(NOT(ISNUMBER(D2915)), NOT(ISNUMBER(H2915))), "Número en texto. ", "")&amp;IF(AND(ISNUMBER(Q2915), ISNUMBER(Q2914), Q2915&lt;Q2914), "Fuera de orden de fecha. ", "")))</f>
        <v/>
      </c>
      <c r="Z2915" s="18">
        <f>IF(AND(S2915=1, ISNUMBER(R2915)), ROW(), 0)</f>
        <v/>
      </c>
      <c r="AA2915" s="18">
        <f>IF(ISNUMBER(R2915), R2915, 0)</f>
        <v/>
      </c>
    </row>
    <row r="2916">
      <c r="A2916" s="13" t="n"/>
      <c r="B2916" s="13" t="n"/>
      <c r="C2916" s="13" t="n"/>
      <c r="D2916" s="13" t="n"/>
      <c r="E2916" s="13" t="n"/>
      <c r="F2916" s="13" t="n"/>
      <c r="G2916" s="13" t="n"/>
      <c r="H2916" s="13" t="n"/>
      <c r="I2916" s="13" t="n"/>
      <c r="J2916" s="13" t="n"/>
      <c r="K2916" s="13" t="n"/>
      <c r="L2916" s="13" t="n"/>
      <c r="M2916" s="13" t="n"/>
      <c r="N2916" s="13" t="n"/>
      <c r="O2916" s="14" t="n"/>
      <c r="P2916" s="15" t="n"/>
      <c r="Q2916" s="16">
        <f>IF(N2916="", "", IF(ISNUMBER(N2916), N2916, IFERROR(DATEVALUE(LEFT(N2916,10))+TIMEVALUE(MID(N2916,12,8)), "texto")))</f>
        <v/>
      </c>
      <c r="R2916" s="17">
        <f>IF(ISNUMBER(Q2916), DATE(YEAR(Q2916),MONTH(Q2916),1), "")</f>
        <v/>
      </c>
      <c r="S2916" s="18">
        <f>IF(A2916="", 0, IF(AND(M2916=Ajustes!$B$8, E2916=Ajustes!$B$5, I2916=Ajustes!$B$4, OR(C2916=Ajustes!$B$6, C2916=Ajustes!$B$7), ISNUMBER(D2916), ISNUMBER(H2916)), 1, 0))</f>
        <v/>
      </c>
      <c r="T2916" s="19">
        <f>IF(S2916&lt;&gt;1, 0, IF(N(J2916)=0, 0, IF(K2916=Ajustes!$B$5, J2916, J2916*F2916)))</f>
        <v/>
      </c>
      <c r="U2916" s="20">
        <f>IF(S2916&lt;&gt;1, U2915, IF(C2916=Ajustes!$B$6, U2915+H2916, U2915-H2916))</f>
        <v/>
      </c>
      <c r="V2916" s="19">
        <f>IF(S2916&lt;&gt;1, V2915, IF(C2916=Ajustes!$B$6, V2915+D2916+N(O2916)+T2916, IF(U2916&lt;=0, 0, V2915-H2916*W2915)))</f>
        <v/>
      </c>
      <c r="W2916" s="21">
        <f>IF(U2916&gt;0, V2916/U2916, 0)</f>
        <v/>
      </c>
      <c r="X2916" s="19">
        <f>IF(AND(S2916=1, C2916=Ajustes!$B$7), D2916-N(O2916)-T2916-H2916*W2915, "")</f>
        <v/>
      </c>
      <c r="Y2916" s="18">
        <f>IF(A2916="", "", TRIM(IF(COUNTIFS($N$2:$N$3000,N2916,$C$2:$C$3000,C2916,$D$2:$D$3000,D2916,$H$2:$H$3000,H2916)&gt;1, "Orden repetida. ", "")&amp;IF(AND(S2916=1, C2916=Ajustes!$B$7, U2915+0.000001&lt;H2916), "Vendes más de lo registrado. ", "")&amp;IF(Q2916="texto", "Fecha en texto. ", "")&amp;IF(OR(NOT(ISNUMBER(D2916)), NOT(ISNUMBER(H2916))), "Número en texto. ", "")&amp;IF(AND(ISNUMBER(Q2916), ISNUMBER(Q2915), Q2916&lt;Q2915), "Fuera de orden de fecha. ", "")))</f>
        <v/>
      </c>
      <c r="Z2916" s="18">
        <f>IF(AND(S2916=1, ISNUMBER(R2916)), ROW(), 0)</f>
        <v/>
      </c>
      <c r="AA2916" s="18">
        <f>IF(ISNUMBER(R2916), R2916, 0)</f>
        <v/>
      </c>
    </row>
    <row r="2917">
      <c r="A2917" s="13" t="n"/>
      <c r="B2917" s="13" t="n"/>
      <c r="C2917" s="13" t="n"/>
      <c r="D2917" s="13" t="n"/>
      <c r="E2917" s="13" t="n"/>
      <c r="F2917" s="13" t="n"/>
      <c r="G2917" s="13" t="n"/>
      <c r="H2917" s="13" t="n"/>
      <c r="I2917" s="13" t="n"/>
      <c r="J2917" s="13" t="n"/>
      <c r="K2917" s="13" t="n"/>
      <c r="L2917" s="13" t="n"/>
      <c r="M2917" s="13" t="n"/>
      <c r="N2917" s="13" t="n"/>
      <c r="O2917" s="14" t="n"/>
      <c r="P2917" s="15" t="n"/>
      <c r="Q2917" s="16">
        <f>IF(N2917="", "", IF(ISNUMBER(N2917), N2917, IFERROR(DATEVALUE(LEFT(N2917,10))+TIMEVALUE(MID(N2917,12,8)), "texto")))</f>
        <v/>
      </c>
      <c r="R2917" s="17">
        <f>IF(ISNUMBER(Q2917), DATE(YEAR(Q2917),MONTH(Q2917),1), "")</f>
        <v/>
      </c>
      <c r="S2917" s="18">
        <f>IF(A2917="", 0, IF(AND(M2917=Ajustes!$B$8, E2917=Ajustes!$B$5, I2917=Ajustes!$B$4, OR(C2917=Ajustes!$B$6, C2917=Ajustes!$B$7), ISNUMBER(D2917), ISNUMBER(H2917)), 1, 0))</f>
        <v/>
      </c>
      <c r="T2917" s="19">
        <f>IF(S2917&lt;&gt;1, 0, IF(N(J2917)=0, 0, IF(K2917=Ajustes!$B$5, J2917, J2917*F2917)))</f>
        <v/>
      </c>
      <c r="U2917" s="20">
        <f>IF(S2917&lt;&gt;1, U2916, IF(C2917=Ajustes!$B$6, U2916+H2917, U2916-H2917))</f>
        <v/>
      </c>
      <c r="V2917" s="19">
        <f>IF(S2917&lt;&gt;1, V2916, IF(C2917=Ajustes!$B$6, V2916+D2917+N(O2917)+T2917, IF(U2917&lt;=0, 0, V2916-H2917*W2916)))</f>
        <v/>
      </c>
      <c r="W2917" s="21">
        <f>IF(U2917&gt;0, V2917/U2917, 0)</f>
        <v/>
      </c>
      <c r="X2917" s="19">
        <f>IF(AND(S2917=1, C2917=Ajustes!$B$7), D2917-N(O2917)-T2917-H2917*W2916, "")</f>
        <v/>
      </c>
      <c r="Y2917" s="18">
        <f>IF(A2917="", "", TRIM(IF(COUNTIFS($N$2:$N$3000,N2917,$C$2:$C$3000,C2917,$D$2:$D$3000,D2917,$H$2:$H$3000,H2917)&gt;1, "Orden repetida. ", "")&amp;IF(AND(S2917=1, C2917=Ajustes!$B$7, U2916+0.000001&lt;H2917), "Vendes más de lo registrado. ", "")&amp;IF(Q2917="texto", "Fecha en texto. ", "")&amp;IF(OR(NOT(ISNUMBER(D2917)), NOT(ISNUMBER(H2917))), "Número en texto. ", "")&amp;IF(AND(ISNUMBER(Q2917), ISNUMBER(Q2916), Q2917&lt;Q2916), "Fuera de orden de fecha. ", "")))</f>
        <v/>
      </c>
      <c r="Z2917" s="18">
        <f>IF(AND(S2917=1, ISNUMBER(R2917)), ROW(), 0)</f>
        <v/>
      </c>
      <c r="AA2917" s="18">
        <f>IF(ISNUMBER(R2917), R2917, 0)</f>
        <v/>
      </c>
    </row>
    <row r="2918">
      <c r="A2918" s="13" t="n"/>
      <c r="B2918" s="13" t="n"/>
      <c r="C2918" s="13" t="n"/>
      <c r="D2918" s="13" t="n"/>
      <c r="E2918" s="13" t="n"/>
      <c r="F2918" s="13" t="n"/>
      <c r="G2918" s="13" t="n"/>
      <c r="H2918" s="13" t="n"/>
      <c r="I2918" s="13" t="n"/>
      <c r="J2918" s="13" t="n"/>
      <c r="K2918" s="13" t="n"/>
      <c r="L2918" s="13" t="n"/>
      <c r="M2918" s="13" t="n"/>
      <c r="N2918" s="13" t="n"/>
      <c r="O2918" s="14" t="n"/>
      <c r="P2918" s="15" t="n"/>
      <c r="Q2918" s="16">
        <f>IF(N2918="", "", IF(ISNUMBER(N2918), N2918, IFERROR(DATEVALUE(LEFT(N2918,10))+TIMEVALUE(MID(N2918,12,8)), "texto")))</f>
        <v/>
      </c>
      <c r="R2918" s="17">
        <f>IF(ISNUMBER(Q2918), DATE(YEAR(Q2918),MONTH(Q2918),1), "")</f>
        <v/>
      </c>
      <c r="S2918" s="18">
        <f>IF(A2918="", 0, IF(AND(M2918=Ajustes!$B$8, E2918=Ajustes!$B$5, I2918=Ajustes!$B$4, OR(C2918=Ajustes!$B$6, C2918=Ajustes!$B$7), ISNUMBER(D2918), ISNUMBER(H2918)), 1, 0))</f>
        <v/>
      </c>
      <c r="T2918" s="19">
        <f>IF(S2918&lt;&gt;1, 0, IF(N(J2918)=0, 0, IF(K2918=Ajustes!$B$5, J2918, J2918*F2918)))</f>
        <v/>
      </c>
      <c r="U2918" s="20">
        <f>IF(S2918&lt;&gt;1, U2917, IF(C2918=Ajustes!$B$6, U2917+H2918, U2917-H2918))</f>
        <v/>
      </c>
      <c r="V2918" s="19">
        <f>IF(S2918&lt;&gt;1, V2917, IF(C2918=Ajustes!$B$6, V2917+D2918+N(O2918)+T2918, IF(U2918&lt;=0, 0, V2917-H2918*W2917)))</f>
        <v/>
      </c>
      <c r="W2918" s="21">
        <f>IF(U2918&gt;0, V2918/U2918, 0)</f>
        <v/>
      </c>
      <c r="X2918" s="19">
        <f>IF(AND(S2918=1, C2918=Ajustes!$B$7), D2918-N(O2918)-T2918-H2918*W2917, "")</f>
        <v/>
      </c>
      <c r="Y2918" s="18">
        <f>IF(A2918="", "", TRIM(IF(COUNTIFS($N$2:$N$3000,N2918,$C$2:$C$3000,C2918,$D$2:$D$3000,D2918,$H$2:$H$3000,H2918)&gt;1, "Orden repetida. ", "")&amp;IF(AND(S2918=1, C2918=Ajustes!$B$7, U2917+0.000001&lt;H2918), "Vendes más de lo registrado. ", "")&amp;IF(Q2918="texto", "Fecha en texto. ", "")&amp;IF(OR(NOT(ISNUMBER(D2918)), NOT(ISNUMBER(H2918))), "Número en texto. ", "")&amp;IF(AND(ISNUMBER(Q2918), ISNUMBER(Q2917), Q2918&lt;Q2917), "Fuera de orden de fecha. ", "")))</f>
        <v/>
      </c>
      <c r="Z2918" s="18">
        <f>IF(AND(S2918=1, ISNUMBER(R2918)), ROW(), 0)</f>
        <v/>
      </c>
      <c r="AA2918" s="18">
        <f>IF(ISNUMBER(R2918), R2918, 0)</f>
        <v/>
      </c>
    </row>
    <row r="2919">
      <c r="A2919" s="13" t="n"/>
      <c r="B2919" s="13" t="n"/>
      <c r="C2919" s="13" t="n"/>
      <c r="D2919" s="13" t="n"/>
      <c r="E2919" s="13" t="n"/>
      <c r="F2919" s="13" t="n"/>
      <c r="G2919" s="13" t="n"/>
      <c r="H2919" s="13" t="n"/>
      <c r="I2919" s="13" t="n"/>
      <c r="J2919" s="13" t="n"/>
      <c r="K2919" s="13" t="n"/>
      <c r="L2919" s="13" t="n"/>
      <c r="M2919" s="13" t="n"/>
      <c r="N2919" s="13" t="n"/>
      <c r="O2919" s="14" t="n"/>
      <c r="P2919" s="15" t="n"/>
      <c r="Q2919" s="16">
        <f>IF(N2919="", "", IF(ISNUMBER(N2919), N2919, IFERROR(DATEVALUE(LEFT(N2919,10))+TIMEVALUE(MID(N2919,12,8)), "texto")))</f>
        <v/>
      </c>
      <c r="R2919" s="17">
        <f>IF(ISNUMBER(Q2919), DATE(YEAR(Q2919),MONTH(Q2919),1), "")</f>
        <v/>
      </c>
      <c r="S2919" s="18">
        <f>IF(A2919="", 0, IF(AND(M2919=Ajustes!$B$8, E2919=Ajustes!$B$5, I2919=Ajustes!$B$4, OR(C2919=Ajustes!$B$6, C2919=Ajustes!$B$7), ISNUMBER(D2919), ISNUMBER(H2919)), 1, 0))</f>
        <v/>
      </c>
      <c r="T2919" s="19">
        <f>IF(S2919&lt;&gt;1, 0, IF(N(J2919)=0, 0, IF(K2919=Ajustes!$B$5, J2919, J2919*F2919)))</f>
        <v/>
      </c>
      <c r="U2919" s="20">
        <f>IF(S2919&lt;&gt;1, U2918, IF(C2919=Ajustes!$B$6, U2918+H2919, U2918-H2919))</f>
        <v/>
      </c>
      <c r="V2919" s="19">
        <f>IF(S2919&lt;&gt;1, V2918, IF(C2919=Ajustes!$B$6, V2918+D2919+N(O2919)+T2919, IF(U2919&lt;=0, 0, V2918-H2919*W2918)))</f>
        <v/>
      </c>
      <c r="W2919" s="21">
        <f>IF(U2919&gt;0, V2919/U2919, 0)</f>
        <v/>
      </c>
      <c r="X2919" s="19">
        <f>IF(AND(S2919=1, C2919=Ajustes!$B$7), D2919-N(O2919)-T2919-H2919*W2918, "")</f>
        <v/>
      </c>
      <c r="Y2919" s="18">
        <f>IF(A2919="", "", TRIM(IF(COUNTIFS($N$2:$N$3000,N2919,$C$2:$C$3000,C2919,$D$2:$D$3000,D2919,$H$2:$H$3000,H2919)&gt;1, "Orden repetida. ", "")&amp;IF(AND(S2919=1, C2919=Ajustes!$B$7, U2918+0.000001&lt;H2919), "Vendes más de lo registrado. ", "")&amp;IF(Q2919="texto", "Fecha en texto. ", "")&amp;IF(OR(NOT(ISNUMBER(D2919)), NOT(ISNUMBER(H2919))), "Número en texto. ", "")&amp;IF(AND(ISNUMBER(Q2919), ISNUMBER(Q2918), Q2919&lt;Q2918), "Fuera de orden de fecha. ", "")))</f>
        <v/>
      </c>
      <c r="Z2919" s="18">
        <f>IF(AND(S2919=1, ISNUMBER(R2919)), ROW(), 0)</f>
        <v/>
      </c>
      <c r="AA2919" s="18">
        <f>IF(ISNUMBER(R2919), R2919, 0)</f>
        <v/>
      </c>
    </row>
    <row r="2920">
      <c r="A2920" s="13" t="n"/>
      <c r="B2920" s="13" t="n"/>
      <c r="C2920" s="13" t="n"/>
      <c r="D2920" s="13" t="n"/>
      <c r="E2920" s="13" t="n"/>
      <c r="F2920" s="13" t="n"/>
      <c r="G2920" s="13" t="n"/>
      <c r="H2920" s="13" t="n"/>
      <c r="I2920" s="13" t="n"/>
      <c r="J2920" s="13" t="n"/>
      <c r="K2920" s="13" t="n"/>
      <c r="L2920" s="13" t="n"/>
      <c r="M2920" s="13" t="n"/>
      <c r="N2920" s="13" t="n"/>
      <c r="O2920" s="14" t="n"/>
      <c r="P2920" s="15" t="n"/>
      <c r="Q2920" s="16">
        <f>IF(N2920="", "", IF(ISNUMBER(N2920), N2920, IFERROR(DATEVALUE(LEFT(N2920,10))+TIMEVALUE(MID(N2920,12,8)), "texto")))</f>
        <v/>
      </c>
      <c r="R2920" s="17">
        <f>IF(ISNUMBER(Q2920), DATE(YEAR(Q2920),MONTH(Q2920),1), "")</f>
        <v/>
      </c>
      <c r="S2920" s="18">
        <f>IF(A2920="", 0, IF(AND(M2920=Ajustes!$B$8, E2920=Ajustes!$B$5, I2920=Ajustes!$B$4, OR(C2920=Ajustes!$B$6, C2920=Ajustes!$B$7), ISNUMBER(D2920), ISNUMBER(H2920)), 1, 0))</f>
        <v/>
      </c>
      <c r="T2920" s="19">
        <f>IF(S2920&lt;&gt;1, 0, IF(N(J2920)=0, 0, IF(K2920=Ajustes!$B$5, J2920, J2920*F2920)))</f>
        <v/>
      </c>
      <c r="U2920" s="20">
        <f>IF(S2920&lt;&gt;1, U2919, IF(C2920=Ajustes!$B$6, U2919+H2920, U2919-H2920))</f>
        <v/>
      </c>
      <c r="V2920" s="19">
        <f>IF(S2920&lt;&gt;1, V2919, IF(C2920=Ajustes!$B$6, V2919+D2920+N(O2920)+T2920, IF(U2920&lt;=0, 0, V2919-H2920*W2919)))</f>
        <v/>
      </c>
      <c r="W2920" s="21">
        <f>IF(U2920&gt;0, V2920/U2920, 0)</f>
        <v/>
      </c>
      <c r="X2920" s="19">
        <f>IF(AND(S2920=1, C2920=Ajustes!$B$7), D2920-N(O2920)-T2920-H2920*W2919, "")</f>
        <v/>
      </c>
      <c r="Y2920" s="18">
        <f>IF(A2920="", "", TRIM(IF(COUNTIFS($N$2:$N$3000,N2920,$C$2:$C$3000,C2920,$D$2:$D$3000,D2920,$H$2:$H$3000,H2920)&gt;1, "Orden repetida. ", "")&amp;IF(AND(S2920=1, C2920=Ajustes!$B$7, U2919+0.000001&lt;H2920), "Vendes más de lo registrado. ", "")&amp;IF(Q2920="texto", "Fecha en texto. ", "")&amp;IF(OR(NOT(ISNUMBER(D2920)), NOT(ISNUMBER(H2920))), "Número en texto. ", "")&amp;IF(AND(ISNUMBER(Q2920), ISNUMBER(Q2919), Q2920&lt;Q2919), "Fuera de orden de fecha. ", "")))</f>
        <v/>
      </c>
      <c r="Z2920" s="18">
        <f>IF(AND(S2920=1, ISNUMBER(R2920)), ROW(), 0)</f>
        <v/>
      </c>
      <c r="AA2920" s="18">
        <f>IF(ISNUMBER(R2920), R2920, 0)</f>
        <v/>
      </c>
    </row>
    <row r="2921">
      <c r="A2921" s="13" t="n"/>
      <c r="B2921" s="13" t="n"/>
      <c r="C2921" s="13" t="n"/>
      <c r="D2921" s="13" t="n"/>
      <c r="E2921" s="13" t="n"/>
      <c r="F2921" s="13" t="n"/>
      <c r="G2921" s="13" t="n"/>
      <c r="H2921" s="13" t="n"/>
      <c r="I2921" s="13" t="n"/>
      <c r="J2921" s="13" t="n"/>
      <c r="K2921" s="13" t="n"/>
      <c r="L2921" s="13" t="n"/>
      <c r="M2921" s="13" t="n"/>
      <c r="N2921" s="13" t="n"/>
      <c r="O2921" s="14" t="n"/>
      <c r="P2921" s="15" t="n"/>
      <c r="Q2921" s="16">
        <f>IF(N2921="", "", IF(ISNUMBER(N2921), N2921, IFERROR(DATEVALUE(LEFT(N2921,10))+TIMEVALUE(MID(N2921,12,8)), "texto")))</f>
        <v/>
      </c>
      <c r="R2921" s="17">
        <f>IF(ISNUMBER(Q2921), DATE(YEAR(Q2921),MONTH(Q2921),1), "")</f>
        <v/>
      </c>
      <c r="S2921" s="18">
        <f>IF(A2921="", 0, IF(AND(M2921=Ajustes!$B$8, E2921=Ajustes!$B$5, I2921=Ajustes!$B$4, OR(C2921=Ajustes!$B$6, C2921=Ajustes!$B$7), ISNUMBER(D2921), ISNUMBER(H2921)), 1, 0))</f>
        <v/>
      </c>
      <c r="T2921" s="19">
        <f>IF(S2921&lt;&gt;1, 0, IF(N(J2921)=0, 0, IF(K2921=Ajustes!$B$5, J2921, J2921*F2921)))</f>
        <v/>
      </c>
      <c r="U2921" s="20">
        <f>IF(S2921&lt;&gt;1, U2920, IF(C2921=Ajustes!$B$6, U2920+H2921, U2920-H2921))</f>
        <v/>
      </c>
      <c r="V2921" s="19">
        <f>IF(S2921&lt;&gt;1, V2920, IF(C2921=Ajustes!$B$6, V2920+D2921+N(O2921)+T2921, IF(U2921&lt;=0, 0, V2920-H2921*W2920)))</f>
        <v/>
      </c>
      <c r="W2921" s="21">
        <f>IF(U2921&gt;0, V2921/U2921, 0)</f>
        <v/>
      </c>
      <c r="X2921" s="19">
        <f>IF(AND(S2921=1, C2921=Ajustes!$B$7), D2921-N(O2921)-T2921-H2921*W2920, "")</f>
        <v/>
      </c>
      <c r="Y2921" s="18">
        <f>IF(A2921="", "", TRIM(IF(COUNTIFS($N$2:$N$3000,N2921,$C$2:$C$3000,C2921,$D$2:$D$3000,D2921,$H$2:$H$3000,H2921)&gt;1, "Orden repetida. ", "")&amp;IF(AND(S2921=1, C2921=Ajustes!$B$7, U2920+0.000001&lt;H2921), "Vendes más de lo registrado. ", "")&amp;IF(Q2921="texto", "Fecha en texto. ", "")&amp;IF(OR(NOT(ISNUMBER(D2921)), NOT(ISNUMBER(H2921))), "Número en texto. ", "")&amp;IF(AND(ISNUMBER(Q2921), ISNUMBER(Q2920), Q2921&lt;Q2920), "Fuera de orden de fecha. ", "")))</f>
        <v/>
      </c>
      <c r="Z2921" s="18">
        <f>IF(AND(S2921=1, ISNUMBER(R2921)), ROW(), 0)</f>
        <v/>
      </c>
      <c r="AA2921" s="18">
        <f>IF(ISNUMBER(R2921), R2921, 0)</f>
        <v/>
      </c>
    </row>
    <row r="2922">
      <c r="A2922" s="13" t="n"/>
      <c r="B2922" s="13" t="n"/>
      <c r="C2922" s="13" t="n"/>
      <c r="D2922" s="13" t="n"/>
      <c r="E2922" s="13" t="n"/>
      <c r="F2922" s="13" t="n"/>
      <c r="G2922" s="13" t="n"/>
      <c r="H2922" s="13" t="n"/>
      <c r="I2922" s="13" t="n"/>
      <c r="J2922" s="13" t="n"/>
      <c r="K2922" s="13" t="n"/>
      <c r="L2922" s="13" t="n"/>
      <c r="M2922" s="13" t="n"/>
      <c r="N2922" s="13" t="n"/>
      <c r="O2922" s="14" t="n"/>
      <c r="P2922" s="15" t="n"/>
      <c r="Q2922" s="16">
        <f>IF(N2922="", "", IF(ISNUMBER(N2922), N2922, IFERROR(DATEVALUE(LEFT(N2922,10))+TIMEVALUE(MID(N2922,12,8)), "texto")))</f>
        <v/>
      </c>
      <c r="R2922" s="17">
        <f>IF(ISNUMBER(Q2922), DATE(YEAR(Q2922),MONTH(Q2922),1), "")</f>
        <v/>
      </c>
      <c r="S2922" s="18">
        <f>IF(A2922="", 0, IF(AND(M2922=Ajustes!$B$8, E2922=Ajustes!$B$5, I2922=Ajustes!$B$4, OR(C2922=Ajustes!$B$6, C2922=Ajustes!$B$7), ISNUMBER(D2922), ISNUMBER(H2922)), 1, 0))</f>
        <v/>
      </c>
      <c r="T2922" s="19">
        <f>IF(S2922&lt;&gt;1, 0, IF(N(J2922)=0, 0, IF(K2922=Ajustes!$B$5, J2922, J2922*F2922)))</f>
        <v/>
      </c>
      <c r="U2922" s="20">
        <f>IF(S2922&lt;&gt;1, U2921, IF(C2922=Ajustes!$B$6, U2921+H2922, U2921-H2922))</f>
        <v/>
      </c>
      <c r="V2922" s="19">
        <f>IF(S2922&lt;&gt;1, V2921, IF(C2922=Ajustes!$B$6, V2921+D2922+N(O2922)+T2922, IF(U2922&lt;=0, 0, V2921-H2922*W2921)))</f>
        <v/>
      </c>
      <c r="W2922" s="21">
        <f>IF(U2922&gt;0, V2922/U2922, 0)</f>
        <v/>
      </c>
      <c r="X2922" s="19">
        <f>IF(AND(S2922=1, C2922=Ajustes!$B$7), D2922-N(O2922)-T2922-H2922*W2921, "")</f>
        <v/>
      </c>
      <c r="Y2922" s="18">
        <f>IF(A2922="", "", TRIM(IF(COUNTIFS($N$2:$N$3000,N2922,$C$2:$C$3000,C2922,$D$2:$D$3000,D2922,$H$2:$H$3000,H2922)&gt;1, "Orden repetida. ", "")&amp;IF(AND(S2922=1, C2922=Ajustes!$B$7, U2921+0.000001&lt;H2922), "Vendes más de lo registrado. ", "")&amp;IF(Q2922="texto", "Fecha en texto. ", "")&amp;IF(OR(NOT(ISNUMBER(D2922)), NOT(ISNUMBER(H2922))), "Número en texto. ", "")&amp;IF(AND(ISNUMBER(Q2922), ISNUMBER(Q2921), Q2922&lt;Q2921), "Fuera de orden de fecha. ", "")))</f>
        <v/>
      </c>
      <c r="Z2922" s="18">
        <f>IF(AND(S2922=1, ISNUMBER(R2922)), ROW(), 0)</f>
        <v/>
      </c>
      <c r="AA2922" s="18">
        <f>IF(ISNUMBER(R2922), R2922, 0)</f>
        <v/>
      </c>
    </row>
    <row r="2923">
      <c r="A2923" s="13" t="n"/>
      <c r="B2923" s="13" t="n"/>
      <c r="C2923" s="13" t="n"/>
      <c r="D2923" s="13" t="n"/>
      <c r="E2923" s="13" t="n"/>
      <c r="F2923" s="13" t="n"/>
      <c r="G2923" s="13" t="n"/>
      <c r="H2923" s="13" t="n"/>
      <c r="I2923" s="13" t="n"/>
      <c r="J2923" s="13" t="n"/>
      <c r="K2923" s="13" t="n"/>
      <c r="L2923" s="13" t="n"/>
      <c r="M2923" s="13" t="n"/>
      <c r="N2923" s="13" t="n"/>
      <c r="O2923" s="14" t="n"/>
      <c r="P2923" s="15" t="n"/>
      <c r="Q2923" s="16">
        <f>IF(N2923="", "", IF(ISNUMBER(N2923), N2923, IFERROR(DATEVALUE(LEFT(N2923,10))+TIMEVALUE(MID(N2923,12,8)), "texto")))</f>
        <v/>
      </c>
      <c r="R2923" s="17">
        <f>IF(ISNUMBER(Q2923), DATE(YEAR(Q2923),MONTH(Q2923),1), "")</f>
        <v/>
      </c>
      <c r="S2923" s="18">
        <f>IF(A2923="", 0, IF(AND(M2923=Ajustes!$B$8, E2923=Ajustes!$B$5, I2923=Ajustes!$B$4, OR(C2923=Ajustes!$B$6, C2923=Ajustes!$B$7), ISNUMBER(D2923), ISNUMBER(H2923)), 1, 0))</f>
        <v/>
      </c>
      <c r="T2923" s="19">
        <f>IF(S2923&lt;&gt;1, 0, IF(N(J2923)=0, 0, IF(K2923=Ajustes!$B$5, J2923, J2923*F2923)))</f>
        <v/>
      </c>
      <c r="U2923" s="20">
        <f>IF(S2923&lt;&gt;1, U2922, IF(C2923=Ajustes!$B$6, U2922+H2923, U2922-H2923))</f>
        <v/>
      </c>
      <c r="V2923" s="19">
        <f>IF(S2923&lt;&gt;1, V2922, IF(C2923=Ajustes!$B$6, V2922+D2923+N(O2923)+T2923, IF(U2923&lt;=0, 0, V2922-H2923*W2922)))</f>
        <v/>
      </c>
      <c r="W2923" s="21">
        <f>IF(U2923&gt;0, V2923/U2923, 0)</f>
        <v/>
      </c>
      <c r="X2923" s="19">
        <f>IF(AND(S2923=1, C2923=Ajustes!$B$7), D2923-N(O2923)-T2923-H2923*W2922, "")</f>
        <v/>
      </c>
      <c r="Y2923" s="18">
        <f>IF(A2923="", "", TRIM(IF(COUNTIFS($N$2:$N$3000,N2923,$C$2:$C$3000,C2923,$D$2:$D$3000,D2923,$H$2:$H$3000,H2923)&gt;1, "Orden repetida. ", "")&amp;IF(AND(S2923=1, C2923=Ajustes!$B$7, U2922+0.000001&lt;H2923), "Vendes más de lo registrado. ", "")&amp;IF(Q2923="texto", "Fecha en texto. ", "")&amp;IF(OR(NOT(ISNUMBER(D2923)), NOT(ISNUMBER(H2923))), "Número en texto. ", "")&amp;IF(AND(ISNUMBER(Q2923), ISNUMBER(Q2922), Q2923&lt;Q2922), "Fuera de orden de fecha. ", "")))</f>
        <v/>
      </c>
      <c r="Z2923" s="18">
        <f>IF(AND(S2923=1, ISNUMBER(R2923)), ROW(), 0)</f>
        <v/>
      </c>
      <c r="AA2923" s="18">
        <f>IF(ISNUMBER(R2923), R2923, 0)</f>
        <v/>
      </c>
    </row>
    <row r="2924">
      <c r="A2924" s="13" t="n"/>
      <c r="B2924" s="13" t="n"/>
      <c r="C2924" s="13" t="n"/>
      <c r="D2924" s="13" t="n"/>
      <c r="E2924" s="13" t="n"/>
      <c r="F2924" s="13" t="n"/>
      <c r="G2924" s="13" t="n"/>
      <c r="H2924" s="13" t="n"/>
      <c r="I2924" s="13" t="n"/>
      <c r="J2924" s="13" t="n"/>
      <c r="K2924" s="13" t="n"/>
      <c r="L2924" s="13" t="n"/>
      <c r="M2924" s="13" t="n"/>
      <c r="N2924" s="13" t="n"/>
      <c r="O2924" s="14" t="n"/>
      <c r="P2924" s="15" t="n"/>
      <c r="Q2924" s="16">
        <f>IF(N2924="", "", IF(ISNUMBER(N2924), N2924, IFERROR(DATEVALUE(LEFT(N2924,10))+TIMEVALUE(MID(N2924,12,8)), "texto")))</f>
        <v/>
      </c>
      <c r="R2924" s="17">
        <f>IF(ISNUMBER(Q2924), DATE(YEAR(Q2924),MONTH(Q2924),1), "")</f>
        <v/>
      </c>
      <c r="S2924" s="18">
        <f>IF(A2924="", 0, IF(AND(M2924=Ajustes!$B$8, E2924=Ajustes!$B$5, I2924=Ajustes!$B$4, OR(C2924=Ajustes!$B$6, C2924=Ajustes!$B$7), ISNUMBER(D2924), ISNUMBER(H2924)), 1, 0))</f>
        <v/>
      </c>
      <c r="T2924" s="19">
        <f>IF(S2924&lt;&gt;1, 0, IF(N(J2924)=0, 0, IF(K2924=Ajustes!$B$5, J2924, J2924*F2924)))</f>
        <v/>
      </c>
      <c r="U2924" s="20">
        <f>IF(S2924&lt;&gt;1, U2923, IF(C2924=Ajustes!$B$6, U2923+H2924, U2923-H2924))</f>
        <v/>
      </c>
      <c r="V2924" s="19">
        <f>IF(S2924&lt;&gt;1, V2923, IF(C2924=Ajustes!$B$6, V2923+D2924+N(O2924)+T2924, IF(U2924&lt;=0, 0, V2923-H2924*W2923)))</f>
        <v/>
      </c>
      <c r="W2924" s="21">
        <f>IF(U2924&gt;0, V2924/U2924, 0)</f>
        <v/>
      </c>
      <c r="X2924" s="19">
        <f>IF(AND(S2924=1, C2924=Ajustes!$B$7), D2924-N(O2924)-T2924-H2924*W2923, "")</f>
        <v/>
      </c>
      <c r="Y2924" s="18">
        <f>IF(A2924="", "", TRIM(IF(COUNTIFS($N$2:$N$3000,N2924,$C$2:$C$3000,C2924,$D$2:$D$3000,D2924,$H$2:$H$3000,H2924)&gt;1, "Orden repetida. ", "")&amp;IF(AND(S2924=1, C2924=Ajustes!$B$7, U2923+0.000001&lt;H2924), "Vendes más de lo registrado. ", "")&amp;IF(Q2924="texto", "Fecha en texto. ", "")&amp;IF(OR(NOT(ISNUMBER(D2924)), NOT(ISNUMBER(H2924))), "Número en texto. ", "")&amp;IF(AND(ISNUMBER(Q2924), ISNUMBER(Q2923), Q2924&lt;Q2923), "Fuera de orden de fecha. ", "")))</f>
        <v/>
      </c>
      <c r="Z2924" s="18">
        <f>IF(AND(S2924=1, ISNUMBER(R2924)), ROW(), 0)</f>
        <v/>
      </c>
      <c r="AA2924" s="18">
        <f>IF(ISNUMBER(R2924), R2924, 0)</f>
        <v/>
      </c>
    </row>
    <row r="2925">
      <c r="A2925" s="13" t="n"/>
      <c r="B2925" s="13" t="n"/>
      <c r="C2925" s="13" t="n"/>
      <c r="D2925" s="13" t="n"/>
      <c r="E2925" s="13" t="n"/>
      <c r="F2925" s="13" t="n"/>
      <c r="G2925" s="13" t="n"/>
      <c r="H2925" s="13" t="n"/>
      <c r="I2925" s="13" t="n"/>
      <c r="J2925" s="13" t="n"/>
      <c r="K2925" s="13" t="n"/>
      <c r="L2925" s="13" t="n"/>
      <c r="M2925" s="13" t="n"/>
      <c r="N2925" s="13" t="n"/>
      <c r="O2925" s="14" t="n"/>
      <c r="P2925" s="15" t="n"/>
      <c r="Q2925" s="16">
        <f>IF(N2925="", "", IF(ISNUMBER(N2925), N2925, IFERROR(DATEVALUE(LEFT(N2925,10))+TIMEVALUE(MID(N2925,12,8)), "texto")))</f>
        <v/>
      </c>
      <c r="R2925" s="17">
        <f>IF(ISNUMBER(Q2925), DATE(YEAR(Q2925),MONTH(Q2925),1), "")</f>
        <v/>
      </c>
      <c r="S2925" s="18">
        <f>IF(A2925="", 0, IF(AND(M2925=Ajustes!$B$8, E2925=Ajustes!$B$5, I2925=Ajustes!$B$4, OR(C2925=Ajustes!$B$6, C2925=Ajustes!$B$7), ISNUMBER(D2925), ISNUMBER(H2925)), 1, 0))</f>
        <v/>
      </c>
      <c r="T2925" s="19">
        <f>IF(S2925&lt;&gt;1, 0, IF(N(J2925)=0, 0, IF(K2925=Ajustes!$B$5, J2925, J2925*F2925)))</f>
        <v/>
      </c>
      <c r="U2925" s="20">
        <f>IF(S2925&lt;&gt;1, U2924, IF(C2925=Ajustes!$B$6, U2924+H2925, U2924-H2925))</f>
        <v/>
      </c>
      <c r="V2925" s="19">
        <f>IF(S2925&lt;&gt;1, V2924, IF(C2925=Ajustes!$B$6, V2924+D2925+N(O2925)+T2925, IF(U2925&lt;=0, 0, V2924-H2925*W2924)))</f>
        <v/>
      </c>
      <c r="W2925" s="21">
        <f>IF(U2925&gt;0, V2925/U2925, 0)</f>
        <v/>
      </c>
      <c r="X2925" s="19">
        <f>IF(AND(S2925=1, C2925=Ajustes!$B$7), D2925-N(O2925)-T2925-H2925*W2924, "")</f>
        <v/>
      </c>
      <c r="Y2925" s="18">
        <f>IF(A2925="", "", TRIM(IF(COUNTIFS($N$2:$N$3000,N2925,$C$2:$C$3000,C2925,$D$2:$D$3000,D2925,$H$2:$H$3000,H2925)&gt;1, "Orden repetida. ", "")&amp;IF(AND(S2925=1, C2925=Ajustes!$B$7, U2924+0.000001&lt;H2925), "Vendes más de lo registrado. ", "")&amp;IF(Q2925="texto", "Fecha en texto. ", "")&amp;IF(OR(NOT(ISNUMBER(D2925)), NOT(ISNUMBER(H2925))), "Número en texto. ", "")&amp;IF(AND(ISNUMBER(Q2925), ISNUMBER(Q2924), Q2925&lt;Q2924), "Fuera de orden de fecha. ", "")))</f>
        <v/>
      </c>
      <c r="Z2925" s="18">
        <f>IF(AND(S2925=1, ISNUMBER(R2925)), ROW(), 0)</f>
        <v/>
      </c>
      <c r="AA2925" s="18">
        <f>IF(ISNUMBER(R2925), R2925, 0)</f>
        <v/>
      </c>
    </row>
    <row r="2926">
      <c r="A2926" s="13" t="n"/>
      <c r="B2926" s="13" t="n"/>
      <c r="C2926" s="13" t="n"/>
      <c r="D2926" s="13" t="n"/>
      <c r="E2926" s="13" t="n"/>
      <c r="F2926" s="13" t="n"/>
      <c r="G2926" s="13" t="n"/>
      <c r="H2926" s="13" t="n"/>
      <c r="I2926" s="13" t="n"/>
      <c r="J2926" s="13" t="n"/>
      <c r="K2926" s="13" t="n"/>
      <c r="L2926" s="13" t="n"/>
      <c r="M2926" s="13" t="n"/>
      <c r="N2926" s="13" t="n"/>
      <c r="O2926" s="14" t="n"/>
      <c r="P2926" s="15" t="n"/>
      <c r="Q2926" s="16">
        <f>IF(N2926="", "", IF(ISNUMBER(N2926), N2926, IFERROR(DATEVALUE(LEFT(N2926,10))+TIMEVALUE(MID(N2926,12,8)), "texto")))</f>
        <v/>
      </c>
      <c r="R2926" s="17">
        <f>IF(ISNUMBER(Q2926), DATE(YEAR(Q2926),MONTH(Q2926),1), "")</f>
        <v/>
      </c>
      <c r="S2926" s="18">
        <f>IF(A2926="", 0, IF(AND(M2926=Ajustes!$B$8, E2926=Ajustes!$B$5, I2926=Ajustes!$B$4, OR(C2926=Ajustes!$B$6, C2926=Ajustes!$B$7), ISNUMBER(D2926), ISNUMBER(H2926)), 1, 0))</f>
        <v/>
      </c>
      <c r="T2926" s="19">
        <f>IF(S2926&lt;&gt;1, 0, IF(N(J2926)=0, 0, IF(K2926=Ajustes!$B$5, J2926, J2926*F2926)))</f>
        <v/>
      </c>
      <c r="U2926" s="20">
        <f>IF(S2926&lt;&gt;1, U2925, IF(C2926=Ajustes!$B$6, U2925+H2926, U2925-H2926))</f>
        <v/>
      </c>
      <c r="V2926" s="19">
        <f>IF(S2926&lt;&gt;1, V2925, IF(C2926=Ajustes!$B$6, V2925+D2926+N(O2926)+T2926, IF(U2926&lt;=0, 0, V2925-H2926*W2925)))</f>
        <v/>
      </c>
      <c r="W2926" s="21">
        <f>IF(U2926&gt;0, V2926/U2926, 0)</f>
        <v/>
      </c>
      <c r="X2926" s="19">
        <f>IF(AND(S2926=1, C2926=Ajustes!$B$7), D2926-N(O2926)-T2926-H2926*W2925, "")</f>
        <v/>
      </c>
      <c r="Y2926" s="18">
        <f>IF(A2926="", "", TRIM(IF(COUNTIFS($N$2:$N$3000,N2926,$C$2:$C$3000,C2926,$D$2:$D$3000,D2926,$H$2:$H$3000,H2926)&gt;1, "Orden repetida. ", "")&amp;IF(AND(S2926=1, C2926=Ajustes!$B$7, U2925+0.000001&lt;H2926), "Vendes más de lo registrado. ", "")&amp;IF(Q2926="texto", "Fecha en texto. ", "")&amp;IF(OR(NOT(ISNUMBER(D2926)), NOT(ISNUMBER(H2926))), "Número en texto. ", "")&amp;IF(AND(ISNUMBER(Q2926), ISNUMBER(Q2925), Q2926&lt;Q2925), "Fuera de orden de fecha. ", "")))</f>
        <v/>
      </c>
      <c r="Z2926" s="18">
        <f>IF(AND(S2926=1, ISNUMBER(R2926)), ROW(), 0)</f>
        <v/>
      </c>
      <c r="AA2926" s="18">
        <f>IF(ISNUMBER(R2926), R2926, 0)</f>
        <v/>
      </c>
    </row>
    <row r="2927">
      <c r="A2927" s="13" t="n"/>
      <c r="B2927" s="13" t="n"/>
      <c r="C2927" s="13" t="n"/>
      <c r="D2927" s="13" t="n"/>
      <c r="E2927" s="13" t="n"/>
      <c r="F2927" s="13" t="n"/>
      <c r="G2927" s="13" t="n"/>
      <c r="H2927" s="13" t="n"/>
      <c r="I2927" s="13" t="n"/>
      <c r="J2927" s="13" t="n"/>
      <c r="K2927" s="13" t="n"/>
      <c r="L2927" s="13" t="n"/>
      <c r="M2927" s="13" t="n"/>
      <c r="N2927" s="13" t="n"/>
      <c r="O2927" s="14" t="n"/>
      <c r="P2927" s="15" t="n"/>
      <c r="Q2927" s="16">
        <f>IF(N2927="", "", IF(ISNUMBER(N2927), N2927, IFERROR(DATEVALUE(LEFT(N2927,10))+TIMEVALUE(MID(N2927,12,8)), "texto")))</f>
        <v/>
      </c>
      <c r="R2927" s="17">
        <f>IF(ISNUMBER(Q2927), DATE(YEAR(Q2927),MONTH(Q2927),1), "")</f>
        <v/>
      </c>
      <c r="S2927" s="18">
        <f>IF(A2927="", 0, IF(AND(M2927=Ajustes!$B$8, E2927=Ajustes!$B$5, I2927=Ajustes!$B$4, OR(C2927=Ajustes!$B$6, C2927=Ajustes!$B$7), ISNUMBER(D2927), ISNUMBER(H2927)), 1, 0))</f>
        <v/>
      </c>
      <c r="T2927" s="19">
        <f>IF(S2927&lt;&gt;1, 0, IF(N(J2927)=0, 0, IF(K2927=Ajustes!$B$5, J2927, J2927*F2927)))</f>
        <v/>
      </c>
      <c r="U2927" s="20">
        <f>IF(S2927&lt;&gt;1, U2926, IF(C2927=Ajustes!$B$6, U2926+H2927, U2926-H2927))</f>
        <v/>
      </c>
      <c r="V2927" s="19">
        <f>IF(S2927&lt;&gt;1, V2926, IF(C2927=Ajustes!$B$6, V2926+D2927+N(O2927)+T2927, IF(U2927&lt;=0, 0, V2926-H2927*W2926)))</f>
        <v/>
      </c>
      <c r="W2927" s="21">
        <f>IF(U2927&gt;0, V2927/U2927, 0)</f>
        <v/>
      </c>
      <c r="X2927" s="19">
        <f>IF(AND(S2927=1, C2927=Ajustes!$B$7), D2927-N(O2927)-T2927-H2927*W2926, "")</f>
        <v/>
      </c>
      <c r="Y2927" s="18">
        <f>IF(A2927="", "", TRIM(IF(COUNTIFS($N$2:$N$3000,N2927,$C$2:$C$3000,C2927,$D$2:$D$3000,D2927,$H$2:$H$3000,H2927)&gt;1, "Orden repetida. ", "")&amp;IF(AND(S2927=1, C2927=Ajustes!$B$7, U2926+0.000001&lt;H2927), "Vendes más de lo registrado. ", "")&amp;IF(Q2927="texto", "Fecha en texto. ", "")&amp;IF(OR(NOT(ISNUMBER(D2927)), NOT(ISNUMBER(H2927))), "Número en texto. ", "")&amp;IF(AND(ISNUMBER(Q2927), ISNUMBER(Q2926), Q2927&lt;Q2926), "Fuera de orden de fecha. ", "")))</f>
        <v/>
      </c>
      <c r="Z2927" s="18">
        <f>IF(AND(S2927=1, ISNUMBER(R2927)), ROW(), 0)</f>
        <v/>
      </c>
      <c r="AA2927" s="18">
        <f>IF(ISNUMBER(R2927), R2927, 0)</f>
        <v/>
      </c>
    </row>
    <row r="2928">
      <c r="A2928" s="13" t="n"/>
      <c r="B2928" s="13" t="n"/>
      <c r="C2928" s="13" t="n"/>
      <c r="D2928" s="13" t="n"/>
      <c r="E2928" s="13" t="n"/>
      <c r="F2928" s="13" t="n"/>
      <c r="G2928" s="13" t="n"/>
      <c r="H2928" s="13" t="n"/>
      <c r="I2928" s="13" t="n"/>
      <c r="J2928" s="13" t="n"/>
      <c r="K2928" s="13" t="n"/>
      <c r="L2928" s="13" t="n"/>
      <c r="M2928" s="13" t="n"/>
      <c r="N2928" s="13" t="n"/>
      <c r="O2928" s="14" t="n"/>
      <c r="P2928" s="15" t="n"/>
      <c r="Q2928" s="16">
        <f>IF(N2928="", "", IF(ISNUMBER(N2928), N2928, IFERROR(DATEVALUE(LEFT(N2928,10))+TIMEVALUE(MID(N2928,12,8)), "texto")))</f>
        <v/>
      </c>
      <c r="R2928" s="17">
        <f>IF(ISNUMBER(Q2928), DATE(YEAR(Q2928),MONTH(Q2928),1), "")</f>
        <v/>
      </c>
      <c r="S2928" s="18">
        <f>IF(A2928="", 0, IF(AND(M2928=Ajustes!$B$8, E2928=Ajustes!$B$5, I2928=Ajustes!$B$4, OR(C2928=Ajustes!$B$6, C2928=Ajustes!$B$7), ISNUMBER(D2928), ISNUMBER(H2928)), 1, 0))</f>
        <v/>
      </c>
      <c r="T2928" s="19">
        <f>IF(S2928&lt;&gt;1, 0, IF(N(J2928)=0, 0, IF(K2928=Ajustes!$B$5, J2928, J2928*F2928)))</f>
        <v/>
      </c>
      <c r="U2928" s="20">
        <f>IF(S2928&lt;&gt;1, U2927, IF(C2928=Ajustes!$B$6, U2927+H2928, U2927-H2928))</f>
        <v/>
      </c>
      <c r="V2928" s="19">
        <f>IF(S2928&lt;&gt;1, V2927, IF(C2928=Ajustes!$B$6, V2927+D2928+N(O2928)+T2928, IF(U2928&lt;=0, 0, V2927-H2928*W2927)))</f>
        <v/>
      </c>
      <c r="W2928" s="21">
        <f>IF(U2928&gt;0, V2928/U2928, 0)</f>
        <v/>
      </c>
      <c r="X2928" s="19">
        <f>IF(AND(S2928=1, C2928=Ajustes!$B$7), D2928-N(O2928)-T2928-H2928*W2927, "")</f>
        <v/>
      </c>
      <c r="Y2928" s="18">
        <f>IF(A2928="", "", TRIM(IF(COUNTIFS($N$2:$N$3000,N2928,$C$2:$C$3000,C2928,$D$2:$D$3000,D2928,$H$2:$H$3000,H2928)&gt;1, "Orden repetida. ", "")&amp;IF(AND(S2928=1, C2928=Ajustes!$B$7, U2927+0.000001&lt;H2928), "Vendes más de lo registrado. ", "")&amp;IF(Q2928="texto", "Fecha en texto. ", "")&amp;IF(OR(NOT(ISNUMBER(D2928)), NOT(ISNUMBER(H2928))), "Número en texto. ", "")&amp;IF(AND(ISNUMBER(Q2928), ISNUMBER(Q2927), Q2928&lt;Q2927), "Fuera de orden de fecha. ", "")))</f>
        <v/>
      </c>
      <c r="Z2928" s="18">
        <f>IF(AND(S2928=1, ISNUMBER(R2928)), ROW(), 0)</f>
        <v/>
      </c>
      <c r="AA2928" s="18">
        <f>IF(ISNUMBER(R2928), R2928, 0)</f>
        <v/>
      </c>
    </row>
    <row r="2929">
      <c r="A2929" s="13" t="n"/>
      <c r="B2929" s="13" t="n"/>
      <c r="C2929" s="13" t="n"/>
      <c r="D2929" s="13" t="n"/>
      <c r="E2929" s="13" t="n"/>
      <c r="F2929" s="13" t="n"/>
      <c r="G2929" s="13" t="n"/>
      <c r="H2929" s="13" t="n"/>
      <c r="I2929" s="13" t="n"/>
      <c r="J2929" s="13" t="n"/>
      <c r="K2929" s="13" t="n"/>
      <c r="L2929" s="13" t="n"/>
      <c r="M2929" s="13" t="n"/>
      <c r="N2929" s="13" t="n"/>
      <c r="O2929" s="14" t="n"/>
      <c r="P2929" s="15" t="n"/>
      <c r="Q2929" s="16">
        <f>IF(N2929="", "", IF(ISNUMBER(N2929), N2929, IFERROR(DATEVALUE(LEFT(N2929,10))+TIMEVALUE(MID(N2929,12,8)), "texto")))</f>
        <v/>
      </c>
      <c r="R2929" s="17">
        <f>IF(ISNUMBER(Q2929), DATE(YEAR(Q2929),MONTH(Q2929),1), "")</f>
        <v/>
      </c>
      <c r="S2929" s="18">
        <f>IF(A2929="", 0, IF(AND(M2929=Ajustes!$B$8, E2929=Ajustes!$B$5, I2929=Ajustes!$B$4, OR(C2929=Ajustes!$B$6, C2929=Ajustes!$B$7), ISNUMBER(D2929), ISNUMBER(H2929)), 1, 0))</f>
        <v/>
      </c>
      <c r="T2929" s="19">
        <f>IF(S2929&lt;&gt;1, 0, IF(N(J2929)=0, 0, IF(K2929=Ajustes!$B$5, J2929, J2929*F2929)))</f>
        <v/>
      </c>
      <c r="U2929" s="20">
        <f>IF(S2929&lt;&gt;1, U2928, IF(C2929=Ajustes!$B$6, U2928+H2929, U2928-H2929))</f>
        <v/>
      </c>
      <c r="V2929" s="19">
        <f>IF(S2929&lt;&gt;1, V2928, IF(C2929=Ajustes!$B$6, V2928+D2929+N(O2929)+T2929, IF(U2929&lt;=0, 0, V2928-H2929*W2928)))</f>
        <v/>
      </c>
      <c r="W2929" s="21">
        <f>IF(U2929&gt;0, V2929/U2929, 0)</f>
        <v/>
      </c>
      <c r="X2929" s="19">
        <f>IF(AND(S2929=1, C2929=Ajustes!$B$7), D2929-N(O2929)-T2929-H2929*W2928, "")</f>
        <v/>
      </c>
      <c r="Y2929" s="18">
        <f>IF(A2929="", "", TRIM(IF(COUNTIFS($N$2:$N$3000,N2929,$C$2:$C$3000,C2929,$D$2:$D$3000,D2929,$H$2:$H$3000,H2929)&gt;1, "Orden repetida. ", "")&amp;IF(AND(S2929=1, C2929=Ajustes!$B$7, U2928+0.000001&lt;H2929), "Vendes más de lo registrado. ", "")&amp;IF(Q2929="texto", "Fecha en texto. ", "")&amp;IF(OR(NOT(ISNUMBER(D2929)), NOT(ISNUMBER(H2929))), "Número en texto. ", "")&amp;IF(AND(ISNUMBER(Q2929), ISNUMBER(Q2928), Q2929&lt;Q2928), "Fuera de orden de fecha. ", "")))</f>
        <v/>
      </c>
      <c r="Z2929" s="18">
        <f>IF(AND(S2929=1, ISNUMBER(R2929)), ROW(), 0)</f>
        <v/>
      </c>
      <c r="AA2929" s="18">
        <f>IF(ISNUMBER(R2929), R2929, 0)</f>
        <v/>
      </c>
    </row>
    <row r="2930">
      <c r="A2930" s="13" t="n"/>
      <c r="B2930" s="13" t="n"/>
      <c r="C2930" s="13" t="n"/>
      <c r="D2930" s="13" t="n"/>
      <c r="E2930" s="13" t="n"/>
      <c r="F2930" s="13" t="n"/>
      <c r="G2930" s="13" t="n"/>
      <c r="H2930" s="13" t="n"/>
      <c r="I2930" s="13" t="n"/>
      <c r="J2930" s="13" t="n"/>
      <c r="K2930" s="13" t="n"/>
      <c r="L2930" s="13" t="n"/>
      <c r="M2930" s="13" t="n"/>
      <c r="N2930" s="13" t="n"/>
      <c r="O2930" s="14" t="n"/>
      <c r="P2930" s="15" t="n"/>
      <c r="Q2930" s="16">
        <f>IF(N2930="", "", IF(ISNUMBER(N2930), N2930, IFERROR(DATEVALUE(LEFT(N2930,10))+TIMEVALUE(MID(N2930,12,8)), "texto")))</f>
        <v/>
      </c>
      <c r="R2930" s="17">
        <f>IF(ISNUMBER(Q2930), DATE(YEAR(Q2930),MONTH(Q2930),1), "")</f>
        <v/>
      </c>
      <c r="S2930" s="18">
        <f>IF(A2930="", 0, IF(AND(M2930=Ajustes!$B$8, E2930=Ajustes!$B$5, I2930=Ajustes!$B$4, OR(C2930=Ajustes!$B$6, C2930=Ajustes!$B$7), ISNUMBER(D2930), ISNUMBER(H2930)), 1, 0))</f>
        <v/>
      </c>
      <c r="T2930" s="19">
        <f>IF(S2930&lt;&gt;1, 0, IF(N(J2930)=0, 0, IF(K2930=Ajustes!$B$5, J2930, J2930*F2930)))</f>
        <v/>
      </c>
      <c r="U2930" s="20">
        <f>IF(S2930&lt;&gt;1, U2929, IF(C2930=Ajustes!$B$6, U2929+H2930, U2929-H2930))</f>
        <v/>
      </c>
      <c r="V2930" s="19">
        <f>IF(S2930&lt;&gt;1, V2929, IF(C2930=Ajustes!$B$6, V2929+D2930+N(O2930)+T2930, IF(U2930&lt;=0, 0, V2929-H2930*W2929)))</f>
        <v/>
      </c>
      <c r="W2930" s="21">
        <f>IF(U2930&gt;0, V2930/U2930, 0)</f>
        <v/>
      </c>
      <c r="X2930" s="19">
        <f>IF(AND(S2930=1, C2930=Ajustes!$B$7), D2930-N(O2930)-T2930-H2930*W2929, "")</f>
        <v/>
      </c>
      <c r="Y2930" s="18">
        <f>IF(A2930="", "", TRIM(IF(COUNTIFS($N$2:$N$3000,N2930,$C$2:$C$3000,C2930,$D$2:$D$3000,D2930,$H$2:$H$3000,H2930)&gt;1, "Orden repetida. ", "")&amp;IF(AND(S2930=1, C2930=Ajustes!$B$7, U2929+0.000001&lt;H2930), "Vendes más de lo registrado. ", "")&amp;IF(Q2930="texto", "Fecha en texto. ", "")&amp;IF(OR(NOT(ISNUMBER(D2930)), NOT(ISNUMBER(H2930))), "Número en texto. ", "")&amp;IF(AND(ISNUMBER(Q2930), ISNUMBER(Q2929), Q2930&lt;Q2929), "Fuera de orden de fecha. ", "")))</f>
        <v/>
      </c>
      <c r="Z2930" s="18">
        <f>IF(AND(S2930=1, ISNUMBER(R2930)), ROW(), 0)</f>
        <v/>
      </c>
      <c r="AA2930" s="18">
        <f>IF(ISNUMBER(R2930), R2930, 0)</f>
        <v/>
      </c>
    </row>
    <row r="2931">
      <c r="A2931" s="13" t="n"/>
      <c r="B2931" s="13" t="n"/>
      <c r="C2931" s="13" t="n"/>
      <c r="D2931" s="13" t="n"/>
      <c r="E2931" s="13" t="n"/>
      <c r="F2931" s="13" t="n"/>
      <c r="G2931" s="13" t="n"/>
      <c r="H2931" s="13" t="n"/>
      <c r="I2931" s="13" t="n"/>
      <c r="J2931" s="13" t="n"/>
      <c r="K2931" s="13" t="n"/>
      <c r="L2931" s="13" t="n"/>
      <c r="M2931" s="13" t="n"/>
      <c r="N2931" s="13" t="n"/>
      <c r="O2931" s="14" t="n"/>
      <c r="P2931" s="15" t="n"/>
      <c r="Q2931" s="16">
        <f>IF(N2931="", "", IF(ISNUMBER(N2931), N2931, IFERROR(DATEVALUE(LEFT(N2931,10))+TIMEVALUE(MID(N2931,12,8)), "texto")))</f>
        <v/>
      </c>
      <c r="R2931" s="17">
        <f>IF(ISNUMBER(Q2931), DATE(YEAR(Q2931),MONTH(Q2931),1), "")</f>
        <v/>
      </c>
      <c r="S2931" s="18">
        <f>IF(A2931="", 0, IF(AND(M2931=Ajustes!$B$8, E2931=Ajustes!$B$5, I2931=Ajustes!$B$4, OR(C2931=Ajustes!$B$6, C2931=Ajustes!$B$7), ISNUMBER(D2931), ISNUMBER(H2931)), 1, 0))</f>
        <v/>
      </c>
      <c r="T2931" s="19">
        <f>IF(S2931&lt;&gt;1, 0, IF(N(J2931)=0, 0, IF(K2931=Ajustes!$B$5, J2931, J2931*F2931)))</f>
        <v/>
      </c>
      <c r="U2931" s="20">
        <f>IF(S2931&lt;&gt;1, U2930, IF(C2931=Ajustes!$B$6, U2930+H2931, U2930-H2931))</f>
        <v/>
      </c>
      <c r="V2931" s="19">
        <f>IF(S2931&lt;&gt;1, V2930, IF(C2931=Ajustes!$B$6, V2930+D2931+N(O2931)+T2931, IF(U2931&lt;=0, 0, V2930-H2931*W2930)))</f>
        <v/>
      </c>
      <c r="W2931" s="21">
        <f>IF(U2931&gt;0, V2931/U2931, 0)</f>
        <v/>
      </c>
      <c r="X2931" s="19">
        <f>IF(AND(S2931=1, C2931=Ajustes!$B$7), D2931-N(O2931)-T2931-H2931*W2930, "")</f>
        <v/>
      </c>
      <c r="Y2931" s="18">
        <f>IF(A2931="", "", TRIM(IF(COUNTIFS($N$2:$N$3000,N2931,$C$2:$C$3000,C2931,$D$2:$D$3000,D2931,$H$2:$H$3000,H2931)&gt;1, "Orden repetida. ", "")&amp;IF(AND(S2931=1, C2931=Ajustes!$B$7, U2930+0.000001&lt;H2931), "Vendes más de lo registrado. ", "")&amp;IF(Q2931="texto", "Fecha en texto. ", "")&amp;IF(OR(NOT(ISNUMBER(D2931)), NOT(ISNUMBER(H2931))), "Número en texto. ", "")&amp;IF(AND(ISNUMBER(Q2931), ISNUMBER(Q2930), Q2931&lt;Q2930), "Fuera de orden de fecha. ", "")))</f>
        <v/>
      </c>
      <c r="Z2931" s="18">
        <f>IF(AND(S2931=1, ISNUMBER(R2931)), ROW(), 0)</f>
        <v/>
      </c>
      <c r="AA2931" s="18">
        <f>IF(ISNUMBER(R2931), R2931, 0)</f>
        <v/>
      </c>
    </row>
    <row r="2932">
      <c r="A2932" s="13" t="n"/>
      <c r="B2932" s="13" t="n"/>
      <c r="C2932" s="13" t="n"/>
      <c r="D2932" s="13" t="n"/>
      <c r="E2932" s="13" t="n"/>
      <c r="F2932" s="13" t="n"/>
      <c r="G2932" s="13" t="n"/>
      <c r="H2932" s="13" t="n"/>
      <c r="I2932" s="13" t="n"/>
      <c r="J2932" s="13" t="n"/>
      <c r="K2932" s="13" t="n"/>
      <c r="L2932" s="13" t="n"/>
      <c r="M2932" s="13" t="n"/>
      <c r="N2932" s="13" t="n"/>
      <c r="O2932" s="14" t="n"/>
      <c r="P2932" s="15" t="n"/>
      <c r="Q2932" s="16">
        <f>IF(N2932="", "", IF(ISNUMBER(N2932), N2932, IFERROR(DATEVALUE(LEFT(N2932,10))+TIMEVALUE(MID(N2932,12,8)), "texto")))</f>
        <v/>
      </c>
      <c r="R2932" s="17">
        <f>IF(ISNUMBER(Q2932), DATE(YEAR(Q2932),MONTH(Q2932),1), "")</f>
        <v/>
      </c>
      <c r="S2932" s="18">
        <f>IF(A2932="", 0, IF(AND(M2932=Ajustes!$B$8, E2932=Ajustes!$B$5, I2932=Ajustes!$B$4, OR(C2932=Ajustes!$B$6, C2932=Ajustes!$B$7), ISNUMBER(D2932), ISNUMBER(H2932)), 1, 0))</f>
        <v/>
      </c>
      <c r="T2932" s="19">
        <f>IF(S2932&lt;&gt;1, 0, IF(N(J2932)=0, 0, IF(K2932=Ajustes!$B$5, J2932, J2932*F2932)))</f>
        <v/>
      </c>
      <c r="U2932" s="20">
        <f>IF(S2932&lt;&gt;1, U2931, IF(C2932=Ajustes!$B$6, U2931+H2932, U2931-H2932))</f>
        <v/>
      </c>
      <c r="V2932" s="19">
        <f>IF(S2932&lt;&gt;1, V2931, IF(C2932=Ajustes!$B$6, V2931+D2932+N(O2932)+T2932, IF(U2932&lt;=0, 0, V2931-H2932*W2931)))</f>
        <v/>
      </c>
      <c r="W2932" s="21">
        <f>IF(U2932&gt;0, V2932/U2932, 0)</f>
        <v/>
      </c>
      <c r="X2932" s="19">
        <f>IF(AND(S2932=1, C2932=Ajustes!$B$7), D2932-N(O2932)-T2932-H2932*W2931, "")</f>
        <v/>
      </c>
      <c r="Y2932" s="18">
        <f>IF(A2932="", "", TRIM(IF(COUNTIFS($N$2:$N$3000,N2932,$C$2:$C$3000,C2932,$D$2:$D$3000,D2932,$H$2:$H$3000,H2932)&gt;1, "Orden repetida. ", "")&amp;IF(AND(S2932=1, C2932=Ajustes!$B$7, U2931+0.000001&lt;H2932), "Vendes más de lo registrado. ", "")&amp;IF(Q2932="texto", "Fecha en texto. ", "")&amp;IF(OR(NOT(ISNUMBER(D2932)), NOT(ISNUMBER(H2932))), "Número en texto. ", "")&amp;IF(AND(ISNUMBER(Q2932), ISNUMBER(Q2931), Q2932&lt;Q2931), "Fuera de orden de fecha. ", "")))</f>
        <v/>
      </c>
      <c r="Z2932" s="18">
        <f>IF(AND(S2932=1, ISNUMBER(R2932)), ROW(), 0)</f>
        <v/>
      </c>
      <c r="AA2932" s="18">
        <f>IF(ISNUMBER(R2932), R2932, 0)</f>
        <v/>
      </c>
    </row>
    <row r="2933">
      <c r="A2933" s="13" t="n"/>
      <c r="B2933" s="13" t="n"/>
      <c r="C2933" s="13" t="n"/>
      <c r="D2933" s="13" t="n"/>
      <c r="E2933" s="13" t="n"/>
      <c r="F2933" s="13" t="n"/>
      <c r="G2933" s="13" t="n"/>
      <c r="H2933" s="13" t="n"/>
      <c r="I2933" s="13" t="n"/>
      <c r="J2933" s="13" t="n"/>
      <c r="K2933" s="13" t="n"/>
      <c r="L2933" s="13" t="n"/>
      <c r="M2933" s="13" t="n"/>
      <c r="N2933" s="13" t="n"/>
      <c r="O2933" s="14" t="n"/>
      <c r="P2933" s="15" t="n"/>
      <c r="Q2933" s="16">
        <f>IF(N2933="", "", IF(ISNUMBER(N2933), N2933, IFERROR(DATEVALUE(LEFT(N2933,10))+TIMEVALUE(MID(N2933,12,8)), "texto")))</f>
        <v/>
      </c>
      <c r="R2933" s="17">
        <f>IF(ISNUMBER(Q2933), DATE(YEAR(Q2933),MONTH(Q2933),1), "")</f>
        <v/>
      </c>
      <c r="S2933" s="18">
        <f>IF(A2933="", 0, IF(AND(M2933=Ajustes!$B$8, E2933=Ajustes!$B$5, I2933=Ajustes!$B$4, OR(C2933=Ajustes!$B$6, C2933=Ajustes!$B$7), ISNUMBER(D2933), ISNUMBER(H2933)), 1, 0))</f>
        <v/>
      </c>
      <c r="T2933" s="19">
        <f>IF(S2933&lt;&gt;1, 0, IF(N(J2933)=0, 0, IF(K2933=Ajustes!$B$5, J2933, J2933*F2933)))</f>
        <v/>
      </c>
      <c r="U2933" s="20">
        <f>IF(S2933&lt;&gt;1, U2932, IF(C2933=Ajustes!$B$6, U2932+H2933, U2932-H2933))</f>
        <v/>
      </c>
      <c r="V2933" s="19">
        <f>IF(S2933&lt;&gt;1, V2932, IF(C2933=Ajustes!$B$6, V2932+D2933+N(O2933)+T2933, IF(U2933&lt;=0, 0, V2932-H2933*W2932)))</f>
        <v/>
      </c>
      <c r="W2933" s="21">
        <f>IF(U2933&gt;0, V2933/U2933, 0)</f>
        <v/>
      </c>
      <c r="X2933" s="19">
        <f>IF(AND(S2933=1, C2933=Ajustes!$B$7), D2933-N(O2933)-T2933-H2933*W2932, "")</f>
        <v/>
      </c>
      <c r="Y2933" s="18">
        <f>IF(A2933="", "", TRIM(IF(COUNTIFS($N$2:$N$3000,N2933,$C$2:$C$3000,C2933,$D$2:$D$3000,D2933,$H$2:$H$3000,H2933)&gt;1, "Orden repetida. ", "")&amp;IF(AND(S2933=1, C2933=Ajustes!$B$7, U2932+0.000001&lt;H2933), "Vendes más de lo registrado. ", "")&amp;IF(Q2933="texto", "Fecha en texto. ", "")&amp;IF(OR(NOT(ISNUMBER(D2933)), NOT(ISNUMBER(H2933))), "Número en texto. ", "")&amp;IF(AND(ISNUMBER(Q2933), ISNUMBER(Q2932), Q2933&lt;Q2932), "Fuera de orden de fecha. ", "")))</f>
        <v/>
      </c>
      <c r="Z2933" s="18">
        <f>IF(AND(S2933=1, ISNUMBER(R2933)), ROW(), 0)</f>
        <v/>
      </c>
      <c r="AA2933" s="18">
        <f>IF(ISNUMBER(R2933), R2933, 0)</f>
        <v/>
      </c>
    </row>
    <row r="2934">
      <c r="A2934" s="13" t="n"/>
      <c r="B2934" s="13" t="n"/>
      <c r="C2934" s="13" t="n"/>
      <c r="D2934" s="13" t="n"/>
      <c r="E2934" s="13" t="n"/>
      <c r="F2934" s="13" t="n"/>
      <c r="G2934" s="13" t="n"/>
      <c r="H2934" s="13" t="n"/>
      <c r="I2934" s="13" t="n"/>
      <c r="J2934" s="13" t="n"/>
      <c r="K2934" s="13" t="n"/>
      <c r="L2934" s="13" t="n"/>
      <c r="M2934" s="13" t="n"/>
      <c r="N2934" s="13" t="n"/>
      <c r="O2934" s="14" t="n"/>
      <c r="P2934" s="15" t="n"/>
      <c r="Q2934" s="16">
        <f>IF(N2934="", "", IF(ISNUMBER(N2934), N2934, IFERROR(DATEVALUE(LEFT(N2934,10))+TIMEVALUE(MID(N2934,12,8)), "texto")))</f>
        <v/>
      </c>
      <c r="R2934" s="17">
        <f>IF(ISNUMBER(Q2934), DATE(YEAR(Q2934),MONTH(Q2934),1), "")</f>
        <v/>
      </c>
      <c r="S2934" s="18">
        <f>IF(A2934="", 0, IF(AND(M2934=Ajustes!$B$8, E2934=Ajustes!$B$5, I2934=Ajustes!$B$4, OR(C2934=Ajustes!$B$6, C2934=Ajustes!$B$7), ISNUMBER(D2934), ISNUMBER(H2934)), 1, 0))</f>
        <v/>
      </c>
      <c r="T2934" s="19">
        <f>IF(S2934&lt;&gt;1, 0, IF(N(J2934)=0, 0, IF(K2934=Ajustes!$B$5, J2934, J2934*F2934)))</f>
        <v/>
      </c>
      <c r="U2934" s="20">
        <f>IF(S2934&lt;&gt;1, U2933, IF(C2934=Ajustes!$B$6, U2933+H2934, U2933-H2934))</f>
        <v/>
      </c>
      <c r="V2934" s="19">
        <f>IF(S2934&lt;&gt;1, V2933, IF(C2934=Ajustes!$B$6, V2933+D2934+N(O2934)+T2934, IF(U2934&lt;=0, 0, V2933-H2934*W2933)))</f>
        <v/>
      </c>
      <c r="W2934" s="21">
        <f>IF(U2934&gt;0, V2934/U2934, 0)</f>
        <v/>
      </c>
      <c r="X2934" s="19">
        <f>IF(AND(S2934=1, C2934=Ajustes!$B$7), D2934-N(O2934)-T2934-H2934*W2933, "")</f>
        <v/>
      </c>
      <c r="Y2934" s="18">
        <f>IF(A2934="", "", TRIM(IF(COUNTIFS($N$2:$N$3000,N2934,$C$2:$C$3000,C2934,$D$2:$D$3000,D2934,$H$2:$H$3000,H2934)&gt;1, "Orden repetida. ", "")&amp;IF(AND(S2934=1, C2934=Ajustes!$B$7, U2933+0.000001&lt;H2934), "Vendes más de lo registrado. ", "")&amp;IF(Q2934="texto", "Fecha en texto. ", "")&amp;IF(OR(NOT(ISNUMBER(D2934)), NOT(ISNUMBER(H2934))), "Número en texto. ", "")&amp;IF(AND(ISNUMBER(Q2934), ISNUMBER(Q2933), Q2934&lt;Q2933), "Fuera de orden de fecha. ", "")))</f>
        <v/>
      </c>
      <c r="Z2934" s="18">
        <f>IF(AND(S2934=1, ISNUMBER(R2934)), ROW(), 0)</f>
        <v/>
      </c>
      <c r="AA2934" s="18">
        <f>IF(ISNUMBER(R2934), R2934, 0)</f>
        <v/>
      </c>
    </row>
    <row r="2935">
      <c r="A2935" s="13" t="n"/>
      <c r="B2935" s="13" t="n"/>
      <c r="C2935" s="13" t="n"/>
      <c r="D2935" s="13" t="n"/>
      <c r="E2935" s="13" t="n"/>
      <c r="F2935" s="13" t="n"/>
      <c r="G2935" s="13" t="n"/>
      <c r="H2935" s="13" t="n"/>
      <c r="I2935" s="13" t="n"/>
      <c r="J2935" s="13" t="n"/>
      <c r="K2935" s="13" t="n"/>
      <c r="L2935" s="13" t="n"/>
      <c r="M2935" s="13" t="n"/>
      <c r="N2935" s="13" t="n"/>
      <c r="O2935" s="14" t="n"/>
      <c r="P2935" s="15" t="n"/>
      <c r="Q2935" s="16">
        <f>IF(N2935="", "", IF(ISNUMBER(N2935), N2935, IFERROR(DATEVALUE(LEFT(N2935,10))+TIMEVALUE(MID(N2935,12,8)), "texto")))</f>
        <v/>
      </c>
      <c r="R2935" s="17">
        <f>IF(ISNUMBER(Q2935), DATE(YEAR(Q2935),MONTH(Q2935),1), "")</f>
        <v/>
      </c>
      <c r="S2935" s="18">
        <f>IF(A2935="", 0, IF(AND(M2935=Ajustes!$B$8, E2935=Ajustes!$B$5, I2935=Ajustes!$B$4, OR(C2935=Ajustes!$B$6, C2935=Ajustes!$B$7), ISNUMBER(D2935), ISNUMBER(H2935)), 1, 0))</f>
        <v/>
      </c>
      <c r="T2935" s="19">
        <f>IF(S2935&lt;&gt;1, 0, IF(N(J2935)=0, 0, IF(K2935=Ajustes!$B$5, J2935, J2935*F2935)))</f>
        <v/>
      </c>
      <c r="U2935" s="20">
        <f>IF(S2935&lt;&gt;1, U2934, IF(C2935=Ajustes!$B$6, U2934+H2935, U2934-H2935))</f>
        <v/>
      </c>
      <c r="V2935" s="19">
        <f>IF(S2935&lt;&gt;1, V2934, IF(C2935=Ajustes!$B$6, V2934+D2935+N(O2935)+T2935, IF(U2935&lt;=0, 0, V2934-H2935*W2934)))</f>
        <v/>
      </c>
      <c r="W2935" s="21">
        <f>IF(U2935&gt;0, V2935/U2935, 0)</f>
        <v/>
      </c>
      <c r="X2935" s="19">
        <f>IF(AND(S2935=1, C2935=Ajustes!$B$7), D2935-N(O2935)-T2935-H2935*W2934, "")</f>
        <v/>
      </c>
      <c r="Y2935" s="18">
        <f>IF(A2935="", "", TRIM(IF(COUNTIFS($N$2:$N$3000,N2935,$C$2:$C$3000,C2935,$D$2:$D$3000,D2935,$H$2:$H$3000,H2935)&gt;1, "Orden repetida. ", "")&amp;IF(AND(S2935=1, C2935=Ajustes!$B$7, U2934+0.000001&lt;H2935), "Vendes más de lo registrado. ", "")&amp;IF(Q2935="texto", "Fecha en texto. ", "")&amp;IF(OR(NOT(ISNUMBER(D2935)), NOT(ISNUMBER(H2935))), "Número en texto. ", "")&amp;IF(AND(ISNUMBER(Q2935), ISNUMBER(Q2934), Q2935&lt;Q2934), "Fuera de orden de fecha. ", "")))</f>
        <v/>
      </c>
      <c r="Z2935" s="18">
        <f>IF(AND(S2935=1, ISNUMBER(R2935)), ROW(), 0)</f>
        <v/>
      </c>
      <c r="AA2935" s="18">
        <f>IF(ISNUMBER(R2935), R2935, 0)</f>
        <v/>
      </c>
    </row>
    <row r="2936">
      <c r="A2936" s="13" t="n"/>
      <c r="B2936" s="13" t="n"/>
      <c r="C2936" s="13" t="n"/>
      <c r="D2936" s="13" t="n"/>
      <c r="E2936" s="13" t="n"/>
      <c r="F2936" s="13" t="n"/>
      <c r="G2936" s="13" t="n"/>
      <c r="H2936" s="13" t="n"/>
      <c r="I2936" s="13" t="n"/>
      <c r="J2936" s="13" t="n"/>
      <c r="K2936" s="13" t="n"/>
      <c r="L2936" s="13" t="n"/>
      <c r="M2936" s="13" t="n"/>
      <c r="N2936" s="13" t="n"/>
      <c r="O2936" s="14" t="n"/>
      <c r="P2936" s="15" t="n"/>
      <c r="Q2936" s="16">
        <f>IF(N2936="", "", IF(ISNUMBER(N2936), N2936, IFERROR(DATEVALUE(LEFT(N2936,10))+TIMEVALUE(MID(N2936,12,8)), "texto")))</f>
        <v/>
      </c>
      <c r="R2936" s="17">
        <f>IF(ISNUMBER(Q2936), DATE(YEAR(Q2936),MONTH(Q2936),1), "")</f>
        <v/>
      </c>
      <c r="S2936" s="18">
        <f>IF(A2936="", 0, IF(AND(M2936=Ajustes!$B$8, E2936=Ajustes!$B$5, I2936=Ajustes!$B$4, OR(C2936=Ajustes!$B$6, C2936=Ajustes!$B$7), ISNUMBER(D2936), ISNUMBER(H2936)), 1, 0))</f>
        <v/>
      </c>
      <c r="T2936" s="19">
        <f>IF(S2936&lt;&gt;1, 0, IF(N(J2936)=0, 0, IF(K2936=Ajustes!$B$5, J2936, J2936*F2936)))</f>
        <v/>
      </c>
      <c r="U2936" s="20">
        <f>IF(S2936&lt;&gt;1, U2935, IF(C2936=Ajustes!$B$6, U2935+H2936, U2935-H2936))</f>
        <v/>
      </c>
      <c r="V2936" s="19">
        <f>IF(S2936&lt;&gt;1, V2935, IF(C2936=Ajustes!$B$6, V2935+D2936+N(O2936)+T2936, IF(U2936&lt;=0, 0, V2935-H2936*W2935)))</f>
        <v/>
      </c>
      <c r="W2936" s="21">
        <f>IF(U2936&gt;0, V2936/U2936, 0)</f>
        <v/>
      </c>
      <c r="X2936" s="19">
        <f>IF(AND(S2936=1, C2936=Ajustes!$B$7), D2936-N(O2936)-T2936-H2936*W2935, "")</f>
        <v/>
      </c>
      <c r="Y2936" s="18">
        <f>IF(A2936="", "", TRIM(IF(COUNTIFS($N$2:$N$3000,N2936,$C$2:$C$3000,C2936,$D$2:$D$3000,D2936,$H$2:$H$3000,H2936)&gt;1, "Orden repetida. ", "")&amp;IF(AND(S2936=1, C2936=Ajustes!$B$7, U2935+0.000001&lt;H2936), "Vendes más de lo registrado. ", "")&amp;IF(Q2936="texto", "Fecha en texto. ", "")&amp;IF(OR(NOT(ISNUMBER(D2936)), NOT(ISNUMBER(H2936))), "Número en texto. ", "")&amp;IF(AND(ISNUMBER(Q2936), ISNUMBER(Q2935), Q2936&lt;Q2935), "Fuera de orden de fecha. ", "")))</f>
        <v/>
      </c>
      <c r="Z2936" s="18">
        <f>IF(AND(S2936=1, ISNUMBER(R2936)), ROW(), 0)</f>
        <v/>
      </c>
      <c r="AA2936" s="18">
        <f>IF(ISNUMBER(R2936), R2936, 0)</f>
        <v/>
      </c>
    </row>
    <row r="2937">
      <c r="A2937" s="13" t="n"/>
      <c r="B2937" s="13" t="n"/>
      <c r="C2937" s="13" t="n"/>
      <c r="D2937" s="13" t="n"/>
      <c r="E2937" s="13" t="n"/>
      <c r="F2937" s="13" t="n"/>
      <c r="G2937" s="13" t="n"/>
      <c r="H2937" s="13" t="n"/>
      <c r="I2937" s="13" t="n"/>
      <c r="J2937" s="13" t="n"/>
      <c r="K2937" s="13" t="n"/>
      <c r="L2937" s="13" t="n"/>
      <c r="M2937" s="13" t="n"/>
      <c r="N2937" s="13" t="n"/>
      <c r="O2937" s="14" t="n"/>
      <c r="P2937" s="15" t="n"/>
      <c r="Q2937" s="16">
        <f>IF(N2937="", "", IF(ISNUMBER(N2937), N2937, IFERROR(DATEVALUE(LEFT(N2937,10))+TIMEVALUE(MID(N2937,12,8)), "texto")))</f>
        <v/>
      </c>
      <c r="R2937" s="17">
        <f>IF(ISNUMBER(Q2937), DATE(YEAR(Q2937),MONTH(Q2937),1), "")</f>
        <v/>
      </c>
      <c r="S2937" s="18">
        <f>IF(A2937="", 0, IF(AND(M2937=Ajustes!$B$8, E2937=Ajustes!$B$5, I2937=Ajustes!$B$4, OR(C2937=Ajustes!$B$6, C2937=Ajustes!$B$7), ISNUMBER(D2937), ISNUMBER(H2937)), 1, 0))</f>
        <v/>
      </c>
      <c r="T2937" s="19">
        <f>IF(S2937&lt;&gt;1, 0, IF(N(J2937)=0, 0, IF(K2937=Ajustes!$B$5, J2937, J2937*F2937)))</f>
        <v/>
      </c>
      <c r="U2937" s="20">
        <f>IF(S2937&lt;&gt;1, U2936, IF(C2937=Ajustes!$B$6, U2936+H2937, U2936-H2937))</f>
        <v/>
      </c>
      <c r="V2937" s="19">
        <f>IF(S2937&lt;&gt;1, V2936, IF(C2937=Ajustes!$B$6, V2936+D2937+N(O2937)+T2937, IF(U2937&lt;=0, 0, V2936-H2937*W2936)))</f>
        <v/>
      </c>
      <c r="W2937" s="21">
        <f>IF(U2937&gt;0, V2937/U2937, 0)</f>
        <v/>
      </c>
      <c r="X2937" s="19">
        <f>IF(AND(S2937=1, C2937=Ajustes!$B$7), D2937-N(O2937)-T2937-H2937*W2936, "")</f>
        <v/>
      </c>
      <c r="Y2937" s="18">
        <f>IF(A2937="", "", TRIM(IF(COUNTIFS($N$2:$N$3000,N2937,$C$2:$C$3000,C2937,$D$2:$D$3000,D2937,$H$2:$H$3000,H2937)&gt;1, "Orden repetida. ", "")&amp;IF(AND(S2937=1, C2937=Ajustes!$B$7, U2936+0.000001&lt;H2937), "Vendes más de lo registrado. ", "")&amp;IF(Q2937="texto", "Fecha en texto. ", "")&amp;IF(OR(NOT(ISNUMBER(D2937)), NOT(ISNUMBER(H2937))), "Número en texto. ", "")&amp;IF(AND(ISNUMBER(Q2937), ISNUMBER(Q2936), Q2937&lt;Q2936), "Fuera de orden de fecha. ", "")))</f>
        <v/>
      </c>
      <c r="Z2937" s="18">
        <f>IF(AND(S2937=1, ISNUMBER(R2937)), ROW(), 0)</f>
        <v/>
      </c>
      <c r="AA2937" s="18">
        <f>IF(ISNUMBER(R2937), R2937, 0)</f>
        <v/>
      </c>
    </row>
    <row r="2938">
      <c r="A2938" s="13" t="n"/>
      <c r="B2938" s="13" t="n"/>
      <c r="C2938" s="13" t="n"/>
      <c r="D2938" s="13" t="n"/>
      <c r="E2938" s="13" t="n"/>
      <c r="F2938" s="13" t="n"/>
      <c r="G2938" s="13" t="n"/>
      <c r="H2938" s="13" t="n"/>
      <c r="I2938" s="13" t="n"/>
      <c r="J2938" s="13" t="n"/>
      <c r="K2938" s="13" t="n"/>
      <c r="L2938" s="13" t="n"/>
      <c r="M2938" s="13" t="n"/>
      <c r="N2938" s="13" t="n"/>
      <c r="O2938" s="14" t="n"/>
      <c r="P2938" s="15" t="n"/>
      <c r="Q2938" s="16">
        <f>IF(N2938="", "", IF(ISNUMBER(N2938), N2938, IFERROR(DATEVALUE(LEFT(N2938,10))+TIMEVALUE(MID(N2938,12,8)), "texto")))</f>
        <v/>
      </c>
      <c r="R2938" s="17">
        <f>IF(ISNUMBER(Q2938), DATE(YEAR(Q2938),MONTH(Q2938),1), "")</f>
        <v/>
      </c>
      <c r="S2938" s="18">
        <f>IF(A2938="", 0, IF(AND(M2938=Ajustes!$B$8, E2938=Ajustes!$B$5, I2938=Ajustes!$B$4, OR(C2938=Ajustes!$B$6, C2938=Ajustes!$B$7), ISNUMBER(D2938), ISNUMBER(H2938)), 1, 0))</f>
        <v/>
      </c>
      <c r="T2938" s="19">
        <f>IF(S2938&lt;&gt;1, 0, IF(N(J2938)=0, 0, IF(K2938=Ajustes!$B$5, J2938, J2938*F2938)))</f>
        <v/>
      </c>
      <c r="U2938" s="20">
        <f>IF(S2938&lt;&gt;1, U2937, IF(C2938=Ajustes!$B$6, U2937+H2938, U2937-H2938))</f>
        <v/>
      </c>
      <c r="V2938" s="19">
        <f>IF(S2938&lt;&gt;1, V2937, IF(C2938=Ajustes!$B$6, V2937+D2938+N(O2938)+T2938, IF(U2938&lt;=0, 0, V2937-H2938*W2937)))</f>
        <v/>
      </c>
      <c r="W2938" s="21">
        <f>IF(U2938&gt;0, V2938/U2938, 0)</f>
        <v/>
      </c>
      <c r="X2938" s="19">
        <f>IF(AND(S2938=1, C2938=Ajustes!$B$7), D2938-N(O2938)-T2938-H2938*W2937, "")</f>
        <v/>
      </c>
      <c r="Y2938" s="18">
        <f>IF(A2938="", "", TRIM(IF(COUNTIFS($N$2:$N$3000,N2938,$C$2:$C$3000,C2938,$D$2:$D$3000,D2938,$H$2:$H$3000,H2938)&gt;1, "Orden repetida. ", "")&amp;IF(AND(S2938=1, C2938=Ajustes!$B$7, U2937+0.000001&lt;H2938), "Vendes más de lo registrado. ", "")&amp;IF(Q2938="texto", "Fecha en texto. ", "")&amp;IF(OR(NOT(ISNUMBER(D2938)), NOT(ISNUMBER(H2938))), "Número en texto. ", "")&amp;IF(AND(ISNUMBER(Q2938), ISNUMBER(Q2937), Q2938&lt;Q2937), "Fuera de orden de fecha. ", "")))</f>
        <v/>
      </c>
      <c r="Z2938" s="18">
        <f>IF(AND(S2938=1, ISNUMBER(R2938)), ROW(), 0)</f>
        <v/>
      </c>
      <c r="AA2938" s="18">
        <f>IF(ISNUMBER(R2938), R2938, 0)</f>
        <v/>
      </c>
    </row>
    <row r="2939">
      <c r="A2939" s="13" t="n"/>
      <c r="B2939" s="13" t="n"/>
      <c r="C2939" s="13" t="n"/>
      <c r="D2939" s="13" t="n"/>
      <c r="E2939" s="13" t="n"/>
      <c r="F2939" s="13" t="n"/>
      <c r="G2939" s="13" t="n"/>
      <c r="H2939" s="13" t="n"/>
      <c r="I2939" s="13" t="n"/>
      <c r="J2939" s="13" t="n"/>
      <c r="K2939" s="13" t="n"/>
      <c r="L2939" s="13" t="n"/>
      <c r="M2939" s="13" t="n"/>
      <c r="N2939" s="13" t="n"/>
      <c r="O2939" s="14" t="n"/>
      <c r="P2939" s="15" t="n"/>
      <c r="Q2939" s="16">
        <f>IF(N2939="", "", IF(ISNUMBER(N2939), N2939, IFERROR(DATEVALUE(LEFT(N2939,10))+TIMEVALUE(MID(N2939,12,8)), "texto")))</f>
        <v/>
      </c>
      <c r="R2939" s="17">
        <f>IF(ISNUMBER(Q2939), DATE(YEAR(Q2939),MONTH(Q2939),1), "")</f>
        <v/>
      </c>
      <c r="S2939" s="18">
        <f>IF(A2939="", 0, IF(AND(M2939=Ajustes!$B$8, E2939=Ajustes!$B$5, I2939=Ajustes!$B$4, OR(C2939=Ajustes!$B$6, C2939=Ajustes!$B$7), ISNUMBER(D2939), ISNUMBER(H2939)), 1, 0))</f>
        <v/>
      </c>
      <c r="T2939" s="19">
        <f>IF(S2939&lt;&gt;1, 0, IF(N(J2939)=0, 0, IF(K2939=Ajustes!$B$5, J2939, J2939*F2939)))</f>
        <v/>
      </c>
      <c r="U2939" s="20">
        <f>IF(S2939&lt;&gt;1, U2938, IF(C2939=Ajustes!$B$6, U2938+H2939, U2938-H2939))</f>
        <v/>
      </c>
      <c r="V2939" s="19">
        <f>IF(S2939&lt;&gt;1, V2938, IF(C2939=Ajustes!$B$6, V2938+D2939+N(O2939)+T2939, IF(U2939&lt;=0, 0, V2938-H2939*W2938)))</f>
        <v/>
      </c>
      <c r="W2939" s="21">
        <f>IF(U2939&gt;0, V2939/U2939, 0)</f>
        <v/>
      </c>
      <c r="X2939" s="19">
        <f>IF(AND(S2939=1, C2939=Ajustes!$B$7), D2939-N(O2939)-T2939-H2939*W2938, "")</f>
        <v/>
      </c>
      <c r="Y2939" s="18">
        <f>IF(A2939="", "", TRIM(IF(COUNTIFS($N$2:$N$3000,N2939,$C$2:$C$3000,C2939,$D$2:$D$3000,D2939,$H$2:$H$3000,H2939)&gt;1, "Orden repetida. ", "")&amp;IF(AND(S2939=1, C2939=Ajustes!$B$7, U2938+0.000001&lt;H2939), "Vendes más de lo registrado. ", "")&amp;IF(Q2939="texto", "Fecha en texto. ", "")&amp;IF(OR(NOT(ISNUMBER(D2939)), NOT(ISNUMBER(H2939))), "Número en texto. ", "")&amp;IF(AND(ISNUMBER(Q2939), ISNUMBER(Q2938), Q2939&lt;Q2938), "Fuera de orden de fecha. ", "")))</f>
        <v/>
      </c>
      <c r="Z2939" s="18">
        <f>IF(AND(S2939=1, ISNUMBER(R2939)), ROW(), 0)</f>
        <v/>
      </c>
      <c r="AA2939" s="18">
        <f>IF(ISNUMBER(R2939), R2939, 0)</f>
        <v/>
      </c>
    </row>
    <row r="2940">
      <c r="A2940" s="13" t="n"/>
      <c r="B2940" s="13" t="n"/>
      <c r="C2940" s="13" t="n"/>
      <c r="D2940" s="13" t="n"/>
      <c r="E2940" s="13" t="n"/>
      <c r="F2940" s="13" t="n"/>
      <c r="G2940" s="13" t="n"/>
      <c r="H2940" s="13" t="n"/>
      <c r="I2940" s="13" t="n"/>
      <c r="J2940" s="13" t="n"/>
      <c r="K2940" s="13" t="n"/>
      <c r="L2940" s="13" t="n"/>
      <c r="M2940" s="13" t="n"/>
      <c r="N2940" s="13" t="n"/>
      <c r="O2940" s="14" t="n"/>
      <c r="P2940" s="15" t="n"/>
      <c r="Q2940" s="16">
        <f>IF(N2940="", "", IF(ISNUMBER(N2940), N2940, IFERROR(DATEVALUE(LEFT(N2940,10))+TIMEVALUE(MID(N2940,12,8)), "texto")))</f>
        <v/>
      </c>
      <c r="R2940" s="17">
        <f>IF(ISNUMBER(Q2940), DATE(YEAR(Q2940),MONTH(Q2940),1), "")</f>
        <v/>
      </c>
      <c r="S2940" s="18">
        <f>IF(A2940="", 0, IF(AND(M2940=Ajustes!$B$8, E2940=Ajustes!$B$5, I2940=Ajustes!$B$4, OR(C2940=Ajustes!$B$6, C2940=Ajustes!$B$7), ISNUMBER(D2940), ISNUMBER(H2940)), 1, 0))</f>
        <v/>
      </c>
      <c r="T2940" s="19">
        <f>IF(S2940&lt;&gt;1, 0, IF(N(J2940)=0, 0, IF(K2940=Ajustes!$B$5, J2940, J2940*F2940)))</f>
        <v/>
      </c>
      <c r="U2940" s="20">
        <f>IF(S2940&lt;&gt;1, U2939, IF(C2940=Ajustes!$B$6, U2939+H2940, U2939-H2940))</f>
        <v/>
      </c>
      <c r="V2940" s="19">
        <f>IF(S2940&lt;&gt;1, V2939, IF(C2940=Ajustes!$B$6, V2939+D2940+N(O2940)+T2940, IF(U2940&lt;=0, 0, V2939-H2940*W2939)))</f>
        <v/>
      </c>
      <c r="W2940" s="21">
        <f>IF(U2940&gt;0, V2940/U2940, 0)</f>
        <v/>
      </c>
      <c r="X2940" s="19">
        <f>IF(AND(S2940=1, C2940=Ajustes!$B$7), D2940-N(O2940)-T2940-H2940*W2939, "")</f>
        <v/>
      </c>
      <c r="Y2940" s="18">
        <f>IF(A2940="", "", TRIM(IF(COUNTIFS($N$2:$N$3000,N2940,$C$2:$C$3000,C2940,$D$2:$D$3000,D2940,$H$2:$H$3000,H2940)&gt;1, "Orden repetida. ", "")&amp;IF(AND(S2940=1, C2940=Ajustes!$B$7, U2939+0.000001&lt;H2940), "Vendes más de lo registrado. ", "")&amp;IF(Q2940="texto", "Fecha en texto. ", "")&amp;IF(OR(NOT(ISNUMBER(D2940)), NOT(ISNUMBER(H2940))), "Número en texto. ", "")&amp;IF(AND(ISNUMBER(Q2940), ISNUMBER(Q2939), Q2940&lt;Q2939), "Fuera de orden de fecha. ", "")))</f>
        <v/>
      </c>
      <c r="Z2940" s="18">
        <f>IF(AND(S2940=1, ISNUMBER(R2940)), ROW(), 0)</f>
        <v/>
      </c>
      <c r="AA2940" s="18">
        <f>IF(ISNUMBER(R2940), R2940, 0)</f>
        <v/>
      </c>
    </row>
    <row r="2941">
      <c r="A2941" s="13" t="n"/>
      <c r="B2941" s="13" t="n"/>
      <c r="C2941" s="13" t="n"/>
      <c r="D2941" s="13" t="n"/>
      <c r="E2941" s="13" t="n"/>
      <c r="F2941" s="13" t="n"/>
      <c r="G2941" s="13" t="n"/>
      <c r="H2941" s="13" t="n"/>
      <c r="I2941" s="13" t="n"/>
      <c r="J2941" s="13" t="n"/>
      <c r="K2941" s="13" t="n"/>
      <c r="L2941" s="13" t="n"/>
      <c r="M2941" s="13" t="n"/>
      <c r="N2941" s="13" t="n"/>
      <c r="O2941" s="14" t="n"/>
      <c r="P2941" s="15" t="n"/>
      <c r="Q2941" s="16">
        <f>IF(N2941="", "", IF(ISNUMBER(N2941), N2941, IFERROR(DATEVALUE(LEFT(N2941,10))+TIMEVALUE(MID(N2941,12,8)), "texto")))</f>
        <v/>
      </c>
      <c r="R2941" s="17">
        <f>IF(ISNUMBER(Q2941), DATE(YEAR(Q2941),MONTH(Q2941),1), "")</f>
        <v/>
      </c>
      <c r="S2941" s="18">
        <f>IF(A2941="", 0, IF(AND(M2941=Ajustes!$B$8, E2941=Ajustes!$B$5, I2941=Ajustes!$B$4, OR(C2941=Ajustes!$B$6, C2941=Ajustes!$B$7), ISNUMBER(D2941), ISNUMBER(H2941)), 1, 0))</f>
        <v/>
      </c>
      <c r="T2941" s="19">
        <f>IF(S2941&lt;&gt;1, 0, IF(N(J2941)=0, 0, IF(K2941=Ajustes!$B$5, J2941, J2941*F2941)))</f>
        <v/>
      </c>
      <c r="U2941" s="20">
        <f>IF(S2941&lt;&gt;1, U2940, IF(C2941=Ajustes!$B$6, U2940+H2941, U2940-H2941))</f>
        <v/>
      </c>
      <c r="V2941" s="19">
        <f>IF(S2941&lt;&gt;1, V2940, IF(C2941=Ajustes!$B$6, V2940+D2941+N(O2941)+T2941, IF(U2941&lt;=0, 0, V2940-H2941*W2940)))</f>
        <v/>
      </c>
      <c r="W2941" s="21">
        <f>IF(U2941&gt;0, V2941/U2941, 0)</f>
        <v/>
      </c>
      <c r="X2941" s="19">
        <f>IF(AND(S2941=1, C2941=Ajustes!$B$7), D2941-N(O2941)-T2941-H2941*W2940, "")</f>
        <v/>
      </c>
      <c r="Y2941" s="18">
        <f>IF(A2941="", "", TRIM(IF(COUNTIFS($N$2:$N$3000,N2941,$C$2:$C$3000,C2941,$D$2:$D$3000,D2941,$H$2:$H$3000,H2941)&gt;1, "Orden repetida. ", "")&amp;IF(AND(S2941=1, C2941=Ajustes!$B$7, U2940+0.000001&lt;H2941), "Vendes más de lo registrado. ", "")&amp;IF(Q2941="texto", "Fecha en texto. ", "")&amp;IF(OR(NOT(ISNUMBER(D2941)), NOT(ISNUMBER(H2941))), "Número en texto. ", "")&amp;IF(AND(ISNUMBER(Q2941), ISNUMBER(Q2940), Q2941&lt;Q2940), "Fuera de orden de fecha. ", "")))</f>
        <v/>
      </c>
      <c r="Z2941" s="18">
        <f>IF(AND(S2941=1, ISNUMBER(R2941)), ROW(), 0)</f>
        <v/>
      </c>
      <c r="AA2941" s="18">
        <f>IF(ISNUMBER(R2941), R2941, 0)</f>
        <v/>
      </c>
    </row>
    <row r="2942">
      <c r="A2942" s="13" t="n"/>
      <c r="B2942" s="13" t="n"/>
      <c r="C2942" s="13" t="n"/>
      <c r="D2942" s="13" t="n"/>
      <c r="E2942" s="13" t="n"/>
      <c r="F2942" s="13" t="n"/>
      <c r="G2942" s="13" t="n"/>
      <c r="H2942" s="13" t="n"/>
      <c r="I2942" s="13" t="n"/>
      <c r="J2942" s="13" t="n"/>
      <c r="K2942" s="13" t="n"/>
      <c r="L2942" s="13" t="n"/>
      <c r="M2942" s="13" t="n"/>
      <c r="N2942" s="13" t="n"/>
      <c r="O2942" s="14" t="n"/>
      <c r="P2942" s="15" t="n"/>
      <c r="Q2942" s="16">
        <f>IF(N2942="", "", IF(ISNUMBER(N2942), N2942, IFERROR(DATEVALUE(LEFT(N2942,10))+TIMEVALUE(MID(N2942,12,8)), "texto")))</f>
        <v/>
      </c>
      <c r="R2942" s="17">
        <f>IF(ISNUMBER(Q2942), DATE(YEAR(Q2942),MONTH(Q2942),1), "")</f>
        <v/>
      </c>
      <c r="S2942" s="18">
        <f>IF(A2942="", 0, IF(AND(M2942=Ajustes!$B$8, E2942=Ajustes!$B$5, I2942=Ajustes!$B$4, OR(C2942=Ajustes!$B$6, C2942=Ajustes!$B$7), ISNUMBER(D2942), ISNUMBER(H2942)), 1, 0))</f>
        <v/>
      </c>
      <c r="T2942" s="19">
        <f>IF(S2942&lt;&gt;1, 0, IF(N(J2942)=0, 0, IF(K2942=Ajustes!$B$5, J2942, J2942*F2942)))</f>
        <v/>
      </c>
      <c r="U2942" s="20">
        <f>IF(S2942&lt;&gt;1, U2941, IF(C2942=Ajustes!$B$6, U2941+H2942, U2941-H2942))</f>
        <v/>
      </c>
      <c r="V2942" s="19">
        <f>IF(S2942&lt;&gt;1, V2941, IF(C2942=Ajustes!$B$6, V2941+D2942+N(O2942)+T2942, IF(U2942&lt;=0, 0, V2941-H2942*W2941)))</f>
        <v/>
      </c>
      <c r="W2942" s="21">
        <f>IF(U2942&gt;0, V2942/U2942, 0)</f>
        <v/>
      </c>
      <c r="X2942" s="19">
        <f>IF(AND(S2942=1, C2942=Ajustes!$B$7), D2942-N(O2942)-T2942-H2942*W2941, "")</f>
        <v/>
      </c>
      <c r="Y2942" s="18">
        <f>IF(A2942="", "", TRIM(IF(COUNTIFS($N$2:$N$3000,N2942,$C$2:$C$3000,C2942,$D$2:$D$3000,D2942,$H$2:$H$3000,H2942)&gt;1, "Orden repetida. ", "")&amp;IF(AND(S2942=1, C2942=Ajustes!$B$7, U2941+0.000001&lt;H2942), "Vendes más de lo registrado. ", "")&amp;IF(Q2942="texto", "Fecha en texto. ", "")&amp;IF(OR(NOT(ISNUMBER(D2942)), NOT(ISNUMBER(H2942))), "Número en texto. ", "")&amp;IF(AND(ISNUMBER(Q2942), ISNUMBER(Q2941), Q2942&lt;Q2941), "Fuera de orden de fecha. ", "")))</f>
        <v/>
      </c>
      <c r="Z2942" s="18">
        <f>IF(AND(S2942=1, ISNUMBER(R2942)), ROW(), 0)</f>
        <v/>
      </c>
      <c r="AA2942" s="18">
        <f>IF(ISNUMBER(R2942), R2942, 0)</f>
        <v/>
      </c>
    </row>
    <row r="2943">
      <c r="A2943" s="13" t="n"/>
      <c r="B2943" s="13" t="n"/>
      <c r="C2943" s="13" t="n"/>
      <c r="D2943" s="13" t="n"/>
      <c r="E2943" s="13" t="n"/>
      <c r="F2943" s="13" t="n"/>
      <c r="G2943" s="13" t="n"/>
      <c r="H2943" s="13" t="n"/>
      <c r="I2943" s="13" t="n"/>
      <c r="J2943" s="13" t="n"/>
      <c r="K2943" s="13" t="n"/>
      <c r="L2943" s="13" t="n"/>
      <c r="M2943" s="13" t="n"/>
      <c r="N2943" s="13" t="n"/>
      <c r="O2943" s="14" t="n"/>
      <c r="P2943" s="15" t="n"/>
      <c r="Q2943" s="16">
        <f>IF(N2943="", "", IF(ISNUMBER(N2943), N2943, IFERROR(DATEVALUE(LEFT(N2943,10))+TIMEVALUE(MID(N2943,12,8)), "texto")))</f>
        <v/>
      </c>
      <c r="R2943" s="17">
        <f>IF(ISNUMBER(Q2943), DATE(YEAR(Q2943),MONTH(Q2943),1), "")</f>
        <v/>
      </c>
      <c r="S2943" s="18">
        <f>IF(A2943="", 0, IF(AND(M2943=Ajustes!$B$8, E2943=Ajustes!$B$5, I2943=Ajustes!$B$4, OR(C2943=Ajustes!$B$6, C2943=Ajustes!$B$7), ISNUMBER(D2943), ISNUMBER(H2943)), 1, 0))</f>
        <v/>
      </c>
      <c r="T2943" s="19">
        <f>IF(S2943&lt;&gt;1, 0, IF(N(J2943)=0, 0, IF(K2943=Ajustes!$B$5, J2943, J2943*F2943)))</f>
        <v/>
      </c>
      <c r="U2943" s="20">
        <f>IF(S2943&lt;&gt;1, U2942, IF(C2943=Ajustes!$B$6, U2942+H2943, U2942-H2943))</f>
        <v/>
      </c>
      <c r="V2943" s="19">
        <f>IF(S2943&lt;&gt;1, V2942, IF(C2943=Ajustes!$B$6, V2942+D2943+N(O2943)+T2943, IF(U2943&lt;=0, 0, V2942-H2943*W2942)))</f>
        <v/>
      </c>
      <c r="W2943" s="21">
        <f>IF(U2943&gt;0, V2943/U2943, 0)</f>
        <v/>
      </c>
      <c r="X2943" s="19">
        <f>IF(AND(S2943=1, C2943=Ajustes!$B$7), D2943-N(O2943)-T2943-H2943*W2942, "")</f>
        <v/>
      </c>
      <c r="Y2943" s="18">
        <f>IF(A2943="", "", TRIM(IF(COUNTIFS($N$2:$N$3000,N2943,$C$2:$C$3000,C2943,$D$2:$D$3000,D2943,$H$2:$H$3000,H2943)&gt;1, "Orden repetida. ", "")&amp;IF(AND(S2943=1, C2943=Ajustes!$B$7, U2942+0.000001&lt;H2943), "Vendes más de lo registrado. ", "")&amp;IF(Q2943="texto", "Fecha en texto. ", "")&amp;IF(OR(NOT(ISNUMBER(D2943)), NOT(ISNUMBER(H2943))), "Número en texto. ", "")&amp;IF(AND(ISNUMBER(Q2943), ISNUMBER(Q2942), Q2943&lt;Q2942), "Fuera de orden de fecha. ", "")))</f>
        <v/>
      </c>
      <c r="Z2943" s="18">
        <f>IF(AND(S2943=1, ISNUMBER(R2943)), ROW(), 0)</f>
        <v/>
      </c>
      <c r="AA2943" s="18">
        <f>IF(ISNUMBER(R2943), R2943, 0)</f>
        <v/>
      </c>
    </row>
    <row r="2944">
      <c r="A2944" s="13" t="n"/>
      <c r="B2944" s="13" t="n"/>
      <c r="C2944" s="13" t="n"/>
      <c r="D2944" s="13" t="n"/>
      <c r="E2944" s="13" t="n"/>
      <c r="F2944" s="13" t="n"/>
      <c r="G2944" s="13" t="n"/>
      <c r="H2944" s="13" t="n"/>
      <c r="I2944" s="13" t="n"/>
      <c r="J2944" s="13" t="n"/>
      <c r="K2944" s="13" t="n"/>
      <c r="L2944" s="13" t="n"/>
      <c r="M2944" s="13" t="n"/>
      <c r="N2944" s="13" t="n"/>
      <c r="O2944" s="14" t="n"/>
      <c r="P2944" s="15" t="n"/>
      <c r="Q2944" s="16">
        <f>IF(N2944="", "", IF(ISNUMBER(N2944), N2944, IFERROR(DATEVALUE(LEFT(N2944,10))+TIMEVALUE(MID(N2944,12,8)), "texto")))</f>
        <v/>
      </c>
      <c r="R2944" s="17">
        <f>IF(ISNUMBER(Q2944), DATE(YEAR(Q2944),MONTH(Q2944),1), "")</f>
        <v/>
      </c>
      <c r="S2944" s="18">
        <f>IF(A2944="", 0, IF(AND(M2944=Ajustes!$B$8, E2944=Ajustes!$B$5, I2944=Ajustes!$B$4, OR(C2944=Ajustes!$B$6, C2944=Ajustes!$B$7), ISNUMBER(D2944), ISNUMBER(H2944)), 1, 0))</f>
        <v/>
      </c>
      <c r="T2944" s="19">
        <f>IF(S2944&lt;&gt;1, 0, IF(N(J2944)=0, 0, IF(K2944=Ajustes!$B$5, J2944, J2944*F2944)))</f>
        <v/>
      </c>
      <c r="U2944" s="20">
        <f>IF(S2944&lt;&gt;1, U2943, IF(C2944=Ajustes!$B$6, U2943+H2944, U2943-H2944))</f>
        <v/>
      </c>
      <c r="V2944" s="19">
        <f>IF(S2944&lt;&gt;1, V2943, IF(C2944=Ajustes!$B$6, V2943+D2944+N(O2944)+T2944, IF(U2944&lt;=0, 0, V2943-H2944*W2943)))</f>
        <v/>
      </c>
      <c r="W2944" s="21">
        <f>IF(U2944&gt;0, V2944/U2944, 0)</f>
        <v/>
      </c>
      <c r="X2944" s="19">
        <f>IF(AND(S2944=1, C2944=Ajustes!$B$7), D2944-N(O2944)-T2944-H2944*W2943, "")</f>
        <v/>
      </c>
      <c r="Y2944" s="18">
        <f>IF(A2944="", "", TRIM(IF(COUNTIFS($N$2:$N$3000,N2944,$C$2:$C$3000,C2944,$D$2:$D$3000,D2944,$H$2:$H$3000,H2944)&gt;1, "Orden repetida. ", "")&amp;IF(AND(S2944=1, C2944=Ajustes!$B$7, U2943+0.000001&lt;H2944), "Vendes más de lo registrado. ", "")&amp;IF(Q2944="texto", "Fecha en texto. ", "")&amp;IF(OR(NOT(ISNUMBER(D2944)), NOT(ISNUMBER(H2944))), "Número en texto. ", "")&amp;IF(AND(ISNUMBER(Q2944), ISNUMBER(Q2943), Q2944&lt;Q2943), "Fuera de orden de fecha. ", "")))</f>
        <v/>
      </c>
      <c r="Z2944" s="18">
        <f>IF(AND(S2944=1, ISNUMBER(R2944)), ROW(), 0)</f>
        <v/>
      </c>
      <c r="AA2944" s="18">
        <f>IF(ISNUMBER(R2944), R2944, 0)</f>
        <v/>
      </c>
    </row>
    <row r="2945">
      <c r="A2945" s="13" t="n"/>
      <c r="B2945" s="13" t="n"/>
      <c r="C2945" s="13" t="n"/>
      <c r="D2945" s="13" t="n"/>
      <c r="E2945" s="13" t="n"/>
      <c r="F2945" s="13" t="n"/>
      <c r="G2945" s="13" t="n"/>
      <c r="H2945" s="13" t="n"/>
      <c r="I2945" s="13" t="n"/>
      <c r="J2945" s="13" t="n"/>
      <c r="K2945" s="13" t="n"/>
      <c r="L2945" s="13" t="n"/>
      <c r="M2945" s="13" t="n"/>
      <c r="N2945" s="13" t="n"/>
      <c r="O2945" s="14" t="n"/>
      <c r="P2945" s="15" t="n"/>
      <c r="Q2945" s="16">
        <f>IF(N2945="", "", IF(ISNUMBER(N2945), N2945, IFERROR(DATEVALUE(LEFT(N2945,10))+TIMEVALUE(MID(N2945,12,8)), "texto")))</f>
        <v/>
      </c>
      <c r="R2945" s="17">
        <f>IF(ISNUMBER(Q2945), DATE(YEAR(Q2945),MONTH(Q2945),1), "")</f>
        <v/>
      </c>
      <c r="S2945" s="18">
        <f>IF(A2945="", 0, IF(AND(M2945=Ajustes!$B$8, E2945=Ajustes!$B$5, I2945=Ajustes!$B$4, OR(C2945=Ajustes!$B$6, C2945=Ajustes!$B$7), ISNUMBER(D2945), ISNUMBER(H2945)), 1, 0))</f>
        <v/>
      </c>
      <c r="T2945" s="19">
        <f>IF(S2945&lt;&gt;1, 0, IF(N(J2945)=0, 0, IF(K2945=Ajustes!$B$5, J2945, J2945*F2945)))</f>
        <v/>
      </c>
      <c r="U2945" s="20">
        <f>IF(S2945&lt;&gt;1, U2944, IF(C2945=Ajustes!$B$6, U2944+H2945, U2944-H2945))</f>
        <v/>
      </c>
      <c r="V2945" s="19">
        <f>IF(S2945&lt;&gt;1, V2944, IF(C2945=Ajustes!$B$6, V2944+D2945+N(O2945)+T2945, IF(U2945&lt;=0, 0, V2944-H2945*W2944)))</f>
        <v/>
      </c>
      <c r="W2945" s="21">
        <f>IF(U2945&gt;0, V2945/U2945, 0)</f>
        <v/>
      </c>
      <c r="X2945" s="19">
        <f>IF(AND(S2945=1, C2945=Ajustes!$B$7), D2945-N(O2945)-T2945-H2945*W2944, "")</f>
        <v/>
      </c>
      <c r="Y2945" s="18">
        <f>IF(A2945="", "", TRIM(IF(COUNTIFS($N$2:$N$3000,N2945,$C$2:$C$3000,C2945,$D$2:$D$3000,D2945,$H$2:$H$3000,H2945)&gt;1, "Orden repetida. ", "")&amp;IF(AND(S2945=1, C2945=Ajustes!$B$7, U2944+0.000001&lt;H2945), "Vendes más de lo registrado. ", "")&amp;IF(Q2945="texto", "Fecha en texto. ", "")&amp;IF(OR(NOT(ISNUMBER(D2945)), NOT(ISNUMBER(H2945))), "Número en texto. ", "")&amp;IF(AND(ISNUMBER(Q2945), ISNUMBER(Q2944), Q2945&lt;Q2944), "Fuera de orden de fecha. ", "")))</f>
        <v/>
      </c>
      <c r="Z2945" s="18">
        <f>IF(AND(S2945=1, ISNUMBER(R2945)), ROW(), 0)</f>
        <v/>
      </c>
      <c r="AA2945" s="18">
        <f>IF(ISNUMBER(R2945), R2945, 0)</f>
        <v/>
      </c>
    </row>
    <row r="2946">
      <c r="A2946" s="13" t="n"/>
      <c r="B2946" s="13" t="n"/>
      <c r="C2946" s="13" t="n"/>
      <c r="D2946" s="13" t="n"/>
      <c r="E2946" s="13" t="n"/>
      <c r="F2946" s="13" t="n"/>
      <c r="G2946" s="13" t="n"/>
      <c r="H2946" s="13" t="n"/>
      <c r="I2946" s="13" t="n"/>
      <c r="J2946" s="13" t="n"/>
      <c r="K2946" s="13" t="n"/>
      <c r="L2946" s="13" t="n"/>
      <c r="M2946" s="13" t="n"/>
      <c r="N2946" s="13" t="n"/>
      <c r="O2946" s="14" t="n"/>
      <c r="P2946" s="15" t="n"/>
      <c r="Q2946" s="16">
        <f>IF(N2946="", "", IF(ISNUMBER(N2946), N2946, IFERROR(DATEVALUE(LEFT(N2946,10))+TIMEVALUE(MID(N2946,12,8)), "texto")))</f>
        <v/>
      </c>
      <c r="R2946" s="17">
        <f>IF(ISNUMBER(Q2946), DATE(YEAR(Q2946),MONTH(Q2946),1), "")</f>
        <v/>
      </c>
      <c r="S2946" s="18">
        <f>IF(A2946="", 0, IF(AND(M2946=Ajustes!$B$8, E2946=Ajustes!$B$5, I2946=Ajustes!$B$4, OR(C2946=Ajustes!$B$6, C2946=Ajustes!$B$7), ISNUMBER(D2946), ISNUMBER(H2946)), 1, 0))</f>
        <v/>
      </c>
      <c r="T2946" s="19">
        <f>IF(S2946&lt;&gt;1, 0, IF(N(J2946)=0, 0, IF(K2946=Ajustes!$B$5, J2946, J2946*F2946)))</f>
        <v/>
      </c>
      <c r="U2946" s="20">
        <f>IF(S2946&lt;&gt;1, U2945, IF(C2946=Ajustes!$B$6, U2945+H2946, U2945-H2946))</f>
        <v/>
      </c>
      <c r="V2946" s="19">
        <f>IF(S2946&lt;&gt;1, V2945, IF(C2946=Ajustes!$B$6, V2945+D2946+N(O2946)+T2946, IF(U2946&lt;=0, 0, V2945-H2946*W2945)))</f>
        <v/>
      </c>
      <c r="W2946" s="21">
        <f>IF(U2946&gt;0, V2946/U2946, 0)</f>
        <v/>
      </c>
      <c r="X2946" s="19">
        <f>IF(AND(S2946=1, C2946=Ajustes!$B$7), D2946-N(O2946)-T2946-H2946*W2945, "")</f>
        <v/>
      </c>
      <c r="Y2946" s="18">
        <f>IF(A2946="", "", TRIM(IF(COUNTIFS($N$2:$N$3000,N2946,$C$2:$C$3000,C2946,$D$2:$D$3000,D2946,$H$2:$H$3000,H2946)&gt;1, "Orden repetida. ", "")&amp;IF(AND(S2946=1, C2946=Ajustes!$B$7, U2945+0.000001&lt;H2946), "Vendes más de lo registrado. ", "")&amp;IF(Q2946="texto", "Fecha en texto. ", "")&amp;IF(OR(NOT(ISNUMBER(D2946)), NOT(ISNUMBER(H2946))), "Número en texto. ", "")&amp;IF(AND(ISNUMBER(Q2946), ISNUMBER(Q2945), Q2946&lt;Q2945), "Fuera de orden de fecha. ", "")))</f>
        <v/>
      </c>
      <c r="Z2946" s="18">
        <f>IF(AND(S2946=1, ISNUMBER(R2946)), ROW(), 0)</f>
        <v/>
      </c>
      <c r="AA2946" s="18">
        <f>IF(ISNUMBER(R2946), R2946, 0)</f>
        <v/>
      </c>
    </row>
    <row r="2947">
      <c r="A2947" s="13" t="n"/>
      <c r="B2947" s="13" t="n"/>
      <c r="C2947" s="13" t="n"/>
      <c r="D2947" s="13" t="n"/>
      <c r="E2947" s="13" t="n"/>
      <c r="F2947" s="13" t="n"/>
      <c r="G2947" s="13" t="n"/>
      <c r="H2947" s="13" t="n"/>
      <c r="I2947" s="13" t="n"/>
      <c r="J2947" s="13" t="n"/>
      <c r="K2947" s="13" t="n"/>
      <c r="L2947" s="13" t="n"/>
      <c r="M2947" s="13" t="n"/>
      <c r="N2947" s="13" t="n"/>
      <c r="O2947" s="14" t="n"/>
      <c r="P2947" s="15" t="n"/>
      <c r="Q2947" s="16">
        <f>IF(N2947="", "", IF(ISNUMBER(N2947), N2947, IFERROR(DATEVALUE(LEFT(N2947,10))+TIMEVALUE(MID(N2947,12,8)), "texto")))</f>
        <v/>
      </c>
      <c r="R2947" s="17">
        <f>IF(ISNUMBER(Q2947), DATE(YEAR(Q2947),MONTH(Q2947),1), "")</f>
        <v/>
      </c>
      <c r="S2947" s="18">
        <f>IF(A2947="", 0, IF(AND(M2947=Ajustes!$B$8, E2947=Ajustes!$B$5, I2947=Ajustes!$B$4, OR(C2947=Ajustes!$B$6, C2947=Ajustes!$B$7), ISNUMBER(D2947), ISNUMBER(H2947)), 1, 0))</f>
        <v/>
      </c>
      <c r="T2947" s="19">
        <f>IF(S2947&lt;&gt;1, 0, IF(N(J2947)=0, 0, IF(K2947=Ajustes!$B$5, J2947, J2947*F2947)))</f>
        <v/>
      </c>
      <c r="U2947" s="20">
        <f>IF(S2947&lt;&gt;1, U2946, IF(C2947=Ajustes!$B$6, U2946+H2947, U2946-H2947))</f>
        <v/>
      </c>
      <c r="V2947" s="19">
        <f>IF(S2947&lt;&gt;1, V2946, IF(C2947=Ajustes!$B$6, V2946+D2947+N(O2947)+T2947, IF(U2947&lt;=0, 0, V2946-H2947*W2946)))</f>
        <v/>
      </c>
      <c r="W2947" s="21">
        <f>IF(U2947&gt;0, V2947/U2947, 0)</f>
        <v/>
      </c>
      <c r="X2947" s="19">
        <f>IF(AND(S2947=1, C2947=Ajustes!$B$7), D2947-N(O2947)-T2947-H2947*W2946, "")</f>
        <v/>
      </c>
      <c r="Y2947" s="18">
        <f>IF(A2947="", "", TRIM(IF(COUNTIFS($N$2:$N$3000,N2947,$C$2:$C$3000,C2947,$D$2:$D$3000,D2947,$H$2:$H$3000,H2947)&gt;1, "Orden repetida. ", "")&amp;IF(AND(S2947=1, C2947=Ajustes!$B$7, U2946+0.000001&lt;H2947), "Vendes más de lo registrado. ", "")&amp;IF(Q2947="texto", "Fecha en texto. ", "")&amp;IF(OR(NOT(ISNUMBER(D2947)), NOT(ISNUMBER(H2947))), "Número en texto. ", "")&amp;IF(AND(ISNUMBER(Q2947), ISNUMBER(Q2946), Q2947&lt;Q2946), "Fuera de orden de fecha. ", "")))</f>
        <v/>
      </c>
      <c r="Z2947" s="18">
        <f>IF(AND(S2947=1, ISNUMBER(R2947)), ROW(), 0)</f>
        <v/>
      </c>
      <c r="AA2947" s="18">
        <f>IF(ISNUMBER(R2947), R2947, 0)</f>
        <v/>
      </c>
    </row>
    <row r="2948">
      <c r="A2948" s="13" t="n"/>
      <c r="B2948" s="13" t="n"/>
      <c r="C2948" s="13" t="n"/>
      <c r="D2948" s="13" t="n"/>
      <c r="E2948" s="13" t="n"/>
      <c r="F2948" s="13" t="n"/>
      <c r="G2948" s="13" t="n"/>
      <c r="H2948" s="13" t="n"/>
      <c r="I2948" s="13" t="n"/>
      <c r="J2948" s="13" t="n"/>
      <c r="K2948" s="13" t="n"/>
      <c r="L2948" s="13" t="n"/>
      <c r="M2948" s="13" t="n"/>
      <c r="N2948" s="13" t="n"/>
      <c r="O2948" s="14" t="n"/>
      <c r="P2948" s="15" t="n"/>
      <c r="Q2948" s="16">
        <f>IF(N2948="", "", IF(ISNUMBER(N2948), N2948, IFERROR(DATEVALUE(LEFT(N2948,10))+TIMEVALUE(MID(N2948,12,8)), "texto")))</f>
        <v/>
      </c>
      <c r="R2948" s="17">
        <f>IF(ISNUMBER(Q2948), DATE(YEAR(Q2948),MONTH(Q2948),1), "")</f>
        <v/>
      </c>
      <c r="S2948" s="18">
        <f>IF(A2948="", 0, IF(AND(M2948=Ajustes!$B$8, E2948=Ajustes!$B$5, I2948=Ajustes!$B$4, OR(C2948=Ajustes!$B$6, C2948=Ajustes!$B$7), ISNUMBER(D2948), ISNUMBER(H2948)), 1, 0))</f>
        <v/>
      </c>
      <c r="T2948" s="19">
        <f>IF(S2948&lt;&gt;1, 0, IF(N(J2948)=0, 0, IF(K2948=Ajustes!$B$5, J2948, J2948*F2948)))</f>
        <v/>
      </c>
      <c r="U2948" s="20">
        <f>IF(S2948&lt;&gt;1, U2947, IF(C2948=Ajustes!$B$6, U2947+H2948, U2947-H2948))</f>
        <v/>
      </c>
      <c r="V2948" s="19">
        <f>IF(S2948&lt;&gt;1, V2947, IF(C2948=Ajustes!$B$6, V2947+D2948+N(O2948)+T2948, IF(U2948&lt;=0, 0, V2947-H2948*W2947)))</f>
        <v/>
      </c>
      <c r="W2948" s="21">
        <f>IF(U2948&gt;0, V2948/U2948, 0)</f>
        <v/>
      </c>
      <c r="X2948" s="19">
        <f>IF(AND(S2948=1, C2948=Ajustes!$B$7), D2948-N(O2948)-T2948-H2948*W2947, "")</f>
        <v/>
      </c>
      <c r="Y2948" s="18">
        <f>IF(A2948="", "", TRIM(IF(COUNTIFS($N$2:$N$3000,N2948,$C$2:$C$3000,C2948,$D$2:$D$3000,D2948,$H$2:$H$3000,H2948)&gt;1, "Orden repetida. ", "")&amp;IF(AND(S2948=1, C2948=Ajustes!$B$7, U2947+0.000001&lt;H2948), "Vendes más de lo registrado. ", "")&amp;IF(Q2948="texto", "Fecha en texto. ", "")&amp;IF(OR(NOT(ISNUMBER(D2948)), NOT(ISNUMBER(H2948))), "Número en texto. ", "")&amp;IF(AND(ISNUMBER(Q2948), ISNUMBER(Q2947), Q2948&lt;Q2947), "Fuera de orden de fecha. ", "")))</f>
        <v/>
      </c>
      <c r="Z2948" s="18">
        <f>IF(AND(S2948=1, ISNUMBER(R2948)), ROW(), 0)</f>
        <v/>
      </c>
      <c r="AA2948" s="18">
        <f>IF(ISNUMBER(R2948), R2948, 0)</f>
        <v/>
      </c>
    </row>
    <row r="2949">
      <c r="A2949" s="13" t="n"/>
      <c r="B2949" s="13" t="n"/>
      <c r="C2949" s="13" t="n"/>
      <c r="D2949" s="13" t="n"/>
      <c r="E2949" s="13" t="n"/>
      <c r="F2949" s="13" t="n"/>
      <c r="G2949" s="13" t="n"/>
      <c r="H2949" s="13" t="n"/>
      <c r="I2949" s="13" t="n"/>
      <c r="J2949" s="13" t="n"/>
      <c r="K2949" s="13" t="n"/>
      <c r="L2949" s="13" t="n"/>
      <c r="M2949" s="13" t="n"/>
      <c r="N2949" s="13" t="n"/>
      <c r="O2949" s="14" t="n"/>
      <c r="P2949" s="15" t="n"/>
      <c r="Q2949" s="16">
        <f>IF(N2949="", "", IF(ISNUMBER(N2949), N2949, IFERROR(DATEVALUE(LEFT(N2949,10))+TIMEVALUE(MID(N2949,12,8)), "texto")))</f>
        <v/>
      </c>
      <c r="R2949" s="17">
        <f>IF(ISNUMBER(Q2949), DATE(YEAR(Q2949),MONTH(Q2949),1), "")</f>
        <v/>
      </c>
      <c r="S2949" s="18">
        <f>IF(A2949="", 0, IF(AND(M2949=Ajustes!$B$8, E2949=Ajustes!$B$5, I2949=Ajustes!$B$4, OR(C2949=Ajustes!$B$6, C2949=Ajustes!$B$7), ISNUMBER(D2949), ISNUMBER(H2949)), 1, 0))</f>
        <v/>
      </c>
      <c r="T2949" s="19">
        <f>IF(S2949&lt;&gt;1, 0, IF(N(J2949)=0, 0, IF(K2949=Ajustes!$B$5, J2949, J2949*F2949)))</f>
        <v/>
      </c>
      <c r="U2949" s="20">
        <f>IF(S2949&lt;&gt;1, U2948, IF(C2949=Ajustes!$B$6, U2948+H2949, U2948-H2949))</f>
        <v/>
      </c>
      <c r="V2949" s="19">
        <f>IF(S2949&lt;&gt;1, V2948, IF(C2949=Ajustes!$B$6, V2948+D2949+N(O2949)+T2949, IF(U2949&lt;=0, 0, V2948-H2949*W2948)))</f>
        <v/>
      </c>
      <c r="W2949" s="21">
        <f>IF(U2949&gt;0, V2949/U2949, 0)</f>
        <v/>
      </c>
      <c r="X2949" s="19">
        <f>IF(AND(S2949=1, C2949=Ajustes!$B$7), D2949-N(O2949)-T2949-H2949*W2948, "")</f>
        <v/>
      </c>
      <c r="Y2949" s="18">
        <f>IF(A2949="", "", TRIM(IF(COUNTIFS($N$2:$N$3000,N2949,$C$2:$C$3000,C2949,$D$2:$D$3000,D2949,$H$2:$H$3000,H2949)&gt;1, "Orden repetida. ", "")&amp;IF(AND(S2949=1, C2949=Ajustes!$B$7, U2948+0.000001&lt;H2949), "Vendes más de lo registrado. ", "")&amp;IF(Q2949="texto", "Fecha en texto. ", "")&amp;IF(OR(NOT(ISNUMBER(D2949)), NOT(ISNUMBER(H2949))), "Número en texto. ", "")&amp;IF(AND(ISNUMBER(Q2949), ISNUMBER(Q2948), Q2949&lt;Q2948), "Fuera de orden de fecha. ", "")))</f>
        <v/>
      </c>
      <c r="Z2949" s="18">
        <f>IF(AND(S2949=1, ISNUMBER(R2949)), ROW(), 0)</f>
        <v/>
      </c>
      <c r="AA2949" s="18">
        <f>IF(ISNUMBER(R2949), R2949, 0)</f>
        <v/>
      </c>
    </row>
    <row r="2950">
      <c r="A2950" s="13" t="n"/>
      <c r="B2950" s="13" t="n"/>
      <c r="C2950" s="13" t="n"/>
      <c r="D2950" s="13" t="n"/>
      <c r="E2950" s="13" t="n"/>
      <c r="F2950" s="13" t="n"/>
      <c r="G2950" s="13" t="n"/>
      <c r="H2950" s="13" t="n"/>
      <c r="I2950" s="13" t="n"/>
      <c r="J2950" s="13" t="n"/>
      <c r="K2950" s="13" t="n"/>
      <c r="L2950" s="13" t="n"/>
      <c r="M2950" s="13" t="n"/>
      <c r="N2950" s="13" t="n"/>
      <c r="O2950" s="14" t="n"/>
      <c r="P2950" s="15" t="n"/>
      <c r="Q2950" s="16">
        <f>IF(N2950="", "", IF(ISNUMBER(N2950), N2950, IFERROR(DATEVALUE(LEFT(N2950,10))+TIMEVALUE(MID(N2950,12,8)), "texto")))</f>
        <v/>
      </c>
      <c r="R2950" s="17">
        <f>IF(ISNUMBER(Q2950), DATE(YEAR(Q2950),MONTH(Q2950),1), "")</f>
        <v/>
      </c>
      <c r="S2950" s="18">
        <f>IF(A2950="", 0, IF(AND(M2950=Ajustes!$B$8, E2950=Ajustes!$B$5, I2950=Ajustes!$B$4, OR(C2950=Ajustes!$B$6, C2950=Ajustes!$B$7), ISNUMBER(D2950), ISNUMBER(H2950)), 1, 0))</f>
        <v/>
      </c>
      <c r="T2950" s="19">
        <f>IF(S2950&lt;&gt;1, 0, IF(N(J2950)=0, 0, IF(K2950=Ajustes!$B$5, J2950, J2950*F2950)))</f>
        <v/>
      </c>
      <c r="U2950" s="20">
        <f>IF(S2950&lt;&gt;1, U2949, IF(C2950=Ajustes!$B$6, U2949+H2950, U2949-H2950))</f>
        <v/>
      </c>
      <c r="V2950" s="19">
        <f>IF(S2950&lt;&gt;1, V2949, IF(C2950=Ajustes!$B$6, V2949+D2950+N(O2950)+T2950, IF(U2950&lt;=0, 0, V2949-H2950*W2949)))</f>
        <v/>
      </c>
      <c r="W2950" s="21">
        <f>IF(U2950&gt;0, V2950/U2950, 0)</f>
        <v/>
      </c>
      <c r="X2950" s="19">
        <f>IF(AND(S2950=1, C2950=Ajustes!$B$7), D2950-N(O2950)-T2950-H2950*W2949, "")</f>
        <v/>
      </c>
      <c r="Y2950" s="18">
        <f>IF(A2950="", "", TRIM(IF(COUNTIFS($N$2:$N$3000,N2950,$C$2:$C$3000,C2950,$D$2:$D$3000,D2950,$H$2:$H$3000,H2950)&gt;1, "Orden repetida. ", "")&amp;IF(AND(S2950=1, C2950=Ajustes!$B$7, U2949+0.000001&lt;H2950), "Vendes más de lo registrado. ", "")&amp;IF(Q2950="texto", "Fecha en texto. ", "")&amp;IF(OR(NOT(ISNUMBER(D2950)), NOT(ISNUMBER(H2950))), "Número en texto. ", "")&amp;IF(AND(ISNUMBER(Q2950), ISNUMBER(Q2949), Q2950&lt;Q2949), "Fuera de orden de fecha. ", "")))</f>
        <v/>
      </c>
      <c r="Z2950" s="18">
        <f>IF(AND(S2950=1, ISNUMBER(R2950)), ROW(), 0)</f>
        <v/>
      </c>
      <c r="AA2950" s="18">
        <f>IF(ISNUMBER(R2950), R2950, 0)</f>
        <v/>
      </c>
    </row>
    <row r="2951">
      <c r="A2951" s="13" t="n"/>
      <c r="B2951" s="13" t="n"/>
      <c r="C2951" s="13" t="n"/>
      <c r="D2951" s="13" t="n"/>
      <c r="E2951" s="13" t="n"/>
      <c r="F2951" s="13" t="n"/>
      <c r="G2951" s="13" t="n"/>
      <c r="H2951" s="13" t="n"/>
      <c r="I2951" s="13" t="n"/>
      <c r="J2951" s="13" t="n"/>
      <c r="K2951" s="13" t="n"/>
      <c r="L2951" s="13" t="n"/>
      <c r="M2951" s="13" t="n"/>
      <c r="N2951" s="13" t="n"/>
      <c r="O2951" s="14" t="n"/>
      <c r="P2951" s="15" t="n"/>
      <c r="Q2951" s="16">
        <f>IF(N2951="", "", IF(ISNUMBER(N2951), N2951, IFERROR(DATEVALUE(LEFT(N2951,10))+TIMEVALUE(MID(N2951,12,8)), "texto")))</f>
        <v/>
      </c>
      <c r="R2951" s="17">
        <f>IF(ISNUMBER(Q2951), DATE(YEAR(Q2951),MONTH(Q2951),1), "")</f>
        <v/>
      </c>
      <c r="S2951" s="18">
        <f>IF(A2951="", 0, IF(AND(M2951=Ajustes!$B$8, E2951=Ajustes!$B$5, I2951=Ajustes!$B$4, OR(C2951=Ajustes!$B$6, C2951=Ajustes!$B$7), ISNUMBER(D2951), ISNUMBER(H2951)), 1, 0))</f>
        <v/>
      </c>
      <c r="T2951" s="19">
        <f>IF(S2951&lt;&gt;1, 0, IF(N(J2951)=0, 0, IF(K2951=Ajustes!$B$5, J2951, J2951*F2951)))</f>
        <v/>
      </c>
      <c r="U2951" s="20">
        <f>IF(S2951&lt;&gt;1, U2950, IF(C2951=Ajustes!$B$6, U2950+H2951, U2950-H2951))</f>
        <v/>
      </c>
      <c r="V2951" s="19">
        <f>IF(S2951&lt;&gt;1, V2950, IF(C2951=Ajustes!$B$6, V2950+D2951+N(O2951)+T2951, IF(U2951&lt;=0, 0, V2950-H2951*W2950)))</f>
        <v/>
      </c>
      <c r="W2951" s="21">
        <f>IF(U2951&gt;0, V2951/U2951, 0)</f>
        <v/>
      </c>
      <c r="X2951" s="19">
        <f>IF(AND(S2951=1, C2951=Ajustes!$B$7), D2951-N(O2951)-T2951-H2951*W2950, "")</f>
        <v/>
      </c>
      <c r="Y2951" s="18">
        <f>IF(A2951="", "", TRIM(IF(COUNTIFS($N$2:$N$3000,N2951,$C$2:$C$3000,C2951,$D$2:$D$3000,D2951,$H$2:$H$3000,H2951)&gt;1, "Orden repetida. ", "")&amp;IF(AND(S2951=1, C2951=Ajustes!$B$7, U2950+0.000001&lt;H2951), "Vendes más de lo registrado. ", "")&amp;IF(Q2951="texto", "Fecha en texto. ", "")&amp;IF(OR(NOT(ISNUMBER(D2951)), NOT(ISNUMBER(H2951))), "Número en texto. ", "")&amp;IF(AND(ISNUMBER(Q2951), ISNUMBER(Q2950), Q2951&lt;Q2950), "Fuera de orden de fecha. ", "")))</f>
        <v/>
      </c>
      <c r="Z2951" s="18">
        <f>IF(AND(S2951=1, ISNUMBER(R2951)), ROW(), 0)</f>
        <v/>
      </c>
      <c r="AA2951" s="18">
        <f>IF(ISNUMBER(R2951), R2951, 0)</f>
        <v/>
      </c>
    </row>
    <row r="2952">
      <c r="A2952" s="13" t="n"/>
      <c r="B2952" s="13" t="n"/>
      <c r="C2952" s="13" t="n"/>
      <c r="D2952" s="13" t="n"/>
      <c r="E2952" s="13" t="n"/>
      <c r="F2952" s="13" t="n"/>
      <c r="G2952" s="13" t="n"/>
      <c r="H2952" s="13" t="n"/>
      <c r="I2952" s="13" t="n"/>
      <c r="J2952" s="13" t="n"/>
      <c r="K2952" s="13" t="n"/>
      <c r="L2952" s="13" t="n"/>
      <c r="M2952" s="13" t="n"/>
      <c r="N2952" s="13" t="n"/>
      <c r="O2952" s="14" t="n"/>
      <c r="P2952" s="15" t="n"/>
      <c r="Q2952" s="16">
        <f>IF(N2952="", "", IF(ISNUMBER(N2952), N2952, IFERROR(DATEVALUE(LEFT(N2952,10))+TIMEVALUE(MID(N2952,12,8)), "texto")))</f>
        <v/>
      </c>
      <c r="R2952" s="17">
        <f>IF(ISNUMBER(Q2952), DATE(YEAR(Q2952),MONTH(Q2952),1), "")</f>
        <v/>
      </c>
      <c r="S2952" s="18">
        <f>IF(A2952="", 0, IF(AND(M2952=Ajustes!$B$8, E2952=Ajustes!$B$5, I2952=Ajustes!$B$4, OR(C2952=Ajustes!$B$6, C2952=Ajustes!$B$7), ISNUMBER(D2952), ISNUMBER(H2952)), 1, 0))</f>
        <v/>
      </c>
      <c r="T2952" s="19">
        <f>IF(S2952&lt;&gt;1, 0, IF(N(J2952)=0, 0, IF(K2952=Ajustes!$B$5, J2952, J2952*F2952)))</f>
        <v/>
      </c>
      <c r="U2952" s="20">
        <f>IF(S2952&lt;&gt;1, U2951, IF(C2952=Ajustes!$B$6, U2951+H2952, U2951-H2952))</f>
        <v/>
      </c>
      <c r="V2952" s="19">
        <f>IF(S2952&lt;&gt;1, V2951, IF(C2952=Ajustes!$B$6, V2951+D2952+N(O2952)+T2952, IF(U2952&lt;=0, 0, V2951-H2952*W2951)))</f>
        <v/>
      </c>
      <c r="W2952" s="21">
        <f>IF(U2952&gt;0, V2952/U2952, 0)</f>
        <v/>
      </c>
      <c r="X2952" s="19">
        <f>IF(AND(S2952=1, C2952=Ajustes!$B$7), D2952-N(O2952)-T2952-H2952*W2951, "")</f>
        <v/>
      </c>
      <c r="Y2952" s="18">
        <f>IF(A2952="", "", TRIM(IF(COUNTIFS($N$2:$N$3000,N2952,$C$2:$C$3000,C2952,$D$2:$D$3000,D2952,$H$2:$H$3000,H2952)&gt;1, "Orden repetida. ", "")&amp;IF(AND(S2952=1, C2952=Ajustes!$B$7, U2951+0.000001&lt;H2952), "Vendes más de lo registrado. ", "")&amp;IF(Q2952="texto", "Fecha en texto. ", "")&amp;IF(OR(NOT(ISNUMBER(D2952)), NOT(ISNUMBER(H2952))), "Número en texto. ", "")&amp;IF(AND(ISNUMBER(Q2952), ISNUMBER(Q2951), Q2952&lt;Q2951), "Fuera de orden de fecha. ", "")))</f>
        <v/>
      </c>
      <c r="Z2952" s="18">
        <f>IF(AND(S2952=1, ISNUMBER(R2952)), ROW(), 0)</f>
        <v/>
      </c>
      <c r="AA2952" s="18">
        <f>IF(ISNUMBER(R2952), R2952, 0)</f>
        <v/>
      </c>
    </row>
    <row r="2953">
      <c r="A2953" s="13" t="n"/>
      <c r="B2953" s="13" t="n"/>
      <c r="C2953" s="13" t="n"/>
      <c r="D2953" s="13" t="n"/>
      <c r="E2953" s="13" t="n"/>
      <c r="F2953" s="13" t="n"/>
      <c r="G2953" s="13" t="n"/>
      <c r="H2953" s="13" t="n"/>
      <c r="I2953" s="13" t="n"/>
      <c r="J2953" s="13" t="n"/>
      <c r="K2953" s="13" t="n"/>
      <c r="L2953" s="13" t="n"/>
      <c r="M2953" s="13" t="n"/>
      <c r="N2953" s="13" t="n"/>
      <c r="O2953" s="14" t="n"/>
      <c r="P2953" s="15" t="n"/>
      <c r="Q2953" s="16">
        <f>IF(N2953="", "", IF(ISNUMBER(N2953), N2953, IFERROR(DATEVALUE(LEFT(N2953,10))+TIMEVALUE(MID(N2953,12,8)), "texto")))</f>
        <v/>
      </c>
      <c r="R2953" s="17">
        <f>IF(ISNUMBER(Q2953), DATE(YEAR(Q2953),MONTH(Q2953),1), "")</f>
        <v/>
      </c>
      <c r="S2953" s="18">
        <f>IF(A2953="", 0, IF(AND(M2953=Ajustes!$B$8, E2953=Ajustes!$B$5, I2953=Ajustes!$B$4, OR(C2953=Ajustes!$B$6, C2953=Ajustes!$B$7), ISNUMBER(D2953), ISNUMBER(H2953)), 1, 0))</f>
        <v/>
      </c>
      <c r="T2953" s="19">
        <f>IF(S2953&lt;&gt;1, 0, IF(N(J2953)=0, 0, IF(K2953=Ajustes!$B$5, J2953, J2953*F2953)))</f>
        <v/>
      </c>
      <c r="U2953" s="20">
        <f>IF(S2953&lt;&gt;1, U2952, IF(C2953=Ajustes!$B$6, U2952+H2953, U2952-H2953))</f>
        <v/>
      </c>
      <c r="V2953" s="19">
        <f>IF(S2953&lt;&gt;1, V2952, IF(C2953=Ajustes!$B$6, V2952+D2953+N(O2953)+T2953, IF(U2953&lt;=0, 0, V2952-H2953*W2952)))</f>
        <v/>
      </c>
      <c r="W2953" s="21">
        <f>IF(U2953&gt;0, V2953/U2953, 0)</f>
        <v/>
      </c>
      <c r="X2953" s="19">
        <f>IF(AND(S2953=1, C2953=Ajustes!$B$7), D2953-N(O2953)-T2953-H2953*W2952, "")</f>
        <v/>
      </c>
      <c r="Y2953" s="18">
        <f>IF(A2953="", "", TRIM(IF(COUNTIFS($N$2:$N$3000,N2953,$C$2:$C$3000,C2953,$D$2:$D$3000,D2953,$H$2:$H$3000,H2953)&gt;1, "Orden repetida. ", "")&amp;IF(AND(S2953=1, C2953=Ajustes!$B$7, U2952+0.000001&lt;H2953), "Vendes más de lo registrado. ", "")&amp;IF(Q2953="texto", "Fecha en texto. ", "")&amp;IF(OR(NOT(ISNUMBER(D2953)), NOT(ISNUMBER(H2953))), "Número en texto. ", "")&amp;IF(AND(ISNUMBER(Q2953), ISNUMBER(Q2952), Q2953&lt;Q2952), "Fuera de orden de fecha. ", "")))</f>
        <v/>
      </c>
      <c r="Z2953" s="18">
        <f>IF(AND(S2953=1, ISNUMBER(R2953)), ROW(), 0)</f>
        <v/>
      </c>
      <c r="AA2953" s="18">
        <f>IF(ISNUMBER(R2953), R2953, 0)</f>
        <v/>
      </c>
    </row>
    <row r="2954">
      <c r="A2954" s="13" t="n"/>
      <c r="B2954" s="13" t="n"/>
      <c r="C2954" s="13" t="n"/>
      <c r="D2954" s="13" t="n"/>
      <c r="E2954" s="13" t="n"/>
      <c r="F2954" s="13" t="n"/>
      <c r="G2954" s="13" t="n"/>
      <c r="H2954" s="13" t="n"/>
      <c r="I2954" s="13" t="n"/>
      <c r="J2954" s="13" t="n"/>
      <c r="K2954" s="13" t="n"/>
      <c r="L2954" s="13" t="n"/>
      <c r="M2954" s="13" t="n"/>
      <c r="N2954" s="13" t="n"/>
      <c r="O2954" s="14" t="n"/>
      <c r="P2954" s="15" t="n"/>
      <c r="Q2954" s="16">
        <f>IF(N2954="", "", IF(ISNUMBER(N2954), N2954, IFERROR(DATEVALUE(LEFT(N2954,10))+TIMEVALUE(MID(N2954,12,8)), "texto")))</f>
        <v/>
      </c>
      <c r="R2954" s="17">
        <f>IF(ISNUMBER(Q2954), DATE(YEAR(Q2954),MONTH(Q2954),1), "")</f>
        <v/>
      </c>
      <c r="S2954" s="18">
        <f>IF(A2954="", 0, IF(AND(M2954=Ajustes!$B$8, E2954=Ajustes!$B$5, I2954=Ajustes!$B$4, OR(C2954=Ajustes!$B$6, C2954=Ajustes!$B$7), ISNUMBER(D2954), ISNUMBER(H2954)), 1, 0))</f>
        <v/>
      </c>
      <c r="T2954" s="19">
        <f>IF(S2954&lt;&gt;1, 0, IF(N(J2954)=0, 0, IF(K2954=Ajustes!$B$5, J2954, J2954*F2954)))</f>
        <v/>
      </c>
      <c r="U2954" s="20">
        <f>IF(S2954&lt;&gt;1, U2953, IF(C2954=Ajustes!$B$6, U2953+H2954, U2953-H2954))</f>
        <v/>
      </c>
      <c r="V2954" s="19">
        <f>IF(S2954&lt;&gt;1, V2953, IF(C2954=Ajustes!$B$6, V2953+D2954+N(O2954)+T2954, IF(U2954&lt;=0, 0, V2953-H2954*W2953)))</f>
        <v/>
      </c>
      <c r="W2954" s="21">
        <f>IF(U2954&gt;0, V2954/U2954, 0)</f>
        <v/>
      </c>
      <c r="X2954" s="19">
        <f>IF(AND(S2954=1, C2954=Ajustes!$B$7), D2954-N(O2954)-T2954-H2954*W2953, "")</f>
        <v/>
      </c>
      <c r="Y2954" s="18">
        <f>IF(A2954="", "", TRIM(IF(COUNTIFS($N$2:$N$3000,N2954,$C$2:$C$3000,C2954,$D$2:$D$3000,D2954,$H$2:$H$3000,H2954)&gt;1, "Orden repetida. ", "")&amp;IF(AND(S2954=1, C2954=Ajustes!$B$7, U2953+0.000001&lt;H2954), "Vendes más de lo registrado. ", "")&amp;IF(Q2954="texto", "Fecha en texto. ", "")&amp;IF(OR(NOT(ISNUMBER(D2954)), NOT(ISNUMBER(H2954))), "Número en texto. ", "")&amp;IF(AND(ISNUMBER(Q2954), ISNUMBER(Q2953), Q2954&lt;Q2953), "Fuera de orden de fecha. ", "")))</f>
        <v/>
      </c>
      <c r="Z2954" s="18">
        <f>IF(AND(S2954=1, ISNUMBER(R2954)), ROW(), 0)</f>
        <v/>
      </c>
      <c r="AA2954" s="18">
        <f>IF(ISNUMBER(R2954), R2954, 0)</f>
        <v/>
      </c>
    </row>
    <row r="2955">
      <c r="A2955" s="13" t="n"/>
      <c r="B2955" s="13" t="n"/>
      <c r="C2955" s="13" t="n"/>
      <c r="D2955" s="13" t="n"/>
      <c r="E2955" s="13" t="n"/>
      <c r="F2955" s="13" t="n"/>
      <c r="G2955" s="13" t="n"/>
      <c r="H2955" s="13" t="n"/>
      <c r="I2955" s="13" t="n"/>
      <c r="J2955" s="13" t="n"/>
      <c r="K2955" s="13" t="n"/>
      <c r="L2955" s="13" t="n"/>
      <c r="M2955" s="13" t="n"/>
      <c r="N2955" s="13" t="n"/>
      <c r="O2955" s="14" t="n"/>
      <c r="P2955" s="15" t="n"/>
      <c r="Q2955" s="16">
        <f>IF(N2955="", "", IF(ISNUMBER(N2955), N2955, IFERROR(DATEVALUE(LEFT(N2955,10))+TIMEVALUE(MID(N2955,12,8)), "texto")))</f>
        <v/>
      </c>
      <c r="R2955" s="17">
        <f>IF(ISNUMBER(Q2955), DATE(YEAR(Q2955),MONTH(Q2955),1), "")</f>
        <v/>
      </c>
      <c r="S2955" s="18">
        <f>IF(A2955="", 0, IF(AND(M2955=Ajustes!$B$8, E2955=Ajustes!$B$5, I2955=Ajustes!$B$4, OR(C2955=Ajustes!$B$6, C2955=Ajustes!$B$7), ISNUMBER(D2955), ISNUMBER(H2955)), 1, 0))</f>
        <v/>
      </c>
      <c r="T2955" s="19">
        <f>IF(S2955&lt;&gt;1, 0, IF(N(J2955)=0, 0, IF(K2955=Ajustes!$B$5, J2955, J2955*F2955)))</f>
        <v/>
      </c>
      <c r="U2955" s="20">
        <f>IF(S2955&lt;&gt;1, U2954, IF(C2955=Ajustes!$B$6, U2954+H2955, U2954-H2955))</f>
        <v/>
      </c>
      <c r="V2955" s="19">
        <f>IF(S2955&lt;&gt;1, V2954, IF(C2955=Ajustes!$B$6, V2954+D2955+N(O2955)+T2955, IF(U2955&lt;=0, 0, V2954-H2955*W2954)))</f>
        <v/>
      </c>
      <c r="W2955" s="21">
        <f>IF(U2955&gt;0, V2955/U2955, 0)</f>
        <v/>
      </c>
      <c r="X2955" s="19">
        <f>IF(AND(S2955=1, C2955=Ajustes!$B$7), D2955-N(O2955)-T2955-H2955*W2954, "")</f>
        <v/>
      </c>
      <c r="Y2955" s="18">
        <f>IF(A2955="", "", TRIM(IF(COUNTIFS($N$2:$N$3000,N2955,$C$2:$C$3000,C2955,$D$2:$D$3000,D2955,$H$2:$H$3000,H2955)&gt;1, "Orden repetida. ", "")&amp;IF(AND(S2955=1, C2955=Ajustes!$B$7, U2954+0.000001&lt;H2955), "Vendes más de lo registrado. ", "")&amp;IF(Q2955="texto", "Fecha en texto. ", "")&amp;IF(OR(NOT(ISNUMBER(D2955)), NOT(ISNUMBER(H2955))), "Número en texto. ", "")&amp;IF(AND(ISNUMBER(Q2955), ISNUMBER(Q2954), Q2955&lt;Q2954), "Fuera de orden de fecha. ", "")))</f>
        <v/>
      </c>
      <c r="Z2955" s="18">
        <f>IF(AND(S2955=1, ISNUMBER(R2955)), ROW(), 0)</f>
        <v/>
      </c>
      <c r="AA2955" s="18">
        <f>IF(ISNUMBER(R2955), R2955, 0)</f>
        <v/>
      </c>
    </row>
    <row r="2956">
      <c r="A2956" s="13" t="n"/>
      <c r="B2956" s="13" t="n"/>
      <c r="C2956" s="13" t="n"/>
      <c r="D2956" s="13" t="n"/>
      <c r="E2956" s="13" t="n"/>
      <c r="F2956" s="13" t="n"/>
      <c r="G2956" s="13" t="n"/>
      <c r="H2956" s="13" t="n"/>
      <c r="I2956" s="13" t="n"/>
      <c r="J2956" s="13" t="n"/>
      <c r="K2956" s="13" t="n"/>
      <c r="L2956" s="13" t="n"/>
      <c r="M2956" s="13" t="n"/>
      <c r="N2956" s="13" t="n"/>
      <c r="O2956" s="14" t="n"/>
      <c r="P2956" s="15" t="n"/>
      <c r="Q2956" s="16">
        <f>IF(N2956="", "", IF(ISNUMBER(N2956), N2956, IFERROR(DATEVALUE(LEFT(N2956,10))+TIMEVALUE(MID(N2956,12,8)), "texto")))</f>
        <v/>
      </c>
      <c r="R2956" s="17">
        <f>IF(ISNUMBER(Q2956), DATE(YEAR(Q2956),MONTH(Q2956),1), "")</f>
        <v/>
      </c>
      <c r="S2956" s="18">
        <f>IF(A2956="", 0, IF(AND(M2956=Ajustes!$B$8, E2956=Ajustes!$B$5, I2956=Ajustes!$B$4, OR(C2956=Ajustes!$B$6, C2956=Ajustes!$B$7), ISNUMBER(D2956), ISNUMBER(H2956)), 1, 0))</f>
        <v/>
      </c>
      <c r="T2956" s="19">
        <f>IF(S2956&lt;&gt;1, 0, IF(N(J2956)=0, 0, IF(K2956=Ajustes!$B$5, J2956, J2956*F2956)))</f>
        <v/>
      </c>
      <c r="U2956" s="20">
        <f>IF(S2956&lt;&gt;1, U2955, IF(C2956=Ajustes!$B$6, U2955+H2956, U2955-H2956))</f>
        <v/>
      </c>
      <c r="V2956" s="19">
        <f>IF(S2956&lt;&gt;1, V2955, IF(C2956=Ajustes!$B$6, V2955+D2956+N(O2956)+T2956, IF(U2956&lt;=0, 0, V2955-H2956*W2955)))</f>
        <v/>
      </c>
      <c r="W2956" s="21">
        <f>IF(U2956&gt;0, V2956/U2956, 0)</f>
        <v/>
      </c>
      <c r="X2956" s="19">
        <f>IF(AND(S2956=1, C2956=Ajustes!$B$7), D2956-N(O2956)-T2956-H2956*W2955, "")</f>
        <v/>
      </c>
      <c r="Y2956" s="18">
        <f>IF(A2956="", "", TRIM(IF(COUNTIFS($N$2:$N$3000,N2956,$C$2:$C$3000,C2956,$D$2:$D$3000,D2956,$H$2:$H$3000,H2956)&gt;1, "Orden repetida. ", "")&amp;IF(AND(S2956=1, C2956=Ajustes!$B$7, U2955+0.000001&lt;H2956), "Vendes más de lo registrado. ", "")&amp;IF(Q2956="texto", "Fecha en texto. ", "")&amp;IF(OR(NOT(ISNUMBER(D2956)), NOT(ISNUMBER(H2956))), "Número en texto. ", "")&amp;IF(AND(ISNUMBER(Q2956), ISNUMBER(Q2955), Q2956&lt;Q2955), "Fuera de orden de fecha. ", "")))</f>
        <v/>
      </c>
      <c r="Z2956" s="18">
        <f>IF(AND(S2956=1, ISNUMBER(R2956)), ROW(), 0)</f>
        <v/>
      </c>
      <c r="AA2956" s="18">
        <f>IF(ISNUMBER(R2956), R2956, 0)</f>
        <v/>
      </c>
    </row>
    <row r="2957">
      <c r="A2957" s="13" t="n"/>
      <c r="B2957" s="13" t="n"/>
      <c r="C2957" s="13" t="n"/>
      <c r="D2957" s="13" t="n"/>
      <c r="E2957" s="13" t="n"/>
      <c r="F2957" s="13" t="n"/>
      <c r="G2957" s="13" t="n"/>
      <c r="H2957" s="13" t="n"/>
      <c r="I2957" s="13" t="n"/>
      <c r="J2957" s="13" t="n"/>
      <c r="K2957" s="13" t="n"/>
      <c r="L2957" s="13" t="n"/>
      <c r="M2957" s="13" t="n"/>
      <c r="N2957" s="13" t="n"/>
      <c r="O2957" s="14" t="n"/>
      <c r="P2957" s="15" t="n"/>
      <c r="Q2957" s="16">
        <f>IF(N2957="", "", IF(ISNUMBER(N2957), N2957, IFERROR(DATEVALUE(LEFT(N2957,10))+TIMEVALUE(MID(N2957,12,8)), "texto")))</f>
        <v/>
      </c>
      <c r="R2957" s="17">
        <f>IF(ISNUMBER(Q2957), DATE(YEAR(Q2957),MONTH(Q2957),1), "")</f>
        <v/>
      </c>
      <c r="S2957" s="18">
        <f>IF(A2957="", 0, IF(AND(M2957=Ajustes!$B$8, E2957=Ajustes!$B$5, I2957=Ajustes!$B$4, OR(C2957=Ajustes!$B$6, C2957=Ajustes!$B$7), ISNUMBER(D2957), ISNUMBER(H2957)), 1, 0))</f>
        <v/>
      </c>
      <c r="T2957" s="19">
        <f>IF(S2957&lt;&gt;1, 0, IF(N(J2957)=0, 0, IF(K2957=Ajustes!$B$5, J2957, J2957*F2957)))</f>
        <v/>
      </c>
      <c r="U2957" s="20">
        <f>IF(S2957&lt;&gt;1, U2956, IF(C2957=Ajustes!$B$6, U2956+H2957, U2956-H2957))</f>
        <v/>
      </c>
      <c r="V2957" s="19">
        <f>IF(S2957&lt;&gt;1, V2956, IF(C2957=Ajustes!$B$6, V2956+D2957+N(O2957)+T2957, IF(U2957&lt;=0, 0, V2956-H2957*W2956)))</f>
        <v/>
      </c>
      <c r="W2957" s="21">
        <f>IF(U2957&gt;0, V2957/U2957, 0)</f>
        <v/>
      </c>
      <c r="X2957" s="19">
        <f>IF(AND(S2957=1, C2957=Ajustes!$B$7), D2957-N(O2957)-T2957-H2957*W2956, "")</f>
        <v/>
      </c>
      <c r="Y2957" s="18">
        <f>IF(A2957="", "", TRIM(IF(COUNTIFS($N$2:$N$3000,N2957,$C$2:$C$3000,C2957,$D$2:$D$3000,D2957,$H$2:$H$3000,H2957)&gt;1, "Orden repetida. ", "")&amp;IF(AND(S2957=1, C2957=Ajustes!$B$7, U2956+0.000001&lt;H2957), "Vendes más de lo registrado. ", "")&amp;IF(Q2957="texto", "Fecha en texto. ", "")&amp;IF(OR(NOT(ISNUMBER(D2957)), NOT(ISNUMBER(H2957))), "Número en texto. ", "")&amp;IF(AND(ISNUMBER(Q2957), ISNUMBER(Q2956), Q2957&lt;Q2956), "Fuera de orden de fecha. ", "")))</f>
        <v/>
      </c>
      <c r="Z2957" s="18">
        <f>IF(AND(S2957=1, ISNUMBER(R2957)), ROW(), 0)</f>
        <v/>
      </c>
      <c r="AA2957" s="18">
        <f>IF(ISNUMBER(R2957), R2957, 0)</f>
        <v/>
      </c>
    </row>
    <row r="2958">
      <c r="A2958" s="13" t="n"/>
      <c r="B2958" s="13" t="n"/>
      <c r="C2958" s="13" t="n"/>
      <c r="D2958" s="13" t="n"/>
      <c r="E2958" s="13" t="n"/>
      <c r="F2958" s="13" t="n"/>
      <c r="G2958" s="13" t="n"/>
      <c r="H2958" s="13" t="n"/>
      <c r="I2958" s="13" t="n"/>
      <c r="J2958" s="13" t="n"/>
      <c r="K2958" s="13" t="n"/>
      <c r="L2958" s="13" t="n"/>
      <c r="M2958" s="13" t="n"/>
      <c r="N2958" s="13" t="n"/>
      <c r="O2958" s="14" t="n"/>
      <c r="P2958" s="15" t="n"/>
      <c r="Q2958" s="16">
        <f>IF(N2958="", "", IF(ISNUMBER(N2958), N2958, IFERROR(DATEVALUE(LEFT(N2958,10))+TIMEVALUE(MID(N2958,12,8)), "texto")))</f>
        <v/>
      </c>
      <c r="R2958" s="17">
        <f>IF(ISNUMBER(Q2958), DATE(YEAR(Q2958),MONTH(Q2958),1), "")</f>
        <v/>
      </c>
      <c r="S2958" s="18">
        <f>IF(A2958="", 0, IF(AND(M2958=Ajustes!$B$8, E2958=Ajustes!$B$5, I2958=Ajustes!$B$4, OR(C2958=Ajustes!$B$6, C2958=Ajustes!$B$7), ISNUMBER(D2958), ISNUMBER(H2958)), 1, 0))</f>
        <v/>
      </c>
      <c r="T2958" s="19">
        <f>IF(S2958&lt;&gt;1, 0, IF(N(J2958)=0, 0, IF(K2958=Ajustes!$B$5, J2958, J2958*F2958)))</f>
        <v/>
      </c>
      <c r="U2958" s="20">
        <f>IF(S2958&lt;&gt;1, U2957, IF(C2958=Ajustes!$B$6, U2957+H2958, U2957-H2958))</f>
        <v/>
      </c>
      <c r="V2958" s="19">
        <f>IF(S2958&lt;&gt;1, V2957, IF(C2958=Ajustes!$B$6, V2957+D2958+N(O2958)+T2958, IF(U2958&lt;=0, 0, V2957-H2958*W2957)))</f>
        <v/>
      </c>
      <c r="W2958" s="21">
        <f>IF(U2958&gt;0, V2958/U2958, 0)</f>
        <v/>
      </c>
      <c r="X2958" s="19">
        <f>IF(AND(S2958=1, C2958=Ajustes!$B$7), D2958-N(O2958)-T2958-H2958*W2957, "")</f>
        <v/>
      </c>
      <c r="Y2958" s="18">
        <f>IF(A2958="", "", TRIM(IF(COUNTIFS($N$2:$N$3000,N2958,$C$2:$C$3000,C2958,$D$2:$D$3000,D2958,$H$2:$H$3000,H2958)&gt;1, "Orden repetida. ", "")&amp;IF(AND(S2958=1, C2958=Ajustes!$B$7, U2957+0.000001&lt;H2958), "Vendes más de lo registrado. ", "")&amp;IF(Q2958="texto", "Fecha en texto. ", "")&amp;IF(OR(NOT(ISNUMBER(D2958)), NOT(ISNUMBER(H2958))), "Número en texto. ", "")&amp;IF(AND(ISNUMBER(Q2958), ISNUMBER(Q2957), Q2958&lt;Q2957), "Fuera de orden de fecha. ", "")))</f>
        <v/>
      </c>
      <c r="Z2958" s="18">
        <f>IF(AND(S2958=1, ISNUMBER(R2958)), ROW(), 0)</f>
        <v/>
      </c>
      <c r="AA2958" s="18">
        <f>IF(ISNUMBER(R2958), R2958, 0)</f>
        <v/>
      </c>
    </row>
    <row r="2959">
      <c r="A2959" s="13" t="n"/>
      <c r="B2959" s="13" t="n"/>
      <c r="C2959" s="13" t="n"/>
      <c r="D2959" s="13" t="n"/>
      <c r="E2959" s="13" t="n"/>
      <c r="F2959" s="13" t="n"/>
      <c r="G2959" s="13" t="n"/>
      <c r="H2959" s="13" t="n"/>
      <c r="I2959" s="13" t="n"/>
      <c r="J2959" s="13" t="n"/>
      <c r="K2959" s="13" t="n"/>
      <c r="L2959" s="13" t="n"/>
      <c r="M2959" s="13" t="n"/>
      <c r="N2959" s="13" t="n"/>
      <c r="O2959" s="14" t="n"/>
      <c r="P2959" s="15" t="n"/>
      <c r="Q2959" s="16">
        <f>IF(N2959="", "", IF(ISNUMBER(N2959), N2959, IFERROR(DATEVALUE(LEFT(N2959,10))+TIMEVALUE(MID(N2959,12,8)), "texto")))</f>
        <v/>
      </c>
      <c r="R2959" s="17">
        <f>IF(ISNUMBER(Q2959), DATE(YEAR(Q2959),MONTH(Q2959),1), "")</f>
        <v/>
      </c>
      <c r="S2959" s="18">
        <f>IF(A2959="", 0, IF(AND(M2959=Ajustes!$B$8, E2959=Ajustes!$B$5, I2959=Ajustes!$B$4, OR(C2959=Ajustes!$B$6, C2959=Ajustes!$B$7), ISNUMBER(D2959), ISNUMBER(H2959)), 1, 0))</f>
        <v/>
      </c>
      <c r="T2959" s="19">
        <f>IF(S2959&lt;&gt;1, 0, IF(N(J2959)=0, 0, IF(K2959=Ajustes!$B$5, J2959, J2959*F2959)))</f>
        <v/>
      </c>
      <c r="U2959" s="20">
        <f>IF(S2959&lt;&gt;1, U2958, IF(C2959=Ajustes!$B$6, U2958+H2959, U2958-H2959))</f>
        <v/>
      </c>
      <c r="V2959" s="19">
        <f>IF(S2959&lt;&gt;1, V2958, IF(C2959=Ajustes!$B$6, V2958+D2959+N(O2959)+T2959, IF(U2959&lt;=0, 0, V2958-H2959*W2958)))</f>
        <v/>
      </c>
      <c r="W2959" s="21">
        <f>IF(U2959&gt;0, V2959/U2959, 0)</f>
        <v/>
      </c>
      <c r="X2959" s="19">
        <f>IF(AND(S2959=1, C2959=Ajustes!$B$7), D2959-N(O2959)-T2959-H2959*W2958, "")</f>
        <v/>
      </c>
      <c r="Y2959" s="18">
        <f>IF(A2959="", "", TRIM(IF(COUNTIFS($N$2:$N$3000,N2959,$C$2:$C$3000,C2959,$D$2:$D$3000,D2959,$H$2:$H$3000,H2959)&gt;1, "Orden repetida. ", "")&amp;IF(AND(S2959=1, C2959=Ajustes!$B$7, U2958+0.000001&lt;H2959), "Vendes más de lo registrado. ", "")&amp;IF(Q2959="texto", "Fecha en texto. ", "")&amp;IF(OR(NOT(ISNUMBER(D2959)), NOT(ISNUMBER(H2959))), "Número en texto. ", "")&amp;IF(AND(ISNUMBER(Q2959), ISNUMBER(Q2958), Q2959&lt;Q2958), "Fuera de orden de fecha. ", "")))</f>
        <v/>
      </c>
      <c r="Z2959" s="18">
        <f>IF(AND(S2959=1, ISNUMBER(R2959)), ROW(), 0)</f>
        <v/>
      </c>
      <c r="AA2959" s="18">
        <f>IF(ISNUMBER(R2959), R2959, 0)</f>
        <v/>
      </c>
    </row>
    <row r="2960">
      <c r="A2960" s="13" t="n"/>
      <c r="B2960" s="13" t="n"/>
      <c r="C2960" s="13" t="n"/>
      <c r="D2960" s="13" t="n"/>
      <c r="E2960" s="13" t="n"/>
      <c r="F2960" s="13" t="n"/>
      <c r="G2960" s="13" t="n"/>
      <c r="H2960" s="13" t="n"/>
      <c r="I2960" s="13" t="n"/>
      <c r="J2960" s="13" t="n"/>
      <c r="K2960" s="13" t="n"/>
      <c r="L2960" s="13" t="n"/>
      <c r="M2960" s="13" t="n"/>
      <c r="N2960" s="13" t="n"/>
      <c r="O2960" s="14" t="n"/>
      <c r="P2960" s="15" t="n"/>
      <c r="Q2960" s="16">
        <f>IF(N2960="", "", IF(ISNUMBER(N2960), N2960, IFERROR(DATEVALUE(LEFT(N2960,10))+TIMEVALUE(MID(N2960,12,8)), "texto")))</f>
        <v/>
      </c>
      <c r="R2960" s="17">
        <f>IF(ISNUMBER(Q2960), DATE(YEAR(Q2960),MONTH(Q2960),1), "")</f>
        <v/>
      </c>
      <c r="S2960" s="18">
        <f>IF(A2960="", 0, IF(AND(M2960=Ajustes!$B$8, E2960=Ajustes!$B$5, I2960=Ajustes!$B$4, OR(C2960=Ajustes!$B$6, C2960=Ajustes!$B$7), ISNUMBER(D2960), ISNUMBER(H2960)), 1, 0))</f>
        <v/>
      </c>
      <c r="T2960" s="19">
        <f>IF(S2960&lt;&gt;1, 0, IF(N(J2960)=0, 0, IF(K2960=Ajustes!$B$5, J2960, J2960*F2960)))</f>
        <v/>
      </c>
      <c r="U2960" s="20">
        <f>IF(S2960&lt;&gt;1, U2959, IF(C2960=Ajustes!$B$6, U2959+H2960, U2959-H2960))</f>
        <v/>
      </c>
      <c r="V2960" s="19">
        <f>IF(S2960&lt;&gt;1, V2959, IF(C2960=Ajustes!$B$6, V2959+D2960+N(O2960)+T2960, IF(U2960&lt;=0, 0, V2959-H2960*W2959)))</f>
        <v/>
      </c>
      <c r="W2960" s="21">
        <f>IF(U2960&gt;0, V2960/U2960, 0)</f>
        <v/>
      </c>
      <c r="X2960" s="19">
        <f>IF(AND(S2960=1, C2960=Ajustes!$B$7), D2960-N(O2960)-T2960-H2960*W2959, "")</f>
        <v/>
      </c>
      <c r="Y2960" s="18">
        <f>IF(A2960="", "", TRIM(IF(COUNTIFS($N$2:$N$3000,N2960,$C$2:$C$3000,C2960,$D$2:$D$3000,D2960,$H$2:$H$3000,H2960)&gt;1, "Orden repetida. ", "")&amp;IF(AND(S2960=1, C2960=Ajustes!$B$7, U2959+0.000001&lt;H2960), "Vendes más de lo registrado. ", "")&amp;IF(Q2960="texto", "Fecha en texto. ", "")&amp;IF(OR(NOT(ISNUMBER(D2960)), NOT(ISNUMBER(H2960))), "Número en texto. ", "")&amp;IF(AND(ISNUMBER(Q2960), ISNUMBER(Q2959), Q2960&lt;Q2959), "Fuera de orden de fecha. ", "")))</f>
        <v/>
      </c>
      <c r="Z2960" s="18">
        <f>IF(AND(S2960=1, ISNUMBER(R2960)), ROW(), 0)</f>
        <v/>
      </c>
      <c r="AA2960" s="18">
        <f>IF(ISNUMBER(R2960), R2960, 0)</f>
        <v/>
      </c>
    </row>
    <row r="2961">
      <c r="A2961" s="13" t="n"/>
      <c r="B2961" s="13" t="n"/>
      <c r="C2961" s="13" t="n"/>
      <c r="D2961" s="13" t="n"/>
      <c r="E2961" s="13" t="n"/>
      <c r="F2961" s="13" t="n"/>
      <c r="G2961" s="13" t="n"/>
      <c r="H2961" s="13" t="n"/>
      <c r="I2961" s="13" t="n"/>
      <c r="J2961" s="13" t="n"/>
      <c r="K2961" s="13" t="n"/>
      <c r="L2961" s="13" t="n"/>
      <c r="M2961" s="13" t="n"/>
      <c r="N2961" s="13" t="n"/>
      <c r="O2961" s="14" t="n"/>
      <c r="P2961" s="15" t="n"/>
      <c r="Q2961" s="16">
        <f>IF(N2961="", "", IF(ISNUMBER(N2961), N2961, IFERROR(DATEVALUE(LEFT(N2961,10))+TIMEVALUE(MID(N2961,12,8)), "texto")))</f>
        <v/>
      </c>
      <c r="R2961" s="17">
        <f>IF(ISNUMBER(Q2961), DATE(YEAR(Q2961),MONTH(Q2961),1), "")</f>
        <v/>
      </c>
      <c r="S2961" s="18">
        <f>IF(A2961="", 0, IF(AND(M2961=Ajustes!$B$8, E2961=Ajustes!$B$5, I2961=Ajustes!$B$4, OR(C2961=Ajustes!$B$6, C2961=Ajustes!$B$7), ISNUMBER(D2961), ISNUMBER(H2961)), 1, 0))</f>
        <v/>
      </c>
      <c r="T2961" s="19">
        <f>IF(S2961&lt;&gt;1, 0, IF(N(J2961)=0, 0, IF(K2961=Ajustes!$B$5, J2961, J2961*F2961)))</f>
        <v/>
      </c>
      <c r="U2961" s="20">
        <f>IF(S2961&lt;&gt;1, U2960, IF(C2961=Ajustes!$B$6, U2960+H2961, U2960-H2961))</f>
        <v/>
      </c>
      <c r="V2961" s="19">
        <f>IF(S2961&lt;&gt;1, V2960, IF(C2961=Ajustes!$B$6, V2960+D2961+N(O2961)+T2961, IF(U2961&lt;=0, 0, V2960-H2961*W2960)))</f>
        <v/>
      </c>
      <c r="W2961" s="21">
        <f>IF(U2961&gt;0, V2961/U2961, 0)</f>
        <v/>
      </c>
      <c r="X2961" s="19">
        <f>IF(AND(S2961=1, C2961=Ajustes!$B$7), D2961-N(O2961)-T2961-H2961*W2960, "")</f>
        <v/>
      </c>
      <c r="Y2961" s="18">
        <f>IF(A2961="", "", TRIM(IF(COUNTIFS($N$2:$N$3000,N2961,$C$2:$C$3000,C2961,$D$2:$D$3000,D2961,$H$2:$H$3000,H2961)&gt;1, "Orden repetida. ", "")&amp;IF(AND(S2961=1, C2961=Ajustes!$B$7, U2960+0.000001&lt;H2961), "Vendes más de lo registrado. ", "")&amp;IF(Q2961="texto", "Fecha en texto. ", "")&amp;IF(OR(NOT(ISNUMBER(D2961)), NOT(ISNUMBER(H2961))), "Número en texto. ", "")&amp;IF(AND(ISNUMBER(Q2961), ISNUMBER(Q2960), Q2961&lt;Q2960), "Fuera de orden de fecha. ", "")))</f>
        <v/>
      </c>
      <c r="Z2961" s="18">
        <f>IF(AND(S2961=1, ISNUMBER(R2961)), ROW(), 0)</f>
        <v/>
      </c>
      <c r="AA2961" s="18">
        <f>IF(ISNUMBER(R2961), R2961, 0)</f>
        <v/>
      </c>
    </row>
    <row r="2962">
      <c r="A2962" s="13" t="n"/>
      <c r="B2962" s="13" t="n"/>
      <c r="C2962" s="13" t="n"/>
      <c r="D2962" s="13" t="n"/>
      <c r="E2962" s="13" t="n"/>
      <c r="F2962" s="13" t="n"/>
      <c r="G2962" s="13" t="n"/>
      <c r="H2962" s="13" t="n"/>
      <c r="I2962" s="13" t="n"/>
      <c r="J2962" s="13" t="n"/>
      <c r="K2962" s="13" t="n"/>
      <c r="L2962" s="13" t="n"/>
      <c r="M2962" s="13" t="n"/>
      <c r="N2962" s="13" t="n"/>
      <c r="O2962" s="14" t="n"/>
      <c r="P2962" s="15" t="n"/>
      <c r="Q2962" s="16">
        <f>IF(N2962="", "", IF(ISNUMBER(N2962), N2962, IFERROR(DATEVALUE(LEFT(N2962,10))+TIMEVALUE(MID(N2962,12,8)), "texto")))</f>
        <v/>
      </c>
      <c r="R2962" s="17">
        <f>IF(ISNUMBER(Q2962), DATE(YEAR(Q2962),MONTH(Q2962),1), "")</f>
        <v/>
      </c>
      <c r="S2962" s="18">
        <f>IF(A2962="", 0, IF(AND(M2962=Ajustes!$B$8, E2962=Ajustes!$B$5, I2962=Ajustes!$B$4, OR(C2962=Ajustes!$B$6, C2962=Ajustes!$B$7), ISNUMBER(D2962), ISNUMBER(H2962)), 1, 0))</f>
        <v/>
      </c>
      <c r="T2962" s="19">
        <f>IF(S2962&lt;&gt;1, 0, IF(N(J2962)=0, 0, IF(K2962=Ajustes!$B$5, J2962, J2962*F2962)))</f>
        <v/>
      </c>
      <c r="U2962" s="20">
        <f>IF(S2962&lt;&gt;1, U2961, IF(C2962=Ajustes!$B$6, U2961+H2962, U2961-H2962))</f>
        <v/>
      </c>
      <c r="V2962" s="19">
        <f>IF(S2962&lt;&gt;1, V2961, IF(C2962=Ajustes!$B$6, V2961+D2962+N(O2962)+T2962, IF(U2962&lt;=0, 0, V2961-H2962*W2961)))</f>
        <v/>
      </c>
      <c r="W2962" s="21">
        <f>IF(U2962&gt;0, V2962/U2962, 0)</f>
        <v/>
      </c>
      <c r="X2962" s="19">
        <f>IF(AND(S2962=1, C2962=Ajustes!$B$7), D2962-N(O2962)-T2962-H2962*W2961, "")</f>
        <v/>
      </c>
      <c r="Y2962" s="18">
        <f>IF(A2962="", "", TRIM(IF(COUNTIFS($N$2:$N$3000,N2962,$C$2:$C$3000,C2962,$D$2:$D$3000,D2962,$H$2:$H$3000,H2962)&gt;1, "Orden repetida. ", "")&amp;IF(AND(S2962=1, C2962=Ajustes!$B$7, U2961+0.000001&lt;H2962), "Vendes más de lo registrado. ", "")&amp;IF(Q2962="texto", "Fecha en texto. ", "")&amp;IF(OR(NOT(ISNUMBER(D2962)), NOT(ISNUMBER(H2962))), "Número en texto. ", "")&amp;IF(AND(ISNUMBER(Q2962), ISNUMBER(Q2961), Q2962&lt;Q2961), "Fuera de orden de fecha. ", "")))</f>
        <v/>
      </c>
      <c r="Z2962" s="18">
        <f>IF(AND(S2962=1, ISNUMBER(R2962)), ROW(), 0)</f>
        <v/>
      </c>
      <c r="AA2962" s="18">
        <f>IF(ISNUMBER(R2962), R2962, 0)</f>
        <v/>
      </c>
    </row>
    <row r="2963">
      <c r="A2963" s="13" t="n"/>
      <c r="B2963" s="13" t="n"/>
      <c r="C2963" s="13" t="n"/>
      <c r="D2963" s="13" t="n"/>
      <c r="E2963" s="13" t="n"/>
      <c r="F2963" s="13" t="n"/>
      <c r="G2963" s="13" t="n"/>
      <c r="H2963" s="13" t="n"/>
      <c r="I2963" s="13" t="n"/>
      <c r="J2963" s="13" t="n"/>
      <c r="K2963" s="13" t="n"/>
      <c r="L2963" s="13" t="n"/>
      <c r="M2963" s="13" t="n"/>
      <c r="N2963" s="13" t="n"/>
      <c r="O2963" s="14" t="n"/>
      <c r="P2963" s="15" t="n"/>
      <c r="Q2963" s="16">
        <f>IF(N2963="", "", IF(ISNUMBER(N2963), N2963, IFERROR(DATEVALUE(LEFT(N2963,10))+TIMEVALUE(MID(N2963,12,8)), "texto")))</f>
        <v/>
      </c>
      <c r="R2963" s="17">
        <f>IF(ISNUMBER(Q2963), DATE(YEAR(Q2963),MONTH(Q2963),1), "")</f>
        <v/>
      </c>
      <c r="S2963" s="18">
        <f>IF(A2963="", 0, IF(AND(M2963=Ajustes!$B$8, E2963=Ajustes!$B$5, I2963=Ajustes!$B$4, OR(C2963=Ajustes!$B$6, C2963=Ajustes!$B$7), ISNUMBER(D2963), ISNUMBER(H2963)), 1, 0))</f>
        <v/>
      </c>
      <c r="T2963" s="19">
        <f>IF(S2963&lt;&gt;1, 0, IF(N(J2963)=0, 0, IF(K2963=Ajustes!$B$5, J2963, J2963*F2963)))</f>
        <v/>
      </c>
      <c r="U2963" s="20">
        <f>IF(S2963&lt;&gt;1, U2962, IF(C2963=Ajustes!$B$6, U2962+H2963, U2962-H2963))</f>
        <v/>
      </c>
      <c r="V2963" s="19">
        <f>IF(S2963&lt;&gt;1, V2962, IF(C2963=Ajustes!$B$6, V2962+D2963+N(O2963)+T2963, IF(U2963&lt;=0, 0, V2962-H2963*W2962)))</f>
        <v/>
      </c>
      <c r="W2963" s="21">
        <f>IF(U2963&gt;0, V2963/U2963, 0)</f>
        <v/>
      </c>
      <c r="X2963" s="19">
        <f>IF(AND(S2963=1, C2963=Ajustes!$B$7), D2963-N(O2963)-T2963-H2963*W2962, "")</f>
        <v/>
      </c>
      <c r="Y2963" s="18">
        <f>IF(A2963="", "", TRIM(IF(COUNTIFS($N$2:$N$3000,N2963,$C$2:$C$3000,C2963,$D$2:$D$3000,D2963,$H$2:$H$3000,H2963)&gt;1, "Orden repetida. ", "")&amp;IF(AND(S2963=1, C2963=Ajustes!$B$7, U2962+0.000001&lt;H2963), "Vendes más de lo registrado. ", "")&amp;IF(Q2963="texto", "Fecha en texto. ", "")&amp;IF(OR(NOT(ISNUMBER(D2963)), NOT(ISNUMBER(H2963))), "Número en texto. ", "")&amp;IF(AND(ISNUMBER(Q2963), ISNUMBER(Q2962), Q2963&lt;Q2962), "Fuera de orden de fecha. ", "")))</f>
        <v/>
      </c>
      <c r="Z2963" s="18">
        <f>IF(AND(S2963=1, ISNUMBER(R2963)), ROW(), 0)</f>
        <v/>
      </c>
      <c r="AA2963" s="18">
        <f>IF(ISNUMBER(R2963), R2963, 0)</f>
        <v/>
      </c>
    </row>
    <row r="2964">
      <c r="A2964" s="13" t="n"/>
      <c r="B2964" s="13" t="n"/>
      <c r="C2964" s="13" t="n"/>
      <c r="D2964" s="13" t="n"/>
      <c r="E2964" s="13" t="n"/>
      <c r="F2964" s="13" t="n"/>
      <c r="G2964" s="13" t="n"/>
      <c r="H2964" s="13" t="n"/>
      <c r="I2964" s="13" t="n"/>
      <c r="J2964" s="13" t="n"/>
      <c r="K2964" s="13" t="n"/>
      <c r="L2964" s="13" t="n"/>
      <c r="M2964" s="13" t="n"/>
      <c r="N2964" s="13" t="n"/>
      <c r="O2964" s="14" t="n"/>
      <c r="P2964" s="15" t="n"/>
      <c r="Q2964" s="16">
        <f>IF(N2964="", "", IF(ISNUMBER(N2964), N2964, IFERROR(DATEVALUE(LEFT(N2964,10))+TIMEVALUE(MID(N2964,12,8)), "texto")))</f>
        <v/>
      </c>
      <c r="R2964" s="17">
        <f>IF(ISNUMBER(Q2964), DATE(YEAR(Q2964),MONTH(Q2964),1), "")</f>
        <v/>
      </c>
      <c r="S2964" s="18">
        <f>IF(A2964="", 0, IF(AND(M2964=Ajustes!$B$8, E2964=Ajustes!$B$5, I2964=Ajustes!$B$4, OR(C2964=Ajustes!$B$6, C2964=Ajustes!$B$7), ISNUMBER(D2964), ISNUMBER(H2964)), 1, 0))</f>
        <v/>
      </c>
      <c r="T2964" s="19">
        <f>IF(S2964&lt;&gt;1, 0, IF(N(J2964)=0, 0, IF(K2964=Ajustes!$B$5, J2964, J2964*F2964)))</f>
        <v/>
      </c>
      <c r="U2964" s="20">
        <f>IF(S2964&lt;&gt;1, U2963, IF(C2964=Ajustes!$B$6, U2963+H2964, U2963-H2964))</f>
        <v/>
      </c>
      <c r="V2964" s="19">
        <f>IF(S2964&lt;&gt;1, V2963, IF(C2964=Ajustes!$B$6, V2963+D2964+N(O2964)+T2964, IF(U2964&lt;=0, 0, V2963-H2964*W2963)))</f>
        <v/>
      </c>
      <c r="W2964" s="21">
        <f>IF(U2964&gt;0, V2964/U2964, 0)</f>
        <v/>
      </c>
      <c r="X2964" s="19">
        <f>IF(AND(S2964=1, C2964=Ajustes!$B$7), D2964-N(O2964)-T2964-H2964*W2963, "")</f>
        <v/>
      </c>
      <c r="Y2964" s="18">
        <f>IF(A2964="", "", TRIM(IF(COUNTIFS($N$2:$N$3000,N2964,$C$2:$C$3000,C2964,$D$2:$D$3000,D2964,$H$2:$H$3000,H2964)&gt;1, "Orden repetida. ", "")&amp;IF(AND(S2964=1, C2964=Ajustes!$B$7, U2963+0.000001&lt;H2964), "Vendes más de lo registrado. ", "")&amp;IF(Q2964="texto", "Fecha en texto. ", "")&amp;IF(OR(NOT(ISNUMBER(D2964)), NOT(ISNUMBER(H2964))), "Número en texto. ", "")&amp;IF(AND(ISNUMBER(Q2964), ISNUMBER(Q2963), Q2964&lt;Q2963), "Fuera de orden de fecha. ", "")))</f>
        <v/>
      </c>
      <c r="Z2964" s="18">
        <f>IF(AND(S2964=1, ISNUMBER(R2964)), ROW(), 0)</f>
        <v/>
      </c>
      <c r="AA2964" s="18">
        <f>IF(ISNUMBER(R2964), R2964, 0)</f>
        <v/>
      </c>
    </row>
    <row r="2965">
      <c r="A2965" s="13" t="n"/>
      <c r="B2965" s="13" t="n"/>
      <c r="C2965" s="13" t="n"/>
      <c r="D2965" s="13" t="n"/>
      <c r="E2965" s="13" t="n"/>
      <c r="F2965" s="13" t="n"/>
      <c r="G2965" s="13" t="n"/>
      <c r="H2965" s="13" t="n"/>
      <c r="I2965" s="13" t="n"/>
      <c r="J2965" s="13" t="n"/>
      <c r="K2965" s="13" t="n"/>
      <c r="L2965" s="13" t="n"/>
      <c r="M2965" s="13" t="n"/>
      <c r="N2965" s="13" t="n"/>
      <c r="O2965" s="14" t="n"/>
      <c r="P2965" s="15" t="n"/>
      <c r="Q2965" s="16">
        <f>IF(N2965="", "", IF(ISNUMBER(N2965), N2965, IFERROR(DATEVALUE(LEFT(N2965,10))+TIMEVALUE(MID(N2965,12,8)), "texto")))</f>
        <v/>
      </c>
      <c r="R2965" s="17">
        <f>IF(ISNUMBER(Q2965), DATE(YEAR(Q2965),MONTH(Q2965),1), "")</f>
        <v/>
      </c>
      <c r="S2965" s="18">
        <f>IF(A2965="", 0, IF(AND(M2965=Ajustes!$B$8, E2965=Ajustes!$B$5, I2965=Ajustes!$B$4, OR(C2965=Ajustes!$B$6, C2965=Ajustes!$B$7), ISNUMBER(D2965), ISNUMBER(H2965)), 1, 0))</f>
        <v/>
      </c>
      <c r="T2965" s="19">
        <f>IF(S2965&lt;&gt;1, 0, IF(N(J2965)=0, 0, IF(K2965=Ajustes!$B$5, J2965, J2965*F2965)))</f>
        <v/>
      </c>
      <c r="U2965" s="20">
        <f>IF(S2965&lt;&gt;1, U2964, IF(C2965=Ajustes!$B$6, U2964+H2965, U2964-H2965))</f>
        <v/>
      </c>
      <c r="V2965" s="19">
        <f>IF(S2965&lt;&gt;1, V2964, IF(C2965=Ajustes!$B$6, V2964+D2965+N(O2965)+T2965, IF(U2965&lt;=0, 0, V2964-H2965*W2964)))</f>
        <v/>
      </c>
      <c r="W2965" s="21">
        <f>IF(U2965&gt;0, V2965/U2965, 0)</f>
        <v/>
      </c>
      <c r="X2965" s="19">
        <f>IF(AND(S2965=1, C2965=Ajustes!$B$7), D2965-N(O2965)-T2965-H2965*W2964, "")</f>
        <v/>
      </c>
      <c r="Y2965" s="18">
        <f>IF(A2965="", "", TRIM(IF(COUNTIFS($N$2:$N$3000,N2965,$C$2:$C$3000,C2965,$D$2:$D$3000,D2965,$H$2:$H$3000,H2965)&gt;1, "Orden repetida. ", "")&amp;IF(AND(S2965=1, C2965=Ajustes!$B$7, U2964+0.000001&lt;H2965), "Vendes más de lo registrado. ", "")&amp;IF(Q2965="texto", "Fecha en texto. ", "")&amp;IF(OR(NOT(ISNUMBER(D2965)), NOT(ISNUMBER(H2965))), "Número en texto. ", "")&amp;IF(AND(ISNUMBER(Q2965), ISNUMBER(Q2964), Q2965&lt;Q2964), "Fuera de orden de fecha. ", "")))</f>
        <v/>
      </c>
      <c r="Z2965" s="18">
        <f>IF(AND(S2965=1, ISNUMBER(R2965)), ROW(), 0)</f>
        <v/>
      </c>
      <c r="AA2965" s="18">
        <f>IF(ISNUMBER(R2965), R2965, 0)</f>
        <v/>
      </c>
    </row>
    <row r="2966">
      <c r="A2966" s="13" t="n"/>
      <c r="B2966" s="13" t="n"/>
      <c r="C2966" s="13" t="n"/>
      <c r="D2966" s="13" t="n"/>
      <c r="E2966" s="13" t="n"/>
      <c r="F2966" s="13" t="n"/>
      <c r="G2966" s="13" t="n"/>
      <c r="H2966" s="13" t="n"/>
      <c r="I2966" s="13" t="n"/>
      <c r="J2966" s="13" t="n"/>
      <c r="K2966" s="13" t="n"/>
      <c r="L2966" s="13" t="n"/>
      <c r="M2966" s="13" t="n"/>
      <c r="N2966" s="13" t="n"/>
      <c r="O2966" s="14" t="n"/>
      <c r="P2966" s="15" t="n"/>
      <c r="Q2966" s="16">
        <f>IF(N2966="", "", IF(ISNUMBER(N2966), N2966, IFERROR(DATEVALUE(LEFT(N2966,10))+TIMEVALUE(MID(N2966,12,8)), "texto")))</f>
        <v/>
      </c>
      <c r="R2966" s="17">
        <f>IF(ISNUMBER(Q2966), DATE(YEAR(Q2966),MONTH(Q2966),1), "")</f>
        <v/>
      </c>
      <c r="S2966" s="18">
        <f>IF(A2966="", 0, IF(AND(M2966=Ajustes!$B$8, E2966=Ajustes!$B$5, I2966=Ajustes!$B$4, OR(C2966=Ajustes!$B$6, C2966=Ajustes!$B$7), ISNUMBER(D2966), ISNUMBER(H2966)), 1, 0))</f>
        <v/>
      </c>
      <c r="T2966" s="19">
        <f>IF(S2966&lt;&gt;1, 0, IF(N(J2966)=0, 0, IF(K2966=Ajustes!$B$5, J2966, J2966*F2966)))</f>
        <v/>
      </c>
      <c r="U2966" s="20">
        <f>IF(S2966&lt;&gt;1, U2965, IF(C2966=Ajustes!$B$6, U2965+H2966, U2965-H2966))</f>
        <v/>
      </c>
      <c r="V2966" s="19">
        <f>IF(S2966&lt;&gt;1, V2965, IF(C2966=Ajustes!$B$6, V2965+D2966+N(O2966)+T2966, IF(U2966&lt;=0, 0, V2965-H2966*W2965)))</f>
        <v/>
      </c>
      <c r="W2966" s="21">
        <f>IF(U2966&gt;0, V2966/U2966, 0)</f>
        <v/>
      </c>
      <c r="X2966" s="19">
        <f>IF(AND(S2966=1, C2966=Ajustes!$B$7), D2966-N(O2966)-T2966-H2966*W2965, "")</f>
        <v/>
      </c>
      <c r="Y2966" s="18">
        <f>IF(A2966="", "", TRIM(IF(COUNTIFS($N$2:$N$3000,N2966,$C$2:$C$3000,C2966,$D$2:$D$3000,D2966,$H$2:$H$3000,H2966)&gt;1, "Orden repetida. ", "")&amp;IF(AND(S2966=1, C2966=Ajustes!$B$7, U2965+0.000001&lt;H2966), "Vendes más de lo registrado. ", "")&amp;IF(Q2966="texto", "Fecha en texto. ", "")&amp;IF(OR(NOT(ISNUMBER(D2966)), NOT(ISNUMBER(H2966))), "Número en texto. ", "")&amp;IF(AND(ISNUMBER(Q2966), ISNUMBER(Q2965), Q2966&lt;Q2965), "Fuera de orden de fecha. ", "")))</f>
        <v/>
      </c>
      <c r="Z2966" s="18">
        <f>IF(AND(S2966=1, ISNUMBER(R2966)), ROW(), 0)</f>
        <v/>
      </c>
      <c r="AA2966" s="18">
        <f>IF(ISNUMBER(R2966), R2966, 0)</f>
        <v/>
      </c>
    </row>
    <row r="2967">
      <c r="A2967" s="13" t="n"/>
      <c r="B2967" s="13" t="n"/>
      <c r="C2967" s="13" t="n"/>
      <c r="D2967" s="13" t="n"/>
      <c r="E2967" s="13" t="n"/>
      <c r="F2967" s="13" t="n"/>
      <c r="G2967" s="13" t="n"/>
      <c r="H2967" s="13" t="n"/>
      <c r="I2967" s="13" t="n"/>
      <c r="J2967" s="13" t="n"/>
      <c r="K2967" s="13" t="n"/>
      <c r="L2967" s="13" t="n"/>
      <c r="M2967" s="13" t="n"/>
      <c r="N2967" s="13" t="n"/>
      <c r="O2967" s="14" t="n"/>
      <c r="P2967" s="15" t="n"/>
      <c r="Q2967" s="16">
        <f>IF(N2967="", "", IF(ISNUMBER(N2967), N2967, IFERROR(DATEVALUE(LEFT(N2967,10))+TIMEVALUE(MID(N2967,12,8)), "texto")))</f>
        <v/>
      </c>
      <c r="R2967" s="17">
        <f>IF(ISNUMBER(Q2967), DATE(YEAR(Q2967),MONTH(Q2967),1), "")</f>
        <v/>
      </c>
      <c r="S2967" s="18">
        <f>IF(A2967="", 0, IF(AND(M2967=Ajustes!$B$8, E2967=Ajustes!$B$5, I2967=Ajustes!$B$4, OR(C2967=Ajustes!$B$6, C2967=Ajustes!$B$7), ISNUMBER(D2967), ISNUMBER(H2967)), 1, 0))</f>
        <v/>
      </c>
      <c r="T2967" s="19">
        <f>IF(S2967&lt;&gt;1, 0, IF(N(J2967)=0, 0, IF(K2967=Ajustes!$B$5, J2967, J2967*F2967)))</f>
        <v/>
      </c>
      <c r="U2967" s="20">
        <f>IF(S2967&lt;&gt;1, U2966, IF(C2967=Ajustes!$B$6, U2966+H2967, U2966-H2967))</f>
        <v/>
      </c>
      <c r="V2967" s="19">
        <f>IF(S2967&lt;&gt;1, V2966, IF(C2967=Ajustes!$B$6, V2966+D2967+N(O2967)+T2967, IF(U2967&lt;=0, 0, V2966-H2967*W2966)))</f>
        <v/>
      </c>
      <c r="W2967" s="21">
        <f>IF(U2967&gt;0, V2967/U2967, 0)</f>
        <v/>
      </c>
      <c r="X2967" s="19">
        <f>IF(AND(S2967=1, C2967=Ajustes!$B$7), D2967-N(O2967)-T2967-H2967*W2966, "")</f>
        <v/>
      </c>
      <c r="Y2967" s="18">
        <f>IF(A2967="", "", TRIM(IF(COUNTIFS($N$2:$N$3000,N2967,$C$2:$C$3000,C2967,$D$2:$D$3000,D2967,$H$2:$H$3000,H2967)&gt;1, "Orden repetida. ", "")&amp;IF(AND(S2967=1, C2967=Ajustes!$B$7, U2966+0.000001&lt;H2967), "Vendes más de lo registrado. ", "")&amp;IF(Q2967="texto", "Fecha en texto. ", "")&amp;IF(OR(NOT(ISNUMBER(D2967)), NOT(ISNUMBER(H2967))), "Número en texto. ", "")&amp;IF(AND(ISNUMBER(Q2967), ISNUMBER(Q2966), Q2967&lt;Q2966), "Fuera de orden de fecha. ", "")))</f>
        <v/>
      </c>
      <c r="Z2967" s="18">
        <f>IF(AND(S2967=1, ISNUMBER(R2967)), ROW(), 0)</f>
        <v/>
      </c>
      <c r="AA2967" s="18">
        <f>IF(ISNUMBER(R2967), R2967, 0)</f>
        <v/>
      </c>
    </row>
    <row r="2968">
      <c r="A2968" s="13" t="n"/>
      <c r="B2968" s="13" t="n"/>
      <c r="C2968" s="13" t="n"/>
      <c r="D2968" s="13" t="n"/>
      <c r="E2968" s="13" t="n"/>
      <c r="F2968" s="13" t="n"/>
      <c r="G2968" s="13" t="n"/>
      <c r="H2968" s="13" t="n"/>
      <c r="I2968" s="13" t="n"/>
      <c r="J2968" s="13" t="n"/>
      <c r="K2968" s="13" t="n"/>
      <c r="L2968" s="13" t="n"/>
      <c r="M2968" s="13" t="n"/>
      <c r="N2968" s="13" t="n"/>
      <c r="O2968" s="14" t="n"/>
      <c r="P2968" s="15" t="n"/>
      <c r="Q2968" s="16">
        <f>IF(N2968="", "", IF(ISNUMBER(N2968), N2968, IFERROR(DATEVALUE(LEFT(N2968,10))+TIMEVALUE(MID(N2968,12,8)), "texto")))</f>
        <v/>
      </c>
      <c r="R2968" s="17">
        <f>IF(ISNUMBER(Q2968), DATE(YEAR(Q2968),MONTH(Q2968),1), "")</f>
        <v/>
      </c>
      <c r="S2968" s="18">
        <f>IF(A2968="", 0, IF(AND(M2968=Ajustes!$B$8, E2968=Ajustes!$B$5, I2968=Ajustes!$B$4, OR(C2968=Ajustes!$B$6, C2968=Ajustes!$B$7), ISNUMBER(D2968), ISNUMBER(H2968)), 1, 0))</f>
        <v/>
      </c>
      <c r="T2968" s="19">
        <f>IF(S2968&lt;&gt;1, 0, IF(N(J2968)=0, 0, IF(K2968=Ajustes!$B$5, J2968, J2968*F2968)))</f>
        <v/>
      </c>
      <c r="U2968" s="20">
        <f>IF(S2968&lt;&gt;1, U2967, IF(C2968=Ajustes!$B$6, U2967+H2968, U2967-H2968))</f>
        <v/>
      </c>
      <c r="V2968" s="19">
        <f>IF(S2968&lt;&gt;1, V2967, IF(C2968=Ajustes!$B$6, V2967+D2968+N(O2968)+T2968, IF(U2968&lt;=0, 0, V2967-H2968*W2967)))</f>
        <v/>
      </c>
      <c r="W2968" s="21">
        <f>IF(U2968&gt;0, V2968/U2968, 0)</f>
        <v/>
      </c>
      <c r="X2968" s="19">
        <f>IF(AND(S2968=1, C2968=Ajustes!$B$7), D2968-N(O2968)-T2968-H2968*W2967, "")</f>
        <v/>
      </c>
      <c r="Y2968" s="18">
        <f>IF(A2968="", "", TRIM(IF(COUNTIFS($N$2:$N$3000,N2968,$C$2:$C$3000,C2968,$D$2:$D$3000,D2968,$H$2:$H$3000,H2968)&gt;1, "Orden repetida. ", "")&amp;IF(AND(S2968=1, C2968=Ajustes!$B$7, U2967+0.000001&lt;H2968), "Vendes más de lo registrado. ", "")&amp;IF(Q2968="texto", "Fecha en texto. ", "")&amp;IF(OR(NOT(ISNUMBER(D2968)), NOT(ISNUMBER(H2968))), "Número en texto. ", "")&amp;IF(AND(ISNUMBER(Q2968), ISNUMBER(Q2967), Q2968&lt;Q2967), "Fuera de orden de fecha. ", "")))</f>
        <v/>
      </c>
      <c r="Z2968" s="18">
        <f>IF(AND(S2968=1, ISNUMBER(R2968)), ROW(), 0)</f>
        <v/>
      </c>
      <c r="AA2968" s="18">
        <f>IF(ISNUMBER(R2968), R2968, 0)</f>
        <v/>
      </c>
    </row>
    <row r="2969">
      <c r="A2969" s="13" t="n"/>
      <c r="B2969" s="13" t="n"/>
      <c r="C2969" s="13" t="n"/>
      <c r="D2969" s="13" t="n"/>
      <c r="E2969" s="13" t="n"/>
      <c r="F2969" s="13" t="n"/>
      <c r="G2969" s="13" t="n"/>
      <c r="H2969" s="13" t="n"/>
      <c r="I2969" s="13" t="n"/>
      <c r="J2969" s="13" t="n"/>
      <c r="K2969" s="13" t="n"/>
      <c r="L2969" s="13" t="n"/>
      <c r="M2969" s="13" t="n"/>
      <c r="N2969" s="13" t="n"/>
      <c r="O2969" s="14" t="n"/>
      <c r="P2969" s="15" t="n"/>
      <c r="Q2969" s="16">
        <f>IF(N2969="", "", IF(ISNUMBER(N2969), N2969, IFERROR(DATEVALUE(LEFT(N2969,10))+TIMEVALUE(MID(N2969,12,8)), "texto")))</f>
        <v/>
      </c>
      <c r="R2969" s="17">
        <f>IF(ISNUMBER(Q2969), DATE(YEAR(Q2969),MONTH(Q2969),1), "")</f>
        <v/>
      </c>
      <c r="S2969" s="18">
        <f>IF(A2969="", 0, IF(AND(M2969=Ajustes!$B$8, E2969=Ajustes!$B$5, I2969=Ajustes!$B$4, OR(C2969=Ajustes!$B$6, C2969=Ajustes!$B$7), ISNUMBER(D2969), ISNUMBER(H2969)), 1, 0))</f>
        <v/>
      </c>
      <c r="T2969" s="19">
        <f>IF(S2969&lt;&gt;1, 0, IF(N(J2969)=0, 0, IF(K2969=Ajustes!$B$5, J2969, J2969*F2969)))</f>
        <v/>
      </c>
      <c r="U2969" s="20">
        <f>IF(S2969&lt;&gt;1, U2968, IF(C2969=Ajustes!$B$6, U2968+H2969, U2968-H2969))</f>
        <v/>
      </c>
      <c r="V2969" s="19">
        <f>IF(S2969&lt;&gt;1, V2968, IF(C2969=Ajustes!$B$6, V2968+D2969+N(O2969)+T2969, IF(U2969&lt;=0, 0, V2968-H2969*W2968)))</f>
        <v/>
      </c>
      <c r="W2969" s="21">
        <f>IF(U2969&gt;0, V2969/U2969, 0)</f>
        <v/>
      </c>
      <c r="X2969" s="19">
        <f>IF(AND(S2969=1, C2969=Ajustes!$B$7), D2969-N(O2969)-T2969-H2969*W2968, "")</f>
        <v/>
      </c>
      <c r="Y2969" s="18">
        <f>IF(A2969="", "", TRIM(IF(COUNTIFS($N$2:$N$3000,N2969,$C$2:$C$3000,C2969,$D$2:$D$3000,D2969,$H$2:$H$3000,H2969)&gt;1, "Orden repetida. ", "")&amp;IF(AND(S2969=1, C2969=Ajustes!$B$7, U2968+0.000001&lt;H2969), "Vendes más de lo registrado. ", "")&amp;IF(Q2969="texto", "Fecha en texto. ", "")&amp;IF(OR(NOT(ISNUMBER(D2969)), NOT(ISNUMBER(H2969))), "Número en texto. ", "")&amp;IF(AND(ISNUMBER(Q2969), ISNUMBER(Q2968), Q2969&lt;Q2968), "Fuera de orden de fecha. ", "")))</f>
        <v/>
      </c>
      <c r="Z2969" s="18">
        <f>IF(AND(S2969=1, ISNUMBER(R2969)), ROW(), 0)</f>
        <v/>
      </c>
      <c r="AA2969" s="18">
        <f>IF(ISNUMBER(R2969), R2969, 0)</f>
        <v/>
      </c>
    </row>
    <row r="2970">
      <c r="A2970" s="13" t="n"/>
      <c r="B2970" s="13" t="n"/>
      <c r="C2970" s="13" t="n"/>
      <c r="D2970" s="13" t="n"/>
      <c r="E2970" s="13" t="n"/>
      <c r="F2970" s="13" t="n"/>
      <c r="G2970" s="13" t="n"/>
      <c r="H2970" s="13" t="n"/>
      <c r="I2970" s="13" t="n"/>
      <c r="J2970" s="13" t="n"/>
      <c r="K2970" s="13" t="n"/>
      <c r="L2970" s="13" t="n"/>
      <c r="M2970" s="13" t="n"/>
      <c r="N2970" s="13" t="n"/>
      <c r="O2970" s="14" t="n"/>
      <c r="P2970" s="15" t="n"/>
      <c r="Q2970" s="16">
        <f>IF(N2970="", "", IF(ISNUMBER(N2970), N2970, IFERROR(DATEVALUE(LEFT(N2970,10))+TIMEVALUE(MID(N2970,12,8)), "texto")))</f>
        <v/>
      </c>
      <c r="R2970" s="17">
        <f>IF(ISNUMBER(Q2970), DATE(YEAR(Q2970),MONTH(Q2970),1), "")</f>
        <v/>
      </c>
      <c r="S2970" s="18">
        <f>IF(A2970="", 0, IF(AND(M2970=Ajustes!$B$8, E2970=Ajustes!$B$5, I2970=Ajustes!$B$4, OR(C2970=Ajustes!$B$6, C2970=Ajustes!$B$7), ISNUMBER(D2970), ISNUMBER(H2970)), 1, 0))</f>
        <v/>
      </c>
      <c r="T2970" s="19">
        <f>IF(S2970&lt;&gt;1, 0, IF(N(J2970)=0, 0, IF(K2970=Ajustes!$B$5, J2970, J2970*F2970)))</f>
        <v/>
      </c>
      <c r="U2970" s="20">
        <f>IF(S2970&lt;&gt;1, U2969, IF(C2970=Ajustes!$B$6, U2969+H2970, U2969-H2970))</f>
        <v/>
      </c>
      <c r="V2970" s="19">
        <f>IF(S2970&lt;&gt;1, V2969, IF(C2970=Ajustes!$B$6, V2969+D2970+N(O2970)+T2970, IF(U2970&lt;=0, 0, V2969-H2970*W2969)))</f>
        <v/>
      </c>
      <c r="W2970" s="21">
        <f>IF(U2970&gt;0, V2970/U2970, 0)</f>
        <v/>
      </c>
      <c r="X2970" s="19">
        <f>IF(AND(S2970=1, C2970=Ajustes!$B$7), D2970-N(O2970)-T2970-H2970*W2969, "")</f>
        <v/>
      </c>
      <c r="Y2970" s="18">
        <f>IF(A2970="", "", TRIM(IF(COUNTIFS($N$2:$N$3000,N2970,$C$2:$C$3000,C2970,$D$2:$D$3000,D2970,$H$2:$H$3000,H2970)&gt;1, "Orden repetida. ", "")&amp;IF(AND(S2970=1, C2970=Ajustes!$B$7, U2969+0.000001&lt;H2970), "Vendes más de lo registrado. ", "")&amp;IF(Q2970="texto", "Fecha en texto. ", "")&amp;IF(OR(NOT(ISNUMBER(D2970)), NOT(ISNUMBER(H2970))), "Número en texto. ", "")&amp;IF(AND(ISNUMBER(Q2970), ISNUMBER(Q2969), Q2970&lt;Q2969), "Fuera de orden de fecha. ", "")))</f>
        <v/>
      </c>
      <c r="Z2970" s="18">
        <f>IF(AND(S2970=1, ISNUMBER(R2970)), ROW(), 0)</f>
        <v/>
      </c>
      <c r="AA2970" s="18">
        <f>IF(ISNUMBER(R2970), R2970, 0)</f>
        <v/>
      </c>
    </row>
    <row r="2971">
      <c r="A2971" s="13" t="n"/>
      <c r="B2971" s="13" t="n"/>
      <c r="C2971" s="13" t="n"/>
      <c r="D2971" s="13" t="n"/>
      <c r="E2971" s="13" t="n"/>
      <c r="F2971" s="13" t="n"/>
      <c r="G2971" s="13" t="n"/>
      <c r="H2971" s="13" t="n"/>
      <c r="I2971" s="13" t="n"/>
      <c r="J2971" s="13" t="n"/>
      <c r="K2971" s="13" t="n"/>
      <c r="L2971" s="13" t="n"/>
      <c r="M2971" s="13" t="n"/>
      <c r="N2971" s="13" t="n"/>
      <c r="O2971" s="14" t="n"/>
      <c r="P2971" s="15" t="n"/>
      <c r="Q2971" s="16">
        <f>IF(N2971="", "", IF(ISNUMBER(N2971), N2971, IFERROR(DATEVALUE(LEFT(N2971,10))+TIMEVALUE(MID(N2971,12,8)), "texto")))</f>
        <v/>
      </c>
      <c r="R2971" s="17">
        <f>IF(ISNUMBER(Q2971), DATE(YEAR(Q2971),MONTH(Q2971),1), "")</f>
        <v/>
      </c>
      <c r="S2971" s="18">
        <f>IF(A2971="", 0, IF(AND(M2971=Ajustes!$B$8, E2971=Ajustes!$B$5, I2971=Ajustes!$B$4, OR(C2971=Ajustes!$B$6, C2971=Ajustes!$B$7), ISNUMBER(D2971), ISNUMBER(H2971)), 1, 0))</f>
        <v/>
      </c>
      <c r="T2971" s="19">
        <f>IF(S2971&lt;&gt;1, 0, IF(N(J2971)=0, 0, IF(K2971=Ajustes!$B$5, J2971, J2971*F2971)))</f>
        <v/>
      </c>
      <c r="U2971" s="20">
        <f>IF(S2971&lt;&gt;1, U2970, IF(C2971=Ajustes!$B$6, U2970+H2971, U2970-H2971))</f>
        <v/>
      </c>
      <c r="V2971" s="19">
        <f>IF(S2971&lt;&gt;1, V2970, IF(C2971=Ajustes!$B$6, V2970+D2971+N(O2971)+T2971, IF(U2971&lt;=0, 0, V2970-H2971*W2970)))</f>
        <v/>
      </c>
      <c r="W2971" s="21">
        <f>IF(U2971&gt;0, V2971/U2971, 0)</f>
        <v/>
      </c>
      <c r="X2971" s="19">
        <f>IF(AND(S2971=1, C2971=Ajustes!$B$7), D2971-N(O2971)-T2971-H2971*W2970, "")</f>
        <v/>
      </c>
      <c r="Y2971" s="18">
        <f>IF(A2971="", "", TRIM(IF(COUNTIFS($N$2:$N$3000,N2971,$C$2:$C$3000,C2971,$D$2:$D$3000,D2971,$H$2:$H$3000,H2971)&gt;1, "Orden repetida. ", "")&amp;IF(AND(S2971=1, C2971=Ajustes!$B$7, U2970+0.000001&lt;H2971), "Vendes más de lo registrado. ", "")&amp;IF(Q2971="texto", "Fecha en texto. ", "")&amp;IF(OR(NOT(ISNUMBER(D2971)), NOT(ISNUMBER(H2971))), "Número en texto. ", "")&amp;IF(AND(ISNUMBER(Q2971), ISNUMBER(Q2970), Q2971&lt;Q2970), "Fuera de orden de fecha. ", "")))</f>
        <v/>
      </c>
      <c r="Z2971" s="18">
        <f>IF(AND(S2971=1, ISNUMBER(R2971)), ROW(), 0)</f>
        <v/>
      </c>
      <c r="AA2971" s="18">
        <f>IF(ISNUMBER(R2971), R2971, 0)</f>
        <v/>
      </c>
    </row>
    <row r="2972">
      <c r="A2972" s="13" t="n"/>
      <c r="B2972" s="13" t="n"/>
      <c r="C2972" s="13" t="n"/>
      <c r="D2972" s="13" t="n"/>
      <c r="E2972" s="13" t="n"/>
      <c r="F2972" s="13" t="n"/>
      <c r="G2972" s="13" t="n"/>
      <c r="H2972" s="13" t="n"/>
      <c r="I2972" s="13" t="n"/>
      <c r="J2972" s="13" t="n"/>
      <c r="K2972" s="13" t="n"/>
      <c r="L2972" s="13" t="n"/>
      <c r="M2972" s="13" t="n"/>
      <c r="N2972" s="13" t="n"/>
      <c r="O2972" s="14" t="n"/>
      <c r="P2972" s="15" t="n"/>
      <c r="Q2972" s="16">
        <f>IF(N2972="", "", IF(ISNUMBER(N2972), N2972, IFERROR(DATEVALUE(LEFT(N2972,10))+TIMEVALUE(MID(N2972,12,8)), "texto")))</f>
        <v/>
      </c>
      <c r="R2972" s="17">
        <f>IF(ISNUMBER(Q2972), DATE(YEAR(Q2972),MONTH(Q2972),1), "")</f>
        <v/>
      </c>
      <c r="S2972" s="18">
        <f>IF(A2972="", 0, IF(AND(M2972=Ajustes!$B$8, E2972=Ajustes!$B$5, I2972=Ajustes!$B$4, OR(C2972=Ajustes!$B$6, C2972=Ajustes!$B$7), ISNUMBER(D2972), ISNUMBER(H2972)), 1, 0))</f>
        <v/>
      </c>
      <c r="T2972" s="19">
        <f>IF(S2972&lt;&gt;1, 0, IF(N(J2972)=0, 0, IF(K2972=Ajustes!$B$5, J2972, J2972*F2972)))</f>
        <v/>
      </c>
      <c r="U2972" s="20">
        <f>IF(S2972&lt;&gt;1, U2971, IF(C2972=Ajustes!$B$6, U2971+H2972, U2971-H2972))</f>
        <v/>
      </c>
      <c r="V2972" s="19">
        <f>IF(S2972&lt;&gt;1, V2971, IF(C2972=Ajustes!$B$6, V2971+D2972+N(O2972)+T2972, IF(U2972&lt;=0, 0, V2971-H2972*W2971)))</f>
        <v/>
      </c>
      <c r="W2972" s="21">
        <f>IF(U2972&gt;0, V2972/U2972, 0)</f>
        <v/>
      </c>
      <c r="X2972" s="19">
        <f>IF(AND(S2972=1, C2972=Ajustes!$B$7), D2972-N(O2972)-T2972-H2972*W2971, "")</f>
        <v/>
      </c>
      <c r="Y2972" s="18">
        <f>IF(A2972="", "", TRIM(IF(COUNTIFS($N$2:$N$3000,N2972,$C$2:$C$3000,C2972,$D$2:$D$3000,D2972,$H$2:$H$3000,H2972)&gt;1, "Orden repetida. ", "")&amp;IF(AND(S2972=1, C2972=Ajustes!$B$7, U2971+0.000001&lt;H2972), "Vendes más de lo registrado. ", "")&amp;IF(Q2972="texto", "Fecha en texto. ", "")&amp;IF(OR(NOT(ISNUMBER(D2972)), NOT(ISNUMBER(H2972))), "Número en texto. ", "")&amp;IF(AND(ISNUMBER(Q2972), ISNUMBER(Q2971), Q2972&lt;Q2971), "Fuera de orden de fecha. ", "")))</f>
        <v/>
      </c>
      <c r="Z2972" s="18">
        <f>IF(AND(S2972=1, ISNUMBER(R2972)), ROW(), 0)</f>
        <v/>
      </c>
      <c r="AA2972" s="18">
        <f>IF(ISNUMBER(R2972), R2972, 0)</f>
        <v/>
      </c>
    </row>
    <row r="2973">
      <c r="A2973" s="13" t="n"/>
      <c r="B2973" s="13" t="n"/>
      <c r="C2973" s="13" t="n"/>
      <c r="D2973" s="13" t="n"/>
      <c r="E2973" s="13" t="n"/>
      <c r="F2973" s="13" t="n"/>
      <c r="G2973" s="13" t="n"/>
      <c r="H2973" s="13" t="n"/>
      <c r="I2973" s="13" t="n"/>
      <c r="J2973" s="13" t="n"/>
      <c r="K2973" s="13" t="n"/>
      <c r="L2973" s="13" t="n"/>
      <c r="M2973" s="13" t="n"/>
      <c r="N2973" s="13" t="n"/>
      <c r="O2973" s="14" t="n"/>
      <c r="P2973" s="15" t="n"/>
      <c r="Q2973" s="16">
        <f>IF(N2973="", "", IF(ISNUMBER(N2973), N2973, IFERROR(DATEVALUE(LEFT(N2973,10))+TIMEVALUE(MID(N2973,12,8)), "texto")))</f>
        <v/>
      </c>
      <c r="R2973" s="17">
        <f>IF(ISNUMBER(Q2973), DATE(YEAR(Q2973),MONTH(Q2973),1), "")</f>
        <v/>
      </c>
      <c r="S2973" s="18">
        <f>IF(A2973="", 0, IF(AND(M2973=Ajustes!$B$8, E2973=Ajustes!$B$5, I2973=Ajustes!$B$4, OR(C2973=Ajustes!$B$6, C2973=Ajustes!$B$7), ISNUMBER(D2973), ISNUMBER(H2973)), 1, 0))</f>
        <v/>
      </c>
      <c r="T2973" s="19">
        <f>IF(S2973&lt;&gt;1, 0, IF(N(J2973)=0, 0, IF(K2973=Ajustes!$B$5, J2973, J2973*F2973)))</f>
        <v/>
      </c>
      <c r="U2973" s="20">
        <f>IF(S2973&lt;&gt;1, U2972, IF(C2973=Ajustes!$B$6, U2972+H2973, U2972-H2973))</f>
        <v/>
      </c>
      <c r="V2973" s="19">
        <f>IF(S2973&lt;&gt;1, V2972, IF(C2973=Ajustes!$B$6, V2972+D2973+N(O2973)+T2973, IF(U2973&lt;=0, 0, V2972-H2973*W2972)))</f>
        <v/>
      </c>
      <c r="W2973" s="21">
        <f>IF(U2973&gt;0, V2973/U2973, 0)</f>
        <v/>
      </c>
      <c r="X2973" s="19">
        <f>IF(AND(S2973=1, C2973=Ajustes!$B$7), D2973-N(O2973)-T2973-H2973*W2972, "")</f>
        <v/>
      </c>
      <c r="Y2973" s="18">
        <f>IF(A2973="", "", TRIM(IF(COUNTIFS($N$2:$N$3000,N2973,$C$2:$C$3000,C2973,$D$2:$D$3000,D2973,$H$2:$H$3000,H2973)&gt;1, "Orden repetida. ", "")&amp;IF(AND(S2973=1, C2973=Ajustes!$B$7, U2972+0.000001&lt;H2973), "Vendes más de lo registrado. ", "")&amp;IF(Q2973="texto", "Fecha en texto. ", "")&amp;IF(OR(NOT(ISNUMBER(D2973)), NOT(ISNUMBER(H2973))), "Número en texto. ", "")&amp;IF(AND(ISNUMBER(Q2973), ISNUMBER(Q2972), Q2973&lt;Q2972), "Fuera de orden de fecha. ", "")))</f>
        <v/>
      </c>
      <c r="Z2973" s="18">
        <f>IF(AND(S2973=1, ISNUMBER(R2973)), ROW(), 0)</f>
        <v/>
      </c>
      <c r="AA2973" s="18">
        <f>IF(ISNUMBER(R2973), R2973, 0)</f>
        <v/>
      </c>
    </row>
    <row r="2974">
      <c r="A2974" s="13" t="n"/>
      <c r="B2974" s="13" t="n"/>
      <c r="C2974" s="13" t="n"/>
      <c r="D2974" s="13" t="n"/>
      <c r="E2974" s="13" t="n"/>
      <c r="F2974" s="13" t="n"/>
      <c r="G2974" s="13" t="n"/>
      <c r="H2974" s="13" t="n"/>
      <c r="I2974" s="13" t="n"/>
      <c r="J2974" s="13" t="n"/>
      <c r="K2974" s="13" t="n"/>
      <c r="L2974" s="13" t="n"/>
      <c r="M2974" s="13" t="n"/>
      <c r="N2974" s="13" t="n"/>
      <c r="O2974" s="14" t="n"/>
      <c r="P2974" s="15" t="n"/>
      <c r="Q2974" s="16">
        <f>IF(N2974="", "", IF(ISNUMBER(N2974), N2974, IFERROR(DATEVALUE(LEFT(N2974,10))+TIMEVALUE(MID(N2974,12,8)), "texto")))</f>
        <v/>
      </c>
      <c r="R2974" s="17">
        <f>IF(ISNUMBER(Q2974), DATE(YEAR(Q2974),MONTH(Q2974),1), "")</f>
        <v/>
      </c>
      <c r="S2974" s="18">
        <f>IF(A2974="", 0, IF(AND(M2974=Ajustes!$B$8, E2974=Ajustes!$B$5, I2974=Ajustes!$B$4, OR(C2974=Ajustes!$B$6, C2974=Ajustes!$B$7), ISNUMBER(D2974), ISNUMBER(H2974)), 1, 0))</f>
        <v/>
      </c>
      <c r="T2974" s="19">
        <f>IF(S2974&lt;&gt;1, 0, IF(N(J2974)=0, 0, IF(K2974=Ajustes!$B$5, J2974, J2974*F2974)))</f>
        <v/>
      </c>
      <c r="U2974" s="20">
        <f>IF(S2974&lt;&gt;1, U2973, IF(C2974=Ajustes!$B$6, U2973+H2974, U2973-H2974))</f>
        <v/>
      </c>
      <c r="V2974" s="19">
        <f>IF(S2974&lt;&gt;1, V2973, IF(C2974=Ajustes!$B$6, V2973+D2974+N(O2974)+T2974, IF(U2974&lt;=0, 0, V2973-H2974*W2973)))</f>
        <v/>
      </c>
      <c r="W2974" s="21">
        <f>IF(U2974&gt;0, V2974/U2974, 0)</f>
        <v/>
      </c>
      <c r="X2974" s="19">
        <f>IF(AND(S2974=1, C2974=Ajustes!$B$7), D2974-N(O2974)-T2974-H2974*W2973, "")</f>
        <v/>
      </c>
      <c r="Y2974" s="18">
        <f>IF(A2974="", "", TRIM(IF(COUNTIFS($N$2:$N$3000,N2974,$C$2:$C$3000,C2974,$D$2:$D$3000,D2974,$H$2:$H$3000,H2974)&gt;1, "Orden repetida. ", "")&amp;IF(AND(S2974=1, C2974=Ajustes!$B$7, U2973+0.000001&lt;H2974), "Vendes más de lo registrado. ", "")&amp;IF(Q2974="texto", "Fecha en texto. ", "")&amp;IF(OR(NOT(ISNUMBER(D2974)), NOT(ISNUMBER(H2974))), "Número en texto. ", "")&amp;IF(AND(ISNUMBER(Q2974), ISNUMBER(Q2973), Q2974&lt;Q2973), "Fuera de orden de fecha. ", "")))</f>
        <v/>
      </c>
      <c r="Z2974" s="18">
        <f>IF(AND(S2974=1, ISNUMBER(R2974)), ROW(), 0)</f>
        <v/>
      </c>
      <c r="AA2974" s="18">
        <f>IF(ISNUMBER(R2974), R2974, 0)</f>
        <v/>
      </c>
    </row>
    <row r="2975">
      <c r="A2975" s="13" t="n"/>
      <c r="B2975" s="13" t="n"/>
      <c r="C2975" s="13" t="n"/>
      <c r="D2975" s="13" t="n"/>
      <c r="E2975" s="13" t="n"/>
      <c r="F2975" s="13" t="n"/>
      <c r="G2975" s="13" t="n"/>
      <c r="H2975" s="13" t="n"/>
      <c r="I2975" s="13" t="n"/>
      <c r="J2975" s="13" t="n"/>
      <c r="K2975" s="13" t="n"/>
      <c r="L2975" s="13" t="n"/>
      <c r="M2975" s="13" t="n"/>
      <c r="N2975" s="13" t="n"/>
      <c r="O2975" s="14" t="n"/>
      <c r="P2975" s="15" t="n"/>
      <c r="Q2975" s="16">
        <f>IF(N2975="", "", IF(ISNUMBER(N2975), N2975, IFERROR(DATEVALUE(LEFT(N2975,10))+TIMEVALUE(MID(N2975,12,8)), "texto")))</f>
        <v/>
      </c>
      <c r="R2975" s="17">
        <f>IF(ISNUMBER(Q2975), DATE(YEAR(Q2975),MONTH(Q2975),1), "")</f>
        <v/>
      </c>
      <c r="S2975" s="18">
        <f>IF(A2975="", 0, IF(AND(M2975=Ajustes!$B$8, E2975=Ajustes!$B$5, I2975=Ajustes!$B$4, OR(C2975=Ajustes!$B$6, C2975=Ajustes!$B$7), ISNUMBER(D2975), ISNUMBER(H2975)), 1, 0))</f>
        <v/>
      </c>
      <c r="T2975" s="19">
        <f>IF(S2975&lt;&gt;1, 0, IF(N(J2975)=0, 0, IF(K2975=Ajustes!$B$5, J2975, J2975*F2975)))</f>
        <v/>
      </c>
      <c r="U2975" s="20">
        <f>IF(S2975&lt;&gt;1, U2974, IF(C2975=Ajustes!$B$6, U2974+H2975, U2974-H2975))</f>
        <v/>
      </c>
      <c r="V2975" s="19">
        <f>IF(S2975&lt;&gt;1, V2974, IF(C2975=Ajustes!$B$6, V2974+D2975+N(O2975)+T2975, IF(U2975&lt;=0, 0, V2974-H2975*W2974)))</f>
        <v/>
      </c>
      <c r="W2975" s="21">
        <f>IF(U2975&gt;0, V2975/U2975, 0)</f>
        <v/>
      </c>
      <c r="X2975" s="19">
        <f>IF(AND(S2975=1, C2975=Ajustes!$B$7), D2975-N(O2975)-T2975-H2975*W2974, "")</f>
        <v/>
      </c>
      <c r="Y2975" s="18">
        <f>IF(A2975="", "", TRIM(IF(COUNTIFS($N$2:$N$3000,N2975,$C$2:$C$3000,C2975,$D$2:$D$3000,D2975,$H$2:$H$3000,H2975)&gt;1, "Orden repetida. ", "")&amp;IF(AND(S2975=1, C2975=Ajustes!$B$7, U2974+0.000001&lt;H2975), "Vendes más de lo registrado. ", "")&amp;IF(Q2975="texto", "Fecha en texto. ", "")&amp;IF(OR(NOT(ISNUMBER(D2975)), NOT(ISNUMBER(H2975))), "Número en texto. ", "")&amp;IF(AND(ISNUMBER(Q2975), ISNUMBER(Q2974), Q2975&lt;Q2974), "Fuera de orden de fecha. ", "")))</f>
        <v/>
      </c>
      <c r="Z2975" s="18">
        <f>IF(AND(S2975=1, ISNUMBER(R2975)), ROW(), 0)</f>
        <v/>
      </c>
      <c r="AA2975" s="18">
        <f>IF(ISNUMBER(R2975), R2975, 0)</f>
        <v/>
      </c>
    </row>
    <row r="2976">
      <c r="A2976" s="13" t="n"/>
      <c r="B2976" s="13" t="n"/>
      <c r="C2976" s="13" t="n"/>
      <c r="D2976" s="13" t="n"/>
      <c r="E2976" s="13" t="n"/>
      <c r="F2976" s="13" t="n"/>
      <c r="G2976" s="13" t="n"/>
      <c r="H2976" s="13" t="n"/>
      <c r="I2976" s="13" t="n"/>
      <c r="J2976" s="13" t="n"/>
      <c r="K2976" s="13" t="n"/>
      <c r="L2976" s="13" t="n"/>
      <c r="M2976" s="13" t="n"/>
      <c r="N2976" s="13" t="n"/>
      <c r="O2976" s="14" t="n"/>
      <c r="P2976" s="15" t="n"/>
      <c r="Q2976" s="16">
        <f>IF(N2976="", "", IF(ISNUMBER(N2976), N2976, IFERROR(DATEVALUE(LEFT(N2976,10))+TIMEVALUE(MID(N2976,12,8)), "texto")))</f>
        <v/>
      </c>
      <c r="R2976" s="17">
        <f>IF(ISNUMBER(Q2976), DATE(YEAR(Q2976),MONTH(Q2976),1), "")</f>
        <v/>
      </c>
      <c r="S2976" s="18">
        <f>IF(A2976="", 0, IF(AND(M2976=Ajustes!$B$8, E2976=Ajustes!$B$5, I2976=Ajustes!$B$4, OR(C2976=Ajustes!$B$6, C2976=Ajustes!$B$7), ISNUMBER(D2976), ISNUMBER(H2976)), 1, 0))</f>
        <v/>
      </c>
      <c r="T2976" s="19">
        <f>IF(S2976&lt;&gt;1, 0, IF(N(J2976)=0, 0, IF(K2976=Ajustes!$B$5, J2976, J2976*F2976)))</f>
        <v/>
      </c>
      <c r="U2976" s="20">
        <f>IF(S2976&lt;&gt;1, U2975, IF(C2976=Ajustes!$B$6, U2975+H2976, U2975-H2976))</f>
        <v/>
      </c>
      <c r="V2976" s="19">
        <f>IF(S2976&lt;&gt;1, V2975, IF(C2976=Ajustes!$B$6, V2975+D2976+N(O2976)+T2976, IF(U2976&lt;=0, 0, V2975-H2976*W2975)))</f>
        <v/>
      </c>
      <c r="W2976" s="21">
        <f>IF(U2976&gt;0, V2976/U2976, 0)</f>
        <v/>
      </c>
      <c r="X2976" s="19">
        <f>IF(AND(S2976=1, C2976=Ajustes!$B$7), D2976-N(O2976)-T2976-H2976*W2975, "")</f>
        <v/>
      </c>
      <c r="Y2976" s="18">
        <f>IF(A2976="", "", TRIM(IF(COUNTIFS($N$2:$N$3000,N2976,$C$2:$C$3000,C2976,$D$2:$D$3000,D2976,$H$2:$H$3000,H2976)&gt;1, "Orden repetida. ", "")&amp;IF(AND(S2976=1, C2976=Ajustes!$B$7, U2975+0.000001&lt;H2976), "Vendes más de lo registrado. ", "")&amp;IF(Q2976="texto", "Fecha en texto. ", "")&amp;IF(OR(NOT(ISNUMBER(D2976)), NOT(ISNUMBER(H2976))), "Número en texto. ", "")&amp;IF(AND(ISNUMBER(Q2976), ISNUMBER(Q2975), Q2976&lt;Q2975), "Fuera de orden de fecha. ", "")))</f>
        <v/>
      </c>
      <c r="Z2976" s="18">
        <f>IF(AND(S2976=1, ISNUMBER(R2976)), ROW(), 0)</f>
        <v/>
      </c>
      <c r="AA2976" s="18">
        <f>IF(ISNUMBER(R2976), R2976, 0)</f>
        <v/>
      </c>
    </row>
    <row r="2977">
      <c r="A2977" s="13" t="n"/>
      <c r="B2977" s="13" t="n"/>
      <c r="C2977" s="13" t="n"/>
      <c r="D2977" s="13" t="n"/>
      <c r="E2977" s="13" t="n"/>
      <c r="F2977" s="13" t="n"/>
      <c r="G2977" s="13" t="n"/>
      <c r="H2977" s="13" t="n"/>
      <c r="I2977" s="13" t="n"/>
      <c r="J2977" s="13" t="n"/>
      <c r="K2977" s="13" t="n"/>
      <c r="L2977" s="13" t="n"/>
      <c r="M2977" s="13" t="n"/>
      <c r="N2977" s="13" t="n"/>
      <c r="O2977" s="14" t="n"/>
      <c r="P2977" s="15" t="n"/>
      <c r="Q2977" s="16">
        <f>IF(N2977="", "", IF(ISNUMBER(N2977), N2977, IFERROR(DATEVALUE(LEFT(N2977,10))+TIMEVALUE(MID(N2977,12,8)), "texto")))</f>
        <v/>
      </c>
      <c r="R2977" s="17">
        <f>IF(ISNUMBER(Q2977), DATE(YEAR(Q2977),MONTH(Q2977),1), "")</f>
        <v/>
      </c>
      <c r="S2977" s="18">
        <f>IF(A2977="", 0, IF(AND(M2977=Ajustes!$B$8, E2977=Ajustes!$B$5, I2977=Ajustes!$B$4, OR(C2977=Ajustes!$B$6, C2977=Ajustes!$B$7), ISNUMBER(D2977), ISNUMBER(H2977)), 1, 0))</f>
        <v/>
      </c>
      <c r="T2977" s="19">
        <f>IF(S2977&lt;&gt;1, 0, IF(N(J2977)=0, 0, IF(K2977=Ajustes!$B$5, J2977, J2977*F2977)))</f>
        <v/>
      </c>
      <c r="U2977" s="20">
        <f>IF(S2977&lt;&gt;1, U2976, IF(C2977=Ajustes!$B$6, U2976+H2977, U2976-H2977))</f>
        <v/>
      </c>
      <c r="V2977" s="19">
        <f>IF(S2977&lt;&gt;1, V2976, IF(C2977=Ajustes!$B$6, V2976+D2977+N(O2977)+T2977, IF(U2977&lt;=0, 0, V2976-H2977*W2976)))</f>
        <v/>
      </c>
      <c r="W2977" s="21">
        <f>IF(U2977&gt;0, V2977/U2977, 0)</f>
        <v/>
      </c>
      <c r="X2977" s="19">
        <f>IF(AND(S2977=1, C2977=Ajustes!$B$7), D2977-N(O2977)-T2977-H2977*W2976, "")</f>
        <v/>
      </c>
      <c r="Y2977" s="18">
        <f>IF(A2977="", "", TRIM(IF(COUNTIFS($N$2:$N$3000,N2977,$C$2:$C$3000,C2977,$D$2:$D$3000,D2977,$H$2:$H$3000,H2977)&gt;1, "Orden repetida. ", "")&amp;IF(AND(S2977=1, C2977=Ajustes!$B$7, U2976+0.000001&lt;H2977), "Vendes más de lo registrado. ", "")&amp;IF(Q2977="texto", "Fecha en texto. ", "")&amp;IF(OR(NOT(ISNUMBER(D2977)), NOT(ISNUMBER(H2977))), "Número en texto. ", "")&amp;IF(AND(ISNUMBER(Q2977), ISNUMBER(Q2976), Q2977&lt;Q2976), "Fuera de orden de fecha. ", "")))</f>
        <v/>
      </c>
      <c r="Z2977" s="18">
        <f>IF(AND(S2977=1, ISNUMBER(R2977)), ROW(), 0)</f>
        <v/>
      </c>
      <c r="AA2977" s="18">
        <f>IF(ISNUMBER(R2977), R2977, 0)</f>
        <v/>
      </c>
    </row>
    <row r="2978">
      <c r="A2978" s="13" t="n"/>
      <c r="B2978" s="13" t="n"/>
      <c r="C2978" s="13" t="n"/>
      <c r="D2978" s="13" t="n"/>
      <c r="E2978" s="13" t="n"/>
      <c r="F2978" s="13" t="n"/>
      <c r="G2978" s="13" t="n"/>
      <c r="H2978" s="13" t="n"/>
      <c r="I2978" s="13" t="n"/>
      <c r="J2978" s="13" t="n"/>
      <c r="K2978" s="13" t="n"/>
      <c r="L2978" s="13" t="n"/>
      <c r="M2978" s="13" t="n"/>
      <c r="N2978" s="13" t="n"/>
      <c r="O2978" s="14" t="n"/>
      <c r="P2978" s="15" t="n"/>
      <c r="Q2978" s="16">
        <f>IF(N2978="", "", IF(ISNUMBER(N2978), N2978, IFERROR(DATEVALUE(LEFT(N2978,10))+TIMEVALUE(MID(N2978,12,8)), "texto")))</f>
        <v/>
      </c>
      <c r="R2978" s="17">
        <f>IF(ISNUMBER(Q2978), DATE(YEAR(Q2978),MONTH(Q2978),1), "")</f>
        <v/>
      </c>
      <c r="S2978" s="18">
        <f>IF(A2978="", 0, IF(AND(M2978=Ajustes!$B$8, E2978=Ajustes!$B$5, I2978=Ajustes!$B$4, OR(C2978=Ajustes!$B$6, C2978=Ajustes!$B$7), ISNUMBER(D2978), ISNUMBER(H2978)), 1, 0))</f>
        <v/>
      </c>
      <c r="T2978" s="19">
        <f>IF(S2978&lt;&gt;1, 0, IF(N(J2978)=0, 0, IF(K2978=Ajustes!$B$5, J2978, J2978*F2978)))</f>
        <v/>
      </c>
      <c r="U2978" s="20">
        <f>IF(S2978&lt;&gt;1, U2977, IF(C2978=Ajustes!$B$6, U2977+H2978, U2977-H2978))</f>
        <v/>
      </c>
      <c r="V2978" s="19">
        <f>IF(S2978&lt;&gt;1, V2977, IF(C2978=Ajustes!$B$6, V2977+D2978+N(O2978)+T2978, IF(U2978&lt;=0, 0, V2977-H2978*W2977)))</f>
        <v/>
      </c>
      <c r="W2978" s="21">
        <f>IF(U2978&gt;0, V2978/U2978, 0)</f>
        <v/>
      </c>
      <c r="X2978" s="19">
        <f>IF(AND(S2978=1, C2978=Ajustes!$B$7), D2978-N(O2978)-T2978-H2978*W2977, "")</f>
        <v/>
      </c>
      <c r="Y2978" s="18">
        <f>IF(A2978="", "", TRIM(IF(COUNTIFS($N$2:$N$3000,N2978,$C$2:$C$3000,C2978,$D$2:$D$3000,D2978,$H$2:$H$3000,H2978)&gt;1, "Orden repetida. ", "")&amp;IF(AND(S2978=1, C2978=Ajustes!$B$7, U2977+0.000001&lt;H2978), "Vendes más de lo registrado. ", "")&amp;IF(Q2978="texto", "Fecha en texto. ", "")&amp;IF(OR(NOT(ISNUMBER(D2978)), NOT(ISNUMBER(H2978))), "Número en texto. ", "")&amp;IF(AND(ISNUMBER(Q2978), ISNUMBER(Q2977), Q2978&lt;Q2977), "Fuera de orden de fecha. ", "")))</f>
        <v/>
      </c>
      <c r="Z2978" s="18">
        <f>IF(AND(S2978=1, ISNUMBER(R2978)), ROW(), 0)</f>
        <v/>
      </c>
      <c r="AA2978" s="18">
        <f>IF(ISNUMBER(R2978), R2978, 0)</f>
        <v/>
      </c>
    </row>
    <row r="2979">
      <c r="A2979" s="13" t="n"/>
      <c r="B2979" s="13" t="n"/>
      <c r="C2979" s="13" t="n"/>
      <c r="D2979" s="13" t="n"/>
      <c r="E2979" s="13" t="n"/>
      <c r="F2979" s="13" t="n"/>
      <c r="G2979" s="13" t="n"/>
      <c r="H2979" s="13" t="n"/>
      <c r="I2979" s="13" t="n"/>
      <c r="J2979" s="13" t="n"/>
      <c r="K2979" s="13" t="n"/>
      <c r="L2979" s="13" t="n"/>
      <c r="M2979" s="13" t="n"/>
      <c r="N2979" s="13" t="n"/>
      <c r="O2979" s="14" t="n"/>
      <c r="P2979" s="15" t="n"/>
      <c r="Q2979" s="16">
        <f>IF(N2979="", "", IF(ISNUMBER(N2979), N2979, IFERROR(DATEVALUE(LEFT(N2979,10))+TIMEVALUE(MID(N2979,12,8)), "texto")))</f>
        <v/>
      </c>
      <c r="R2979" s="17">
        <f>IF(ISNUMBER(Q2979), DATE(YEAR(Q2979),MONTH(Q2979),1), "")</f>
        <v/>
      </c>
      <c r="S2979" s="18">
        <f>IF(A2979="", 0, IF(AND(M2979=Ajustes!$B$8, E2979=Ajustes!$B$5, I2979=Ajustes!$B$4, OR(C2979=Ajustes!$B$6, C2979=Ajustes!$B$7), ISNUMBER(D2979), ISNUMBER(H2979)), 1, 0))</f>
        <v/>
      </c>
      <c r="T2979" s="19">
        <f>IF(S2979&lt;&gt;1, 0, IF(N(J2979)=0, 0, IF(K2979=Ajustes!$B$5, J2979, J2979*F2979)))</f>
        <v/>
      </c>
      <c r="U2979" s="20">
        <f>IF(S2979&lt;&gt;1, U2978, IF(C2979=Ajustes!$B$6, U2978+H2979, U2978-H2979))</f>
        <v/>
      </c>
      <c r="V2979" s="19">
        <f>IF(S2979&lt;&gt;1, V2978, IF(C2979=Ajustes!$B$6, V2978+D2979+N(O2979)+T2979, IF(U2979&lt;=0, 0, V2978-H2979*W2978)))</f>
        <v/>
      </c>
      <c r="W2979" s="21">
        <f>IF(U2979&gt;0, V2979/U2979, 0)</f>
        <v/>
      </c>
      <c r="X2979" s="19">
        <f>IF(AND(S2979=1, C2979=Ajustes!$B$7), D2979-N(O2979)-T2979-H2979*W2978, "")</f>
        <v/>
      </c>
      <c r="Y2979" s="18">
        <f>IF(A2979="", "", TRIM(IF(COUNTIFS($N$2:$N$3000,N2979,$C$2:$C$3000,C2979,$D$2:$D$3000,D2979,$H$2:$H$3000,H2979)&gt;1, "Orden repetida. ", "")&amp;IF(AND(S2979=1, C2979=Ajustes!$B$7, U2978+0.000001&lt;H2979), "Vendes más de lo registrado. ", "")&amp;IF(Q2979="texto", "Fecha en texto. ", "")&amp;IF(OR(NOT(ISNUMBER(D2979)), NOT(ISNUMBER(H2979))), "Número en texto. ", "")&amp;IF(AND(ISNUMBER(Q2979), ISNUMBER(Q2978), Q2979&lt;Q2978), "Fuera de orden de fecha. ", "")))</f>
        <v/>
      </c>
      <c r="Z2979" s="18">
        <f>IF(AND(S2979=1, ISNUMBER(R2979)), ROW(), 0)</f>
        <v/>
      </c>
      <c r="AA2979" s="18">
        <f>IF(ISNUMBER(R2979), R2979, 0)</f>
        <v/>
      </c>
    </row>
    <row r="2980">
      <c r="A2980" s="13" t="n"/>
      <c r="B2980" s="13" t="n"/>
      <c r="C2980" s="13" t="n"/>
      <c r="D2980" s="13" t="n"/>
      <c r="E2980" s="13" t="n"/>
      <c r="F2980" s="13" t="n"/>
      <c r="G2980" s="13" t="n"/>
      <c r="H2980" s="13" t="n"/>
      <c r="I2980" s="13" t="n"/>
      <c r="J2980" s="13" t="n"/>
      <c r="K2980" s="13" t="n"/>
      <c r="L2980" s="13" t="n"/>
      <c r="M2980" s="13" t="n"/>
      <c r="N2980" s="13" t="n"/>
      <c r="O2980" s="14" t="n"/>
      <c r="P2980" s="15" t="n"/>
      <c r="Q2980" s="16">
        <f>IF(N2980="", "", IF(ISNUMBER(N2980), N2980, IFERROR(DATEVALUE(LEFT(N2980,10))+TIMEVALUE(MID(N2980,12,8)), "texto")))</f>
        <v/>
      </c>
      <c r="R2980" s="17">
        <f>IF(ISNUMBER(Q2980), DATE(YEAR(Q2980),MONTH(Q2980),1), "")</f>
        <v/>
      </c>
      <c r="S2980" s="18">
        <f>IF(A2980="", 0, IF(AND(M2980=Ajustes!$B$8, E2980=Ajustes!$B$5, I2980=Ajustes!$B$4, OR(C2980=Ajustes!$B$6, C2980=Ajustes!$B$7), ISNUMBER(D2980), ISNUMBER(H2980)), 1, 0))</f>
        <v/>
      </c>
      <c r="T2980" s="19">
        <f>IF(S2980&lt;&gt;1, 0, IF(N(J2980)=0, 0, IF(K2980=Ajustes!$B$5, J2980, J2980*F2980)))</f>
        <v/>
      </c>
      <c r="U2980" s="20">
        <f>IF(S2980&lt;&gt;1, U2979, IF(C2980=Ajustes!$B$6, U2979+H2980, U2979-H2980))</f>
        <v/>
      </c>
      <c r="V2980" s="19">
        <f>IF(S2980&lt;&gt;1, V2979, IF(C2980=Ajustes!$B$6, V2979+D2980+N(O2980)+T2980, IF(U2980&lt;=0, 0, V2979-H2980*W2979)))</f>
        <v/>
      </c>
      <c r="W2980" s="21">
        <f>IF(U2980&gt;0, V2980/U2980, 0)</f>
        <v/>
      </c>
      <c r="X2980" s="19">
        <f>IF(AND(S2980=1, C2980=Ajustes!$B$7), D2980-N(O2980)-T2980-H2980*W2979, "")</f>
        <v/>
      </c>
      <c r="Y2980" s="18">
        <f>IF(A2980="", "", TRIM(IF(COUNTIFS($N$2:$N$3000,N2980,$C$2:$C$3000,C2980,$D$2:$D$3000,D2980,$H$2:$H$3000,H2980)&gt;1, "Orden repetida. ", "")&amp;IF(AND(S2980=1, C2980=Ajustes!$B$7, U2979+0.000001&lt;H2980), "Vendes más de lo registrado. ", "")&amp;IF(Q2980="texto", "Fecha en texto. ", "")&amp;IF(OR(NOT(ISNUMBER(D2980)), NOT(ISNUMBER(H2980))), "Número en texto. ", "")&amp;IF(AND(ISNUMBER(Q2980), ISNUMBER(Q2979), Q2980&lt;Q2979), "Fuera de orden de fecha. ", "")))</f>
        <v/>
      </c>
      <c r="Z2980" s="18">
        <f>IF(AND(S2980=1, ISNUMBER(R2980)), ROW(), 0)</f>
        <v/>
      </c>
      <c r="AA2980" s="18">
        <f>IF(ISNUMBER(R2980), R2980, 0)</f>
        <v/>
      </c>
    </row>
    <row r="2981">
      <c r="A2981" s="13" t="n"/>
      <c r="B2981" s="13" t="n"/>
      <c r="C2981" s="13" t="n"/>
      <c r="D2981" s="13" t="n"/>
      <c r="E2981" s="13" t="n"/>
      <c r="F2981" s="13" t="n"/>
      <c r="G2981" s="13" t="n"/>
      <c r="H2981" s="13" t="n"/>
      <c r="I2981" s="13" t="n"/>
      <c r="J2981" s="13" t="n"/>
      <c r="K2981" s="13" t="n"/>
      <c r="L2981" s="13" t="n"/>
      <c r="M2981" s="13" t="n"/>
      <c r="N2981" s="13" t="n"/>
      <c r="O2981" s="14" t="n"/>
      <c r="P2981" s="15" t="n"/>
      <c r="Q2981" s="16">
        <f>IF(N2981="", "", IF(ISNUMBER(N2981), N2981, IFERROR(DATEVALUE(LEFT(N2981,10))+TIMEVALUE(MID(N2981,12,8)), "texto")))</f>
        <v/>
      </c>
      <c r="R2981" s="17">
        <f>IF(ISNUMBER(Q2981), DATE(YEAR(Q2981),MONTH(Q2981),1), "")</f>
        <v/>
      </c>
      <c r="S2981" s="18">
        <f>IF(A2981="", 0, IF(AND(M2981=Ajustes!$B$8, E2981=Ajustes!$B$5, I2981=Ajustes!$B$4, OR(C2981=Ajustes!$B$6, C2981=Ajustes!$B$7), ISNUMBER(D2981), ISNUMBER(H2981)), 1, 0))</f>
        <v/>
      </c>
      <c r="T2981" s="19">
        <f>IF(S2981&lt;&gt;1, 0, IF(N(J2981)=0, 0, IF(K2981=Ajustes!$B$5, J2981, J2981*F2981)))</f>
        <v/>
      </c>
      <c r="U2981" s="20">
        <f>IF(S2981&lt;&gt;1, U2980, IF(C2981=Ajustes!$B$6, U2980+H2981, U2980-H2981))</f>
        <v/>
      </c>
      <c r="V2981" s="19">
        <f>IF(S2981&lt;&gt;1, V2980, IF(C2981=Ajustes!$B$6, V2980+D2981+N(O2981)+T2981, IF(U2981&lt;=0, 0, V2980-H2981*W2980)))</f>
        <v/>
      </c>
      <c r="W2981" s="21">
        <f>IF(U2981&gt;0, V2981/U2981, 0)</f>
        <v/>
      </c>
      <c r="X2981" s="19">
        <f>IF(AND(S2981=1, C2981=Ajustes!$B$7), D2981-N(O2981)-T2981-H2981*W2980, "")</f>
        <v/>
      </c>
      <c r="Y2981" s="18">
        <f>IF(A2981="", "", TRIM(IF(COUNTIFS($N$2:$N$3000,N2981,$C$2:$C$3000,C2981,$D$2:$D$3000,D2981,$H$2:$H$3000,H2981)&gt;1, "Orden repetida. ", "")&amp;IF(AND(S2981=1, C2981=Ajustes!$B$7, U2980+0.000001&lt;H2981), "Vendes más de lo registrado. ", "")&amp;IF(Q2981="texto", "Fecha en texto. ", "")&amp;IF(OR(NOT(ISNUMBER(D2981)), NOT(ISNUMBER(H2981))), "Número en texto. ", "")&amp;IF(AND(ISNUMBER(Q2981), ISNUMBER(Q2980), Q2981&lt;Q2980), "Fuera de orden de fecha. ", "")))</f>
        <v/>
      </c>
      <c r="Z2981" s="18">
        <f>IF(AND(S2981=1, ISNUMBER(R2981)), ROW(), 0)</f>
        <v/>
      </c>
      <c r="AA2981" s="18">
        <f>IF(ISNUMBER(R2981), R2981, 0)</f>
        <v/>
      </c>
    </row>
    <row r="2982">
      <c r="A2982" s="13" t="n"/>
      <c r="B2982" s="13" t="n"/>
      <c r="C2982" s="13" t="n"/>
      <c r="D2982" s="13" t="n"/>
      <c r="E2982" s="13" t="n"/>
      <c r="F2982" s="13" t="n"/>
      <c r="G2982" s="13" t="n"/>
      <c r="H2982" s="13" t="n"/>
      <c r="I2982" s="13" t="n"/>
      <c r="J2982" s="13" t="n"/>
      <c r="K2982" s="13" t="n"/>
      <c r="L2982" s="13" t="n"/>
      <c r="M2982" s="13" t="n"/>
      <c r="N2982" s="13" t="n"/>
      <c r="O2982" s="14" t="n"/>
      <c r="P2982" s="15" t="n"/>
      <c r="Q2982" s="16">
        <f>IF(N2982="", "", IF(ISNUMBER(N2982), N2982, IFERROR(DATEVALUE(LEFT(N2982,10))+TIMEVALUE(MID(N2982,12,8)), "texto")))</f>
        <v/>
      </c>
      <c r="R2982" s="17">
        <f>IF(ISNUMBER(Q2982), DATE(YEAR(Q2982),MONTH(Q2982),1), "")</f>
        <v/>
      </c>
      <c r="S2982" s="18">
        <f>IF(A2982="", 0, IF(AND(M2982=Ajustes!$B$8, E2982=Ajustes!$B$5, I2982=Ajustes!$B$4, OR(C2982=Ajustes!$B$6, C2982=Ajustes!$B$7), ISNUMBER(D2982), ISNUMBER(H2982)), 1, 0))</f>
        <v/>
      </c>
      <c r="T2982" s="19">
        <f>IF(S2982&lt;&gt;1, 0, IF(N(J2982)=0, 0, IF(K2982=Ajustes!$B$5, J2982, J2982*F2982)))</f>
        <v/>
      </c>
      <c r="U2982" s="20">
        <f>IF(S2982&lt;&gt;1, U2981, IF(C2982=Ajustes!$B$6, U2981+H2982, U2981-H2982))</f>
        <v/>
      </c>
      <c r="V2982" s="19">
        <f>IF(S2982&lt;&gt;1, V2981, IF(C2982=Ajustes!$B$6, V2981+D2982+N(O2982)+T2982, IF(U2982&lt;=0, 0, V2981-H2982*W2981)))</f>
        <v/>
      </c>
      <c r="W2982" s="21">
        <f>IF(U2982&gt;0, V2982/U2982, 0)</f>
        <v/>
      </c>
      <c r="X2982" s="19">
        <f>IF(AND(S2982=1, C2982=Ajustes!$B$7), D2982-N(O2982)-T2982-H2982*W2981, "")</f>
        <v/>
      </c>
      <c r="Y2982" s="18">
        <f>IF(A2982="", "", TRIM(IF(COUNTIFS($N$2:$N$3000,N2982,$C$2:$C$3000,C2982,$D$2:$D$3000,D2982,$H$2:$H$3000,H2982)&gt;1, "Orden repetida. ", "")&amp;IF(AND(S2982=1, C2982=Ajustes!$B$7, U2981+0.000001&lt;H2982), "Vendes más de lo registrado. ", "")&amp;IF(Q2982="texto", "Fecha en texto. ", "")&amp;IF(OR(NOT(ISNUMBER(D2982)), NOT(ISNUMBER(H2982))), "Número en texto. ", "")&amp;IF(AND(ISNUMBER(Q2982), ISNUMBER(Q2981), Q2982&lt;Q2981), "Fuera de orden de fecha. ", "")))</f>
        <v/>
      </c>
      <c r="Z2982" s="18">
        <f>IF(AND(S2982=1, ISNUMBER(R2982)), ROW(), 0)</f>
        <v/>
      </c>
      <c r="AA2982" s="18">
        <f>IF(ISNUMBER(R2982), R2982, 0)</f>
        <v/>
      </c>
    </row>
    <row r="2983">
      <c r="A2983" s="13" t="n"/>
      <c r="B2983" s="13" t="n"/>
      <c r="C2983" s="13" t="n"/>
      <c r="D2983" s="13" t="n"/>
      <c r="E2983" s="13" t="n"/>
      <c r="F2983" s="13" t="n"/>
      <c r="G2983" s="13" t="n"/>
      <c r="H2983" s="13" t="n"/>
      <c r="I2983" s="13" t="n"/>
      <c r="J2983" s="13" t="n"/>
      <c r="K2983" s="13" t="n"/>
      <c r="L2983" s="13" t="n"/>
      <c r="M2983" s="13" t="n"/>
      <c r="N2983" s="13" t="n"/>
      <c r="O2983" s="14" t="n"/>
      <c r="P2983" s="15" t="n"/>
      <c r="Q2983" s="16">
        <f>IF(N2983="", "", IF(ISNUMBER(N2983), N2983, IFERROR(DATEVALUE(LEFT(N2983,10))+TIMEVALUE(MID(N2983,12,8)), "texto")))</f>
        <v/>
      </c>
      <c r="R2983" s="17">
        <f>IF(ISNUMBER(Q2983), DATE(YEAR(Q2983),MONTH(Q2983),1), "")</f>
        <v/>
      </c>
      <c r="S2983" s="18">
        <f>IF(A2983="", 0, IF(AND(M2983=Ajustes!$B$8, E2983=Ajustes!$B$5, I2983=Ajustes!$B$4, OR(C2983=Ajustes!$B$6, C2983=Ajustes!$B$7), ISNUMBER(D2983), ISNUMBER(H2983)), 1, 0))</f>
        <v/>
      </c>
      <c r="T2983" s="19">
        <f>IF(S2983&lt;&gt;1, 0, IF(N(J2983)=0, 0, IF(K2983=Ajustes!$B$5, J2983, J2983*F2983)))</f>
        <v/>
      </c>
      <c r="U2983" s="20">
        <f>IF(S2983&lt;&gt;1, U2982, IF(C2983=Ajustes!$B$6, U2982+H2983, U2982-H2983))</f>
        <v/>
      </c>
      <c r="V2983" s="19">
        <f>IF(S2983&lt;&gt;1, V2982, IF(C2983=Ajustes!$B$6, V2982+D2983+N(O2983)+T2983, IF(U2983&lt;=0, 0, V2982-H2983*W2982)))</f>
        <v/>
      </c>
      <c r="W2983" s="21">
        <f>IF(U2983&gt;0, V2983/U2983, 0)</f>
        <v/>
      </c>
      <c r="X2983" s="19">
        <f>IF(AND(S2983=1, C2983=Ajustes!$B$7), D2983-N(O2983)-T2983-H2983*W2982, "")</f>
        <v/>
      </c>
      <c r="Y2983" s="18">
        <f>IF(A2983="", "", TRIM(IF(COUNTIFS($N$2:$N$3000,N2983,$C$2:$C$3000,C2983,$D$2:$D$3000,D2983,$H$2:$H$3000,H2983)&gt;1, "Orden repetida. ", "")&amp;IF(AND(S2983=1, C2983=Ajustes!$B$7, U2982+0.000001&lt;H2983), "Vendes más de lo registrado. ", "")&amp;IF(Q2983="texto", "Fecha en texto. ", "")&amp;IF(OR(NOT(ISNUMBER(D2983)), NOT(ISNUMBER(H2983))), "Número en texto. ", "")&amp;IF(AND(ISNUMBER(Q2983), ISNUMBER(Q2982), Q2983&lt;Q2982), "Fuera de orden de fecha. ", "")))</f>
        <v/>
      </c>
      <c r="Z2983" s="18">
        <f>IF(AND(S2983=1, ISNUMBER(R2983)), ROW(), 0)</f>
        <v/>
      </c>
      <c r="AA2983" s="18">
        <f>IF(ISNUMBER(R2983), R2983, 0)</f>
        <v/>
      </c>
    </row>
    <row r="2984">
      <c r="A2984" s="13" t="n"/>
      <c r="B2984" s="13" t="n"/>
      <c r="C2984" s="13" t="n"/>
      <c r="D2984" s="13" t="n"/>
      <c r="E2984" s="13" t="n"/>
      <c r="F2984" s="13" t="n"/>
      <c r="G2984" s="13" t="n"/>
      <c r="H2984" s="13" t="n"/>
      <c r="I2984" s="13" t="n"/>
      <c r="J2984" s="13" t="n"/>
      <c r="K2984" s="13" t="n"/>
      <c r="L2984" s="13" t="n"/>
      <c r="M2984" s="13" t="n"/>
      <c r="N2984" s="13" t="n"/>
      <c r="O2984" s="14" t="n"/>
      <c r="P2984" s="15" t="n"/>
      <c r="Q2984" s="16">
        <f>IF(N2984="", "", IF(ISNUMBER(N2984), N2984, IFERROR(DATEVALUE(LEFT(N2984,10))+TIMEVALUE(MID(N2984,12,8)), "texto")))</f>
        <v/>
      </c>
      <c r="R2984" s="17">
        <f>IF(ISNUMBER(Q2984), DATE(YEAR(Q2984),MONTH(Q2984),1), "")</f>
        <v/>
      </c>
      <c r="S2984" s="18">
        <f>IF(A2984="", 0, IF(AND(M2984=Ajustes!$B$8, E2984=Ajustes!$B$5, I2984=Ajustes!$B$4, OR(C2984=Ajustes!$B$6, C2984=Ajustes!$B$7), ISNUMBER(D2984), ISNUMBER(H2984)), 1, 0))</f>
        <v/>
      </c>
      <c r="T2984" s="19">
        <f>IF(S2984&lt;&gt;1, 0, IF(N(J2984)=0, 0, IF(K2984=Ajustes!$B$5, J2984, J2984*F2984)))</f>
        <v/>
      </c>
      <c r="U2984" s="20">
        <f>IF(S2984&lt;&gt;1, U2983, IF(C2984=Ajustes!$B$6, U2983+H2984, U2983-H2984))</f>
        <v/>
      </c>
      <c r="V2984" s="19">
        <f>IF(S2984&lt;&gt;1, V2983, IF(C2984=Ajustes!$B$6, V2983+D2984+N(O2984)+T2984, IF(U2984&lt;=0, 0, V2983-H2984*W2983)))</f>
        <v/>
      </c>
      <c r="W2984" s="21">
        <f>IF(U2984&gt;0, V2984/U2984, 0)</f>
        <v/>
      </c>
      <c r="X2984" s="19">
        <f>IF(AND(S2984=1, C2984=Ajustes!$B$7), D2984-N(O2984)-T2984-H2984*W2983, "")</f>
        <v/>
      </c>
      <c r="Y2984" s="18">
        <f>IF(A2984="", "", TRIM(IF(COUNTIFS($N$2:$N$3000,N2984,$C$2:$C$3000,C2984,$D$2:$D$3000,D2984,$H$2:$H$3000,H2984)&gt;1, "Orden repetida. ", "")&amp;IF(AND(S2984=1, C2984=Ajustes!$B$7, U2983+0.000001&lt;H2984), "Vendes más de lo registrado. ", "")&amp;IF(Q2984="texto", "Fecha en texto. ", "")&amp;IF(OR(NOT(ISNUMBER(D2984)), NOT(ISNUMBER(H2984))), "Número en texto. ", "")&amp;IF(AND(ISNUMBER(Q2984), ISNUMBER(Q2983), Q2984&lt;Q2983), "Fuera de orden de fecha. ", "")))</f>
        <v/>
      </c>
      <c r="Z2984" s="18">
        <f>IF(AND(S2984=1, ISNUMBER(R2984)), ROW(), 0)</f>
        <v/>
      </c>
      <c r="AA2984" s="18">
        <f>IF(ISNUMBER(R2984), R2984, 0)</f>
        <v/>
      </c>
    </row>
    <row r="2985">
      <c r="A2985" s="13" t="n"/>
      <c r="B2985" s="13" t="n"/>
      <c r="C2985" s="13" t="n"/>
      <c r="D2985" s="13" t="n"/>
      <c r="E2985" s="13" t="n"/>
      <c r="F2985" s="13" t="n"/>
      <c r="G2985" s="13" t="n"/>
      <c r="H2985" s="13" t="n"/>
      <c r="I2985" s="13" t="n"/>
      <c r="J2985" s="13" t="n"/>
      <c r="K2985" s="13" t="n"/>
      <c r="L2985" s="13" t="n"/>
      <c r="M2985" s="13" t="n"/>
      <c r="N2985" s="13" t="n"/>
      <c r="O2985" s="14" t="n"/>
      <c r="P2985" s="15" t="n"/>
      <c r="Q2985" s="16">
        <f>IF(N2985="", "", IF(ISNUMBER(N2985), N2985, IFERROR(DATEVALUE(LEFT(N2985,10))+TIMEVALUE(MID(N2985,12,8)), "texto")))</f>
        <v/>
      </c>
      <c r="R2985" s="17">
        <f>IF(ISNUMBER(Q2985), DATE(YEAR(Q2985),MONTH(Q2985),1), "")</f>
        <v/>
      </c>
      <c r="S2985" s="18">
        <f>IF(A2985="", 0, IF(AND(M2985=Ajustes!$B$8, E2985=Ajustes!$B$5, I2985=Ajustes!$B$4, OR(C2985=Ajustes!$B$6, C2985=Ajustes!$B$7), ISNUMBER(D2985), ISNUMBER(H2985)), 1, 0))</f>
        <v/>
      </c>
      <c r="T2985" s="19">
        <f>IF(S2985&lt;&gt;1, 0, IF(N(J2985)=0, 0, IF(K2985=Ajustes!$B$5, J2985, J2985*F2985)))</f>
        <v/>
      </c>
      <c r="U2985" s="20">
        <f>IF(S2985&lt;&gt;1, U2984, IF(C2985=Ajustes!$B$6, U2984+H2985, U2984-H2985))</f>
        <v/>
      </c>
      <c r="V2985" s="19">
        <f>IF(S2985&lt;&gt;1, V2984, IF(C2985=Ajustes!$B$6, V2984+D2985+N(O2985)+T2985, IF(U2985&lt;=0, 0, V2984-H2985*W2984)))</f>
        <v/>
      </c>
      <c r="W2985" s="21">
        <f>IF(U2985&gt;0, V2985/U2985, 0)</f>
        <v/>
      </c>
      <c r="X2985" s="19">
        <f>IF(AND(S2985=1, C2985=Ajustes!$B$7), D2985-N(O2985)-T2985-H2985*W2984, "")</f>
        <v/>
      </c>
      <c r="Y2985" s="18">
        <f>IF(A2985="", "", TRIM(IF(COUNTIFS($N$2:$N$3000,N2985,$C$2:$C$3000,C2985,$D$2:$D$3000,D2985,$H$2:$H$3000,H2985)&gt;1, "Orden repetida. ", "")&amp;IF(AND(S2985=1, C2985=Ajustes!$B$7, U2984+0.000001&lt;H2985), "Vendes más de lo registrado. ", "")&amp;IF(Q2985="texto", "Fecha en texto. ", "")&amp;IF(OR(NOT(ISNUMBER(D2985)), NOT(ISNUMBER(H2985))), "Número en texto. ", "")&amp;IF(AND(ISNUMBER(Q2985), ISNUMBER(Q2984), Q2985&lt;Q2984), "Fuera de orden de fecha. ", "")))</f>
        <v/>
      </c>
      <c r="Z2985" s="18">
        <f>IF(AND(S2985=1, ISNUMBER(R2985)), ROW(), 0)</f>
        <v/>
      </c>
      <c r="AA2985" s="18">
        <f>IF(ISNUMBER(R2985), R2985, 0)</f>
        <v/>
      </c>
    </row>
    <row r="2986">
      <c r="A2986" s="13" t="n"/>
      <c r="B2986" s="13" t="n"/>
      <c r="C2986" s="13" t="n"/>
      <c r="D2986" s="13" t="n"/>
      <c r="E2986" s="13" t="n"/>
      <c r="F2986" s="13" t="n"/>
      <c r="G2986" s="13" t="n"/>
      <c r="H2986" s="13" t="n"/>
      <c r="I2986" s="13" t="n"/>
      <c r="J2986" s="13" t="n"/>
      <c r="K2986" s="13" t="n"/>
      <c r="L2986" s="13" t="n"/>
      <c r="M2986" s="13" t="n"/>
      <c r="N2986" s="13" t="n"/>
      <c r="O2986" s="14" t="n"/>
      <c r="P2986" s="15" t="n"/>
      <c r="Q2986" s="16">
        <f>IF(N2986="", "", IF(ISNUMBER(N2986), N2986, IFERROR(DATEVALUE(LEFT(N2986,10))+TIMEVALUE(MID(N2986,12,8)), "texto")))</f>
        <v/>
      </c>
      <c r="R2986" s="17">
        <f>IF(ISNUMBER(Q2986), DATE(YEAR(Q2986),MONTH(Q2986),1), "")</f>
        <v/>
      </c>
      <c r="S2986" s="18">
        <f>IF(A2986="", 0, IF(AND(M2986=Ajustes!$B$8, E2986=Ajustes!$B$5, I2986=Ajustes!$B$4, OR(C2986=Ajustes!$B$6, C2986=Ajustes!$B$7), ISNUMBER(D2986), ISNUMBER(H2986)), 1, 0))</f>
        <v/>
      </c>
      <c r="T2986" s="19">
        <f>IF(S2986&lt;&gt;1, 0, IF(N(J2986)=0, 0, IF(K2986=Ajustes!$B$5, J2986, J2986*F2986)))</f>
        <v/>
      </c>
      <c r="U2986" s="20">
        <f>IF(S2986&lt;&gt;1, U2985, IF(C2986=Ajustes!$B$6, U2985+H2986, U2985-H2986))</f>
        <v/>
      </c>
      <c r="V2986" s="19">
        <f>IF(S2986&lt;&gt;1, V2985, IF(C2986=Ajustes!$B$6, V2985+D2986+N(O2986)+T2986, IF(U2986&lt;=0, 0, V2985-H2986*W2985)))</f>
        <v/>
      </c>
      <c r="W2986" s="21">
        <f>IF(U2986&gt;0, V2986/U2986, 0)</f>
        <v/>
      </c>
      <c r="X2986" s="19">
        <f>IF(AND(S2986=1, C2986=Ajustes!$B$7), D2986-N(O2986)-T2986-H2986*W2985, "")</f>
        <v/>
      </c>
      <c r="Y2986" s="18">
        <f>IF(A2986="", "", TRIM(IF(COUNTIFS($N$2:$N$3000,N2986,$C$2:$C$3000,C2986,$D$2:$D$3000,D2986,$H$2:$H$3000,H2986)&gt;1, "Orden repetida. ", "")&amp;IF(AND(S2986=1, C2986=Ajustes!$B$7, U2985+0.000001&lt;H2986), "Vendes más de lo registrado. ", "")&amp;IF(Q2986="texto", "Fecha en texto. ", "")&amp;IF(OR(NOT(ISNUMBER(D2986)), NOT(ISNUMBER(H2986))), "Número en texto. ", "")&amp;IF(AND(ISNUMBER(Q2986), ISNUMBER(Q2985), Q2986&lt;Q2985), "Fuera de orden de fecha. ", "")))</f>
        <v/>
      </c>
      <c r="Z2986" s="18">
        <f>IF(AND(S2986=1, ISNUMBER(R2986)), ROW(), 0)</f>
        <v/>
      </c>
      <c r="AA2986" s="18">
        <f>IF(ISNUMBER(R2986), R2986, 0)</f>
        <v/>
      </c>
    </row>
    <row r="2987">
      <c r="A2987" s="13" t="n"/>
      <c r="B2987" s="13" t="n"/>
      <c r="C2987" s="13" t="n"/>
      <c r="D2987" s="13" t="n"/>
      <c r="E2987" s="13" t="n"/>
      <c r="F2987" s="13" t="n"/>
      <c r="G2987" s="13" t="n"/>
      <c r="H2987" s="13" t="n"/>
      <c r="I2987" s="13" t="n"/>
      <c r="J2987" s="13" t="n"/>
      <c r="K2987" s="13" t="n"/>
      <c r="L2987" s="13" t="n"/>
      <c r="M2987" s="13" t="n"/>
      <c r="N2987" s="13" t="n"/>
      <c r="O2987" s="14" t="n"/>
      <c r="P2987" s="15" t="n"/>
      <c r="Q2987" s="16">
        <f>IF(N2987="", "", IF(ISNUMBER(N2987), N2987, IFERROR(DATEVALUE(LEFT(N2987,10))+TIMEVALUE(MID(N2987,12,8)), "texto")))</f>
        <v/>
      </c>
      <c r="R2987" s="17">
        <f>IF(ISNUMBER(Q2987), DATE(YEAR(Q2987),MONTH(Q2987),1), "")</f>
        <v/>
      </c>
      <c r="S2987" s="18">
        <f>IF(A2987="", 0, IF(AND(M2987=Ajustes!$B$8, E2987=Ajustes!$B$5, I2987=Ajustes!$B$4, OR(C2987=Ajustes!$B$6, C2987=Ajustes!$B$7), ISNUMBER(D2987), ISNUMBER(H2987)), 1, 0))</f>
        <v/>
      </c>
      <c r="T2987" s="19">
        <f>IF(S2987&lt;&gt;1, 0, IF(N(J2987)=0, 0, IF(K2987=Ajustes!$B$5, J2987, J2987*F2987)))</f>
        <v/>
      </c>
      <c r="U2987" s="20">
        <f>IF(S2987&lt;&gt;1, U2986, IF(C2987=Ajustes!$B$6, U2986+H2987, U2986-H2987))</f>
        <v/>
      </c>
      <c r="V2987" s="19">
        <f>IF(S2987&lt;&gt;1, V2986, IF(C2987=Ajustes!$B$6, V2986+D2987+N(O2987)+T2987, IF(U2987&lt;=0, 0, V2986-H2987*W2986)))</f>
        <v/>
      </c>
      <c r="W2987" s="21">
        <f>IF(U2987&gt;0, V2987/U2987, 0)</f>
        <v/>
      </c>
      <c r="X2987" s="19">
        <f>IF(AND(S2987=1, C2987=Ajustes!$B$7), D2987-N(O2987)-T2987-H2987*W2986, "")</f>
        <v/>
      </c>
      <c r="Y2987" s="18">
        <f>IF(A2987="", "", TRIM(IF(COUNTIFS($N$2:$N$3000,N2987,$C$2:$C$3000,C2987,$D$2:$D$3000,D2987,$H$2:$H$3000,H2987)&gt;1, "Orden repetida. ", "")&amp;IF(AND(S2987=1, C2987=Ajustes!$B$7, U2986+0.000001&lt;H2987), "Vendes más de lo registrado. ", "")&amp;IF(Q2987="texto", "Fecha en texto. ", "")&amp;IF(OR(NOT(ISNUMBER(D2987)), NOT(ISNUMBER(H2987))), "Número en texto. ", "")&amp;IF(AND(ISNUMBER(Q2987), ISNUMBER(Q2986), Q2987&lt;Q2986), "Fuera de orden de fecha. ", "")))</f>
        <v/>
      </c>
      <c r="Z2987" s="18">
        <f>IF(AND(S2987=1, ISNUMBER(R2987)), ROW(), 0)</f>
        <v/>
      </c>
      <c r="AA2987" s="18">
        <f>IF(ISNUMBER(R2987), R2987, 0)</f>
        <v/>
      </c>
    </row>
    <row r="2988">
      <c r="A2988" s="13" t="n"/>
      <c r="B2988" s="13" t="n"/>
      <c r="C2988" s="13" t="n"/>
      <c r="D2988" s="13" t="n"/>
      <c r="E2988" s="13" t="n"/>
      <c r="F2988" s="13" t="n"/>
      <c r="G2988" s="13" t="n"/>
      <c r="H2988" s="13" t="n"/>
      <c r="I2988" s="13" t="n"/>
      <c r="J2988" s="13" t="n"/>
      <c r="K2988" s="13" t="n"/>
      <c r="L2988" s="13" t="n"/>
      <c r="M2988" s="13" t="n"/>
      <c r="N2988" s="13" t="n"/>
      <c r="O2988" s="14" t="n"/>
      <c r="P2988" s="15" t="n"/>
      <c r="Q2988" s="16">
        <f>IF(N2988="", "", IF(ISNUMBER(N2988), N2988, IFERROR(DATEVALUE(LEFT(N2988,10))+TIMEVALUE(MID(N2988,12,8)), "texto")))</f>
        <v/>
      </c>
      <c r="R2988" s="17">
        <f>IF(ISNUMBER(Q2988), DATE(YEAR(Q2988),MONTH(Q2988),1), "")</f>
        <v/>
      </c>
      <c r="S2988" s="18">
        <f>IF(A2988="", 0, IF(AND(M2988=Ajustes!$B$8, E2988=Ajustes!$B$5, I2988=Ajustes!$B$4, OR(C2988=Ajustes!$B$6, C2988=Ajustes!$B$7), ISNUMBER(D2988), ISNUMBER(H2988)), 1, 0))</f>
        <v/>
      </c>
      <c r="T2988" s="19">
        <f>IF(S2988&lt;&gt;1, 0, IF(N(J2988)=0, 0, IF(K2988=Ajustes!$B$5, J2988, J2988*F2988)))</f>
        <v/>
      </c>
      <c r="U2988" s="20">
        <f>IF(S2988&lt;&gt;1, U2987, IF(C2988=Ajustes!$B$6, U2987+H2988, U2987-H2988))</f>
        <v/>
      </c>
      <c r="V2988" s="19">
        <f>IF(S2988&lt;&gt;1, V2987, IF(C2988=Ajustes!$B$6, V2987+D2988+N(O2988)+T2988, IF(U2988&lt;=0, 0, V2987-H2988*W2987)))</f>
        <v/>
      </c>
      <c r="W2988" s="21">
        <f>IF(U2988&gt;0, V2988/U2988, 0)</f>
        <v/>
      </c>
      <c r="X2988" s="19">
        <f>IF(AND(S2988=1, C2988=Ajustes!$B$7), D2988-N(O2988)-T2988-H2988*W2987, "")</f>
        <v/>
      </c>
      <c r="Y2988" s="18">
        <f>IF(A2988="", "", TRIM(IF(COUNTIFS($N$2:$N$3000,N2988,$C$2:$C$3000,C2988,$D$2:$D$3000,D2988,$H$2:$H$3000,H2988)&gt;1, "Orden repetida. ", "")&amp;IF(AND(S2988=1, C2988=Ajustes!$B$7, U2987+0.000001&lt;H2988), "Vendes más de lo registrado. ", "")&amp;IF(Q2988="texto", "Fecha en texto. ", "")&amp;IF(OR(NOT(ISNUMBER(D2988)), NOT(ISNUMBER(H2988))), "Número en texto. ", "")&amp;IF(AND(ISNUMBER(Q2988), ISNUMBER(Q2987), Q2988&lt;Q2987), "Fuera de orden de fecha. ", "")))</f>
        <v/>
      </c>
      <c r="Z2988" s="18">
        <f>IF(AND(S2988=1, ISNUMBER(R2988)), ROW(), 0)</f>
        <v/>
      </c>
      <c r="AA2988" s="18">
        <f>IF(ISNUMBER(R2988), R2988, 0)</f>
        <v/>
      </c>
    </row>
    <row r="2989">
      <c r="A2989" s="13" t="n"/>
      <c r="B2989" s="13" t="n"/>
      <c r="C2989" s="13" t="n"/>
      <c r="D2989" s="13" t="n"/>
      <c r="E2989" s="13" t="n"/>
      <c r="F2989" s="13" t="n"/>
      <c r="G2989" s="13" t="n"/>
      <c r="H2989" s="13" t="n"/>
      <c r="I2989" s="13" t="n"/>
      <c r="J2989" s="13" t="n"/>
      <c r="K2989" s="13" t="n"/>
      <c r="L2989" s="13" t="n"/>
      <c r="M2989" s="13" t="n"/>
      <c r="N2989" s="13" t="n"/>
      <c r="O2989" s="14" t="n"/>
      <c r="P2989" s="15" t="n"/>
      <c r="Q2989" s="16">
        <f>IF(N2989="", "", IF(ISNUMBER(N2989), N2989, IFERROR(DATEVALUE(LEFT(N2989,10))+TIMEVALUE(MID(N2989,12,8)), "texto")))</f>
        <v/>
      </c>
      <c r="R2989" s="17">
        <f>IF(ISNUMBER(Q2989), DATE(YEAR(Q2989),MONTH(Q2989),1), "")</f>
        <v/>
      </c>
      <c r="S2989" s="18">
        <f>IF(A2989="", 0, IF(AND(M2989=Ajustes!$B$8, E2989=Ajustes!$B$5, I2989=Ajustes!$B$4, OR(C2989=Ajustes!$B$6, C2989=Ajustes!$B$7), ISNUMBER(D2989), ISNUMBER(H2989)), 1, 0))</f>
        <v/>
      </c>
      <c r="T2989" s="19">
        <f>IF(S2989&lt;&gt;1, 0, IF(N(J2989)=0, 0, IF(K2989=Ajustes!$B$5, J2989, J2989*F2989)))</f>
        <v/>
      </c>
      <c r="U2989" s="20">
        <f>IF(S2989&lt;&gt;1, U2988, IF(C2989=Ajustes!$B$6, U2988+H2989, U2988-H2989))</f>
        <v/>
      </c>
      <c r="V2989" s="19">
        <f>IF(S2989&lt;&gt;1, V2988, IF(C2989=Ajustes!$B$6, V2988+D2989+N(O2989)+T2989, IF(U2989&lt;=0, 0, V2988-H2989*W2988)))</f>
        <v/>
      </c>
      <c r="W2989" s="21">
        <f>IF(U2989&gt;0, V2989/U2989, 0)</f>
        <v/>
      </c>
      <c r="X2989" s="19">
        <f>IF(AND(S2989=1, C2989=Ajustes!$B$7), D2989-N(O2989)-T2989-H2989*W2988, "")</f>
        <v/>
      </c>
      <c r="Y2989" s="18">
        <f>IF(A2989="", "", TRIM(IF(COUNTIFS($N$2:$N$3000,N2989,$C$2:$C$3000,C2989,$D$2:$D$3000,D2989,$H$2:$H$3000,H2989)&gt;1, "Orden repetida. ", "")&amp;IF(AND(S2989=1, C2989=Ajustes!$B$7, U2988+0.000001&lt;H2989), "Vendes más de lo registrado. ", "")&amp;IF(Q2989="texto", "Fecha en texto. ", "")&amp;IF(OR(NOT(ISNUMBER(D2989)), NOT(ISNUMBER(H2989))), "Número en texto. ", "")&amp;IF(AND(ISNUMBER(Q2989), ISNUMBER(Q2988), Q2989&lt;Q2988), "Fuera de orden de fecha. ", "")))</f>
        <v/>
      </c>
      <c r="Z2989" s="18">
        <f>IF(AND(S2989=1, ISNUMBER(R2989)), ROW(), 0)</f>
        <v/>
      </c>
      <c r="AA2989" s="18">
        <f>IF(ISNUMBER(R2989), R2989, 0)</f>
        <v/>
      </c>
    </row>
    <row r="2990">
      <c r="A2990" s="13" t="n"/>
      <c r="B2990" s="13" t="n"/>
      <c r="C2990" s="13" t="n"/>
      <c r="D2990" s="13" t="n"/>
      <c r="E2990" s="13" t="n"/>
      <c r="F2990" s="13" t="n"/>
      <c r="G2990" s="13" t="n"/>
      <c r="H2990" s="13" t="n"/>
      <c r="I2990" s="13" t="n"/>
      <c r="J2990" s="13" t="n"/>
      <c r="K2990" s="13" t="n"/>
      <c r="L2990" s="13" t="n"/>
      <c r="M2990" s="13" t="n"/>
      <c r="N2990" s="13" t="n"/>
      <c r="O2990" s="14" t="n"/>
      <c r="P2990" s="15" t="n"/>
      <c r="Q2990" s="16">
        <f>IF(N2990="", "", IF(ISNUMBER(N2990), N2990, IFERROR(DATEVALUE(LEFT(N2990,10))+TIMEVALUE(MID(N2990,12,8)), "texto")))</f>
        <v/>
      </c>
      <c r="R2990" s="17">
        <f>IF(ISNUMBER(Q2990), DATE(YEAR(Q2990),MONTH(Q2990),1), "")</f>
        <v/>
      </c>
      <c r="S2990" s="18">
        <f>IF(A2990="", 0, IF(AND(M2990=Ajustes!$B$8, E2990=Ajustes!$B$5, I2990=Ajustes!$B$4, OR(C2990=Ajustes!$B$6, C2990=Ajustes!$B$7), ISNUMBER(D2990), ISNUMBER(H2990)), 1, 0))</f>
        <v/>
      </c>
      <c r="T2990" s="19">
        <f>IF(S2990&lt;&gt;1, 0, IF(N(J2990)=0, 0, IF(K2990=Ajustes!$B$5, J2990, J2990*F2990)))</f>
        <v/>
      </c>
      <c r="U2990" s="20">
        <f>IF(S2990&lt;&gt;1, U2989, IF(C2990=Ajustes!$B$6, U2989+H2990, U2989-H2990))</f>
        <v/>
      </c>
      <c r="V2990" s="19">
        <f>IF(S2990&lt;&gt;1, V2989, IF(C2990=Ajustes!$B$6, V2989+D2990+N(O2990)+T2990, IF(U2990&lt;=0, 0, V2989-H2990*W2989)))</f>
        <v/>
      </c>
      <c r="W2990" s="21">
        <f>IF(U2990&gt;0, V2990/U2990, 0)</f>
        <v/>
      </c>
      <c r="X2990" s="19">
        <f>IF(AND(S2990=1, C2990=Ajustes!$B$7), D2990-N(O2990)-T2990-H2990*W2989, "")</f>
        <v/>
      </c>
      <c r="Y2990" s="18">
        <f>IF(A2990="", "", TRIM(IF(COUNTIFS($N$2:$N$3000,N2990,$C$2:$C$3000,C2990,$D$2:$D$3000,D2990,$H$2:$H$3000,H2990)&gt;1, "Orden repetida. ", "")&amp;IF(AND(S2990=1, C2990=Ajustes!$B$7, U2989+0.000001&lt;H2990), "Vendes más de lo registrado. ", "")&amp;IF(Q2990="texto", "Fecha en texto. ", "")&amp;IF(OR(NOT(ISNUMBER(D2990)), NOT(ISNUMBER(H2990))), "Número en texto. ", "")&amp;IF(AND(ISNUMBER(Q2990), ISNUMBER(Q2989), Q2990&lt;Q2989), "Fuera de orden de fecha. ", "")))</f>
        <v/>
      </c>
      <c r="Z2990" s="18">
        <f>IF(AND(S2990=1, ISNUMBER(R2990)), ROW(), 0)</f>
        <v/>
      </c>
      <c r="AA2990" s="18">
        <f>IF(ISNUMBER(R2990), R2990, 0)</f>
        <v/>
      </c>
    </row>
    <row r="2991">
      <c r="A2991" s="13" t="n"/>
      <c r="B2991" s="13" t="n"/>
      <c r="C2991" s="13" t="n"/>
      <c r="D2991" s="13" t="n"/>
      <c r="E2991" s="13" t="n"/>
      <c r="F2991" s="13" t="n"/>
      <c r="G2991" s="13" t="n"/>
      <c r="H2991" s="13" t="n"/>
      <c r="I2991" s="13" t="n"/>
      <c r="J2991" s="13" t="n"/>
      <c r="K2991" s="13" t="n"/>
      <c r="L2991" s="13" t="n"/>
      <c r="M2991" s="13" t="n"/>
      <c r="N2991" s="13" t="n"/>
      <c r="O2991" s="14" t="n"/>
      <c r="P2991" s="15" t="n"/>
      <c r="Q2991" s="16">
        <f>IF(N2991="", "", IF(ISNUMBER(N2991), N2991, IFERROR(DATEVALUE(LEFT(N2991,10))+TIMEVALUE(MID(N2991,12,8)), "texto")))</f>
        <v/>
      </c>
      <c r="R2991" s="17">
        <f>IF(ISNUMBER(Q2991), DATE(YEAR(Q2991),MONTH(Q2991),1), "")</f>
        <v/>
      </c>
      <c r="S2991" s="18">
        <f>IF(A2991="", 0, IF(AND(M2991=Ajustes!$B$8, E2991=Ajustes!$B$5, I2991=Ajustes!$B$4, OR(C2991=Ajustes!$B$6, C2991=Ajustes!$B$7), ISNUMBER(D2991), ISNUMBER(H2991)), 1, 0))</f>
        <v/>
      </c>
      <c r="T2991" s="19">
        <f>IF(S2991&lt;&gt;1, 0, IF(N(J2991)=0, 0, IF(K2991=Ajustes!$B$5, J2991, J2991*F2991)))</f>
        <v/>
      </c>
      <c r="U2991" s="20">
        <f>IF(S2991&lt;&gt;1, U2990, IF(C2991=Ajustes!$B$6, U2990+H2991, U2990-H2991))</f>
        <v/>
      </c>
      <c r="V2991" s="19">
        <f>IF(S2991&lt;&gt;1, V2990, IF(C2991=Ajustes!$B$6, V2990+D2991+N(O2991)+T2991, IF(U2991&lt;=0, 0, V2990-H2991*W2990)))</f>
        <v/>
      </c>
      <c r="W2991" s="21">
        <f>IF(U2991&gt;0, V2991/U2991, 0)</f>
        <v/>
      </c>
      <c r="X2991" s="19">
        <f>IF(AND(S2991=1, C2991=Ajustes!$B$7), D2991-N(O2991)-T2991-H2991*W2990, "")</f>
        <v/>
      </c>
      <c r="Y2991" s="18">
        <f>IF(A2991="", "", TRIM(IF(COUNTIFS($N$2:$N$3000,N2991,$C$2:$C$3000,C2991,$D$2:$D$3000,D2991,$H$2:$H$3000,H2991)&gt;1, "Orden repetida. ", "")&amp;IF(AND(S2991=1, C2991=Ajustes!$B$7, U2990+0.000001&lt;H2991), "Vendes más de lo registrado. ", "")&amp;IF(Q2991="texto", "Fecha en texto. ", "")&amp;IF(OR(NOT(ISNUMBER(D2991)), NOT(ISNUMBER(H2991))), "Número en texto. ", "")&amp;IF(AND(ISNUMBER(Q2991), ISNUMBER(Q2990), Q2991&lt;Q2990), "Fuera de orden de fecha. ", "")))</f>
        <v/>
      </c>
      <c r="Z2991" s="18">
        <f>IF(AND(S2991=1, ISNUMBER(R2991)), ROW(), 0)</f>
        <v/>
      </c>
      <c r="AA2991" s="18">
        <f>IF(ISNUMBER(R2991), R2991, 0)</f>
        <v/>
      </c>
    </row>
    <row r="2992">
      <c r="A2992" s="13" t="n"/>
      <c r="B2992" s="13" t="n"/>
      <c r="C2992" s="13" t="n"/>
      <c r="D2992" s="13" t="n"/>
      <c r="E2992" s="13" t="n"/>
      <c r="F2992" s="13" t="n"/>
      <c r="G2992" s="13" t="n"/>
      <c r="H2992" s="13" t="n"/>
      <c r="I2992" s="13" t="n"/>
      <c r="J2992" s="13" t="n"/>
      <c r="K2992" s="13" t="n"/>
      <c r="L2992" s="13" t="n"/>
      <c r="M2992" s="13" t="n"/>
      <c r="N2992" s="13" t="n"/>
      <c r="O2992" s="14" t="n"/>
      <c r="P2992" s="15" t="n"/>
      <c r="Q2992" s="16">
        <f>IF(N2992="", "", IF(ISNUMBER(N2992), N2992, IFERROR(DATEVALUE(LEFT(N2992,10))+TIMEVALUE(MID(N2992,12,8)), "texto")))</f>
        <v/>
      </c>
      <c r="R2992" s="17">
        <f>IF(ISNUMBER(Q2992), DATE(YEAR(Q2992),MONTH(Q2992),1), "")</f>
        <v/>
      </c>
      <c r="S2992" s="18">
        <f>IF(A2992="", 0, IF(AND(M2992=Ajustes!$B$8, E2992=Ajustes!$B$5, I2992=Ajustes!$B$4, OR(C2992=Ajustes!$B$6, C2992=Ajustes!$B$7), ISNUMBER(D2992), ISNUMBER(H2992)), 1, 0))</f>
        <v/>
      </c>
      <c r="T2992" s="19">
        <f>IF(S2992&lt;&gt;1, 0, IF(N(J2992)=0, 0, IF(K2992=Ajustes!$B$5, J2992, J2992*F2992)))</f>
        <v/>
      </c>
      <c r="U2992" s="20">
        <f>IF(S2992&lt;&gt;1, U2991, IF(C2992=Ajustes!$B$6, U2991+H2992, U2991-H2992))</f>
        <v/>
      </c>
      <c r="V2992" s="19">
        <f>IF(S2992&lt;&gt;1, V2991, IF(C2992=Ajustes!$B$6, V2991+D2992+N(O2992)+T2992, IF(U2992&lt;=0, 0, V2991-H2992*W2991)))</f>
        <v/>
      </c>
      <c r="W2992" s="21">
        <f>IF(U2992&gt;0, V2992/U2992, 0)</f>
        <v/>
      </c>
      <c r="X2992" s="19">
        <f>IF(AND(S2992=1, C2992=Ajustes!$B$7), D2992-N(O2992)-T2992-H2992*W2991, "")</f>
        <v/>
      </c>
      <c r="Y2992" s="18">
        <f>IF(A2992="", "", TRIM(IF(COUNTIFS($N$2:$N$3000,N2992,$C$2:$C$3000,C2992,$D$2:$D$3000,D2992,$H$2:$H$3000,H2992)&gt;1, "Orden repetida. ", "")&amp;IF(AND(S2992=1, C2992=Ajustes!$B$7, U2991+0.000001&lt;H2992), "Vendes más de lo registrado. ", "")&amp;IF(Q2992="texto", "Fecha en texto. ", "")&amp;IF(OR(NOT(ISNUMBER(D2992)), NOT(ISNUMBER(H2992))), "Número en texto. ", "")&amp;IF(AND(ISNUMBER(Q2992), ISNUMBER(Q2991), Q2992&lt;Q2991), "Fuera de orden de fecha. ", "")))</f>
        <v/>
      </c>
      <c r="Z2992" s="18">
        <f>IF(AND(S2992=1, ISNUMBER(R2992)), ROW(), 0)</f>
        <v/>
      </c>
      <c r="AA2992" s="18">
        <f>IF(ISNUMBER(R2992), R2992, 0)</f>
        <v/>
      </c>
    </row>
    <row r="2993">
      <c r="A2993" s="13" t="n"/>
      <c r="B2993" s="13" t="n"/>
      <c r="C2993" s="13" t="n"/>
      <c r="D2993" s="13" t="n"/>
      <c r="E2993" s="13" t="n"/>
      <c r="F2993" s="13" t="n"/>
      <c r="G2993" s="13" t="n"/>
      <c r="H2993" s="13" t="n"/>
      <c r="I2993" s="13" t="n"/>
      <c r="J2993" s="13" t="n"/>
      <c r="K2993" s="13" t="n"/>
      <c r="L2993" s="13" t="n"/>
      <c r="M2993" s="13" t="n"/>
      <c r="N2993" s="13" t="n"/>
      <c r="O2993" s="14" t="n"/>
      <c r="P2993" s="15" t="n"/>
      <c r="Q2993" s="16">
        <f>IF(N2993="", "", IF(ISNUMBER(N2993), N2993, IFERROR(DATEVALUE(LEFT(N2993,10))+TIMEVALUE(MID(N2993,12,8)), "texto")))</f>
        <v/>
      </c>
      <c r="R2993" s="17">
        <f>IF(ISNUMBER(Q2993), DATE(YEAR(Q2993),MONTH(Q2993),1), "")</f>
        <v/>
      </c>
      <c r="S2993" s="18">
        <f>IF(A2993="", 0, IF(AND(M2993=Ajustes!$B$8, E2993=Ajustes!$B$5, I2993=Ajustes!$B$4, OR(C2993=Ajustes!$B$6, C2993=Ajustes!$B$7), ISNUMBER(D2993), ISNUMBER(H2993)), 1, 0))</f>
        <v/>
      </c>
      <c r="T2993" s="19">
        <f>IF(S2993&lt;&gt;1, 0, IF(N(J2993)=0, 0, IF(K2993=Ajustes!$B$5, J2993, J2993*F2993)))</f>
        <v/>
      </c>
      <c r="U2993" s="20">
        <f>IF(S2993&lt;&gt;1, U2992, IF(C2993=Ajustes!$B$6, U2992+H2993, U2992-H2993))</f>
        <v/>
      </c>
      <c r="V2993" s="19">
        <f>IF(S2993&lt;&gt;1, V2992, IF(C2993=Ajustes!$B$6, V2992+D2993+N(O2993)+T2993, IF(U2993&lt;=0, 0, V2992-H2993*W2992)))</f>
        <v/>
      </c>
      <c r="W2993" s="21">
        <f>IF(U2993&gt;0, V2993/U2993, 0)</f>
        <v/>
      </c>
      <c r="X2993" s="19">
        <f>IF(AND(S2993=1, C2993=Ajustes!$B$7), D2993-N(O2993)-T2993-H2993*W2992, "")</f>
        <v/>
      </c>
      <c r="Y2993" s="18">
        <f>IF(A2993="", "", TRIM(IF(COUNTIFS($N$2:$N$3000,N2993,$C$2:$C$3000,C2993,$D$2:$D$3000,D2993,$H$2:$H$3000,H2993)&gt;1, "Orden repetida. ", "")&amp;IF(AND(S2993=1, C2993=Ajustes!$B$7, U2992+0.000001&lt;H2993), "Vendes más de lo registrado. ", "")&amp;IF(Q2993="texto", "Fecha en texto. ", "")&amp;IF(OR(NOT(ISNUMBER(D2993)), NOT(ISNUMBER(H2993))), "Número en texto. ", "")&amp;IF(AND(ISNUMBER(Q2993), ISNUMBER(Q2992), Q2993&lt;Q2992), "Fuera de orden de fecha. ", "")))</f>
        <v/>
      </c>
      <c r="Z2993" s="18">
        <f>IF(AND(S2993=1, ISNUMBER(R2993)), ROW(), 0)</f>
        <v/>
      </c>
      <c r="AA2993" s="18">
        <f>IF(ISNUMBER(R2993), R2993, 0)</f>
        <v/>
      </c>
    </row>
    <row r="2994">
      <c r="A2994" s="13" t="n"/>
      <c r="B2994" s="13" t="n"/>
      <c r="C2994" s="13" t="n"/>
      <c r="D2994" s="13" t="n"/>
      <c r="E2994" s="13" t="n"/>
      <c r="F2994" s="13" t="n"/>
      <c r="G2994" s="13" t="n"/>
      <c r="H2994" s="13" t="n"/>
      <c r="I2994" s="13" t="n"/>
      <c r="J2994" s="13" t="n"/>
      <c r="K2994" s="13" t="n"/>
      <c r="L2994" s="13" t="n"/>
      <c r="M2994" s="13" t="n"/>
      <c r="N2994" s="13" t="n"/>
      <c r="O2994" s="14" t="n"/>
      <c r="P2994" s="15" t="n"/>
      <c r="Q2994" s="16">
        <f>IF(N2994="", "", IF(ISNUMBER(N2994), N2994, IFERROR(DATEVALUE(LEFT(N2994,10))+TIMEVALUE(MID(N2994,12,8)), "texto")))</f>
        <v/>
      </c>
      <c r="R2994" s="17">
        <f>IF(ISNUMBER(Q2994), DATE(YEAR(Q2994),MONTH(Q2994),1), "")</f>
        <v/>
      </c>
      <c r="S2994" s="18">
        <f>IF(A2994="", 0, IF(AND(M2994=Ajustes!$B$8, E2994=Ajustes!$B$5, I2994=Ajustes!$B$4, OR(C2994=Ajustes!$B$6, C2994=Ajustes!$B$7), ISNUMBER(D2994), ISNUMBER(H2994)), 1, 0))</f>
        <v/>
      </c>
      <c r="T2994" s="19">
        <f>IF(S2994&lt;&gt;1, 0, IF(N(J2994)=0, 0, IF(K2994=Ajustes!$B$5, J2994, J2994*F2994)))</f>
        <v/>
      </c>
      <c r="U2994" s="20">
        <f>IF(S2994&lt;&gt;1, U2993, IF(C2994=Ajustes!$B$6, U2993+H2994, U2993-H2994))</f>
        <v/>
      </c>
      <c r="V2994" s="19">
        <f>IF(S2994&lt;&gt;1, V2993, IF(C2994=Ajustes!$B$6, V2993+D2994+N(O2994)+T2994, IF(U2994&lt;=0, 0, V2993-H2994*W2993)))</f>
        <v/>
      </c>
      <c r="W2994" s="21">
        <f>IF(U2994&gt;0, V2994/U2994, 0)</f>
        <v/>
      </c>
      <c r="X2994" s="19">
        <f>IF(AND(S2994=1, C2994=Ajustes!$B$7), D2994-N(O2994)-T2994-H2994*W2993, "")</f>
        <v/>
      </c>
      <c r="Y2994" s="18">
        <f>IF(A2994="", "", TRIM(IF(COUNTIFS($N$2:$N$3000,N2994,$C$2:$C$3000,C2994,$D$2:$D$3000,D2994,$H$2:$H$3000,H2994)&gt;1, "Orden repetida. ", "")&amp;IF(AND(S2994=1, C2994=Ajustes!$B$7, U2993+0.000001&lt;H2994), "Vendes más de lo registrado. ", "")&amp;IF(Q2994="texto", "Fecha en texto. ", "")&amp;IF(OR(NOT(ISNUMBER(D2994)), NOT(ISNUMBER(H2994))), "Número en texto. ", "")&amp;IF(AND(ISNUMBER(Q2994), ISNUMBER(Q2993), Q2994&lt;Q2993), "Fuera de orden de fecha. ", "")))</f>
        <v/>
      </c>
      <c r="Z2994" s="18">
        <f>IF(AND(S2994=1, ISNUMBER(R2994)), ROW(), 0)</f>
        <v/>
      </c>
      <c r="AA2994" s="18">
        <f>IF(ISNUMBER(R2994), R2994, 0)</f>
        <v/>
      </c>
    </row>
    <row r="2995">
      <c r="A2995" s="13" t="n"/>
      <c r="B2995" s="13" t="n"/>
      <c r="C2995" s="13" t="n"/>
      <c r="D2995" s="13" t="n"/>
      <c r="E2995" s="13" t="n"/>
      <c r="F2995" s="13" t="n"/>
      <c r="G2995" s="13" t="n"/>
      <c r="H2995" s="13" t="n"/>
      <c r="I2995" s="13" t="n"/>
      <c r="J2995" s="13" t="n"/>
      <c r="K2995" s="13" t="n"/>
      <c r="L2995" s="13" t="n"/>
      <c r="M2995" s="13" t="n"/>
      <c r="N2995" s="13" t="n"/>
      <c r="O2995" s="14" t="n"/>
      <c r="P2995" s="15" t="n"/>
      <c r="Q2995" s="16">
        <f>IF(N2995="", "", IF(ISNUMBER(N2995), N2995, IFERROR(DATEVALUE(LEFT(N2995,10))+TIMEVALUE(MID(N2995,12,8)), "texto")))</f>
        <v/>
      </c>
      <c r="R2995" s="17">
        <f>IF(ISNUMBER(Q2995), DATE(YEAR(Q2995),MONTH(Q2995),1), "")</f>
        <v/>
      </c>
      <c r="S2995" s="18">
        <f>IF(A2995="", 0, IF(AND(M2995=Ajustes!$B$8, E2995=Ajustes!$B$5, I2995=Ajustes!$B$4, OR(C2995=Ajustes!$B$6, C2995=Ajustes!$B$7), ISNUMBER(D2995), ISNUMBER(H2995)), 1, 0))</f>
        <v/>
      </c>
      <c r="T2995" s="19">
        <f>IF(S2995&lt;&gt;1, 0, IF(N(J2995)=0, 0, IF(K2995=Ajustes!$B$5, J2995, J2995*F2995)))</f>
        <v/>
      </c>
      <c r="U2995" s="20">
        <f>IF(S2995&lt;&gt;1, U2994, IF(C2995=Ajustes!$B$6, U2994+H2995, U2994-H2995))</f>
        <v/>
      </c>
      <c r="V2995" s="19">
        <f>IF(S2995&lt;&gt;1, V2994, IF(C2995=Ajustes!$B$6, V2994+D2995+N(O2995)+T2995, IF(U2995&lt;=0, 0, V2994-H2995*W2994)))</f>
        <v/>
      </c>
      <c r="W2995" s="21">
        <f>IF(U2995&gt;0, V2995/U2995, 0)</f>
        <v/>
      </c>
      <c r="X2995" s="19">
        <f>IF(AND(S2995=1, C2995=Ajustes!$B$7), D2995-N(O2995)-T2995-H2995*W2994, "")</f>
        <v/>
      </c>
      <c r="Y2995" s="18">
        <f>IF(A2995="", "", TRIM(IF(COUNTIFS($N$2:$N$3000,N2995,$C$2:$C$3000,C2995,$D$2:$D$3000,D2995,$H$2:$H$3000,H2995)&gt;1, "Orden repetida. ", "")&amp;IF(AND(S2995=1, C2995=Ajustes!$B$7, U2994+0.000001&lt;H2995), "Vendes más de lo registrado. ", "")&amp;IF(Q2995="texto", "Fecha en texto. ", "")&amp;IF(OR(NOT(ISNUMBER(D2995)), NOT(ISNUMBER(H2995))), "Número en texto. ", "")&amp;IF(AND(ISNUMBER(Q2995), ISNUMBER(Q2994), Q2995&lt;Q2994), "Fuera de orden de fecha. ", "")))</f>
        <v/>
      </c>
      <c r="Z2995" s="18">
        <f>IF(AND(S2995=1, ISNUMBER(R2995)), ROW(), 0)</f>
        <v/>
      </c>
      <c r="AA2995" s="18">
        <f>IF(ISNUMBER(R2995), R2995, 0)</f>
        <v/>
      </c>
    </row>
    <row r="2996">
      <c r="A2996" s="13" t="n"/>
      <c r="B2996" s="13" t="n"/>
      <c r="C2996" s="13" t="n"/>
      <c r="D2996" s="13" t="n"/>
      <c r="E2996" s="13" t="n"/>
      <c r="F2996" s="13" t="n"/>
      <c r="G2996" s="13" t="n"/>
      <c r="H2996" s="13" t="n"/>
      <c r="I2996" s="13" t="n"/>
      <c r="J2996" s="13" t="n"/>
      <c r="K2996" s="13" t="n"/>
      <c r="L2996" s="13" t="n"/>
      <c r="M2996" s="13" t="n"/>
      <c r="N2996" s="13" t="n"/>
      <c r="O2996" s="14" t="n"/>
      <c r="P2996" s="15" t="n"/>
      <c r="Q2996" s="16">
        <f>IF(N2996="", "", IF(ISNUMBER(N2996), N2996, IFERROR(DATEVALUE(LEFT(N2996,10))+TIMEVALUE(MID(N2996,12,8)), "texto")))</f>
        <v/>
      </c>
      <c r="R2996" s="17">
        <f>IF(ISNUMBER(Q2996), DATE(YEAR(Q2996),MONTH(Q2996),1), "")</f>
        <v/>
      </c>
      <c r="S2996" s="18">
        <f>IF(A2996="", 0, IF(AND(M2996=Ajustes!$B$8, E2996=Ajustes!$B$5, I2996=Ajustes!$B$4, OR(C2996=Ajustes!$B$6, C2996=Ajustes!$B$7), ISNUMBER(D2996), ISNUMBER(H2996)), 1, 0))</f>
        <v/>
      </c>
      <c r="T2996" s="19">
        <f>IF(S2996&lt;&gt;1, 0, IF(N(J2996)=0, 0, IF(K2996=Ajustes!$B$5, J2996, J2996*F2996)))</f>
        <v/>
      </c>
      <c r="U2996" s="20">
        <f>IF(S2996&lt;&gt;1, U2995, IF(C2996=Ajustes!$B$6, U2995+H2996, U2995-H2996))</f>
        <v/>
      </c>
      <c r="V2996" s="19">
        <f>IF(S2996&lt;&gt;1, V2995, IF(C2996=Ajustes!$B$6, V2995+D2996+N(O2996)+T2996, IF(U2996&lt;=0, 0, V2995-H2996*W2995)))</f>
        <v/>
      </c>
      <c r="W2996" s="21">
        <f>IF(U2996&gt;0, V2996/U2996, 0)</f>
        <v/>
      </c>
      <c r="X2996" s="19">
        <f>IF(AND(S2996=1, C2996=Ajustes!$B$7), D2996-N(O2996)-T2996-H2996*W2995, "")</f>
        <v/>
      </c>
      <c r="Y2996" s="18">
        <f>IF(A2996="", "", TRIM(IF(COUNTIFS($N$2:$N$3000,N2996,$C$2:$C$3000,C2996,$D$2:$D$3000,D2996,$H$2:$H$3000,H2996)&gt;1, "Orden repetida. ", "")&amp;IF(AND(S2996=1, C2996=Ajustes!$B$7, U2995+0.000001&lt;H2996), "Vendes más de lo registrado. ", "")&amp;IF(Q2996="texto", "Fecha en texto. ", "")&amp;IF(OR(NOT(ISNUMBER(D2996)), NOT(ISNUMBER(H2996))), "Número en texto. ", "")&amp;IF(AND(ISNUMBER(Q2996), ISNUMBER(Q2995), Q2996&lt;Q2995), "Fuera de orden de fecha. ", "")))</f>
        <v/>
      </c>
      <c r="Z2996" s="18">
        <f>IF(AND(S2996=1, ISNUMBER(R2996)), ROW(), 0)</f>
        <v/>
      </c>
      <c r="AA2996" s="18">
        <f>IF(ISNUMBER(R2996), R2996, 0)</f>
        <v/>
      </c>
    </row>
    <row r="2997">
      <c r="A2997" s="13" t="n"/>
      <c r="B2997" s="13" t="n"/>
      <c r="C2997" s="13" t="n"/>
      <c r="D2997" s="13" t="n"/>
      <c r="E2997" s="13" t="n"/>
      <c r="F2997" s="13" t="n"/>
      <c r="G2997" s="13" t="n"/>
      <c r="H2997" s="13" t="n"/>
      <c r="I2997" s="13" t="n"/>
      <c r="J2997" s="13" t="n"/>
      <c r="K2997" s="13" t="n"/>
      <c r="L2997" s="13" t="n"/>
      <c r="M2997" s="13" t="n"/>
      <c r="N2997" s="13" t="n"/>
      <c r="O2997" s="14" t="n"/>
      <c r="P2997" s="15" t="n"/>
      <c r="Q2997" s="16">
        <f>IF(N2997="", "", IF(ISNUMBER(N2997), N2997, IFERROR(DATEVALUE(LEFT(N2997,10))+TIMEVALUE(MID(N2997,12,8)), "texto")))</f>
        <v/>
      </c>
      <c r="R2997" s="17">
        <f>IF(ISNUMBER(Q2997), DATE(YEAR(Q2997),MONTH(Q2997),1), "")</f>
        <v/>
      </c>
      <c r="S2997" s="18">
        <f>IF(A2997="", 0, IF(AND(M2997=Ajustes!$B$8, E2997=Ajustes!$B$5, I2997=Ajustes!$B$4, OR(C2997=Ajustes!$B$6, C2997=Ajustes!$B$7), ISNUMBER(D2997), ISNUMBER(H2997)), 1, 0))</f>
        <v/>
      </c>
      <c r="T2997" s="19">
        <f>IF(S2997&lt;&gt;1, 0, IF(N(J2997)=0, 0, IF(K2997=Ajustes!$B$5, J2997, J2997*F2997)))</f>
        <v/>
      </c>
      <c r="U2997" s="20">
        <f>IF(S2997&lt;&gt;1, U2996, IF(C2997=Ajustes!$B$6, U2996+H2997, U2996-H2997))</f>
        <v/>
      </c>
      <c r="V2997" s="19">
        <f>IF(S2997&lt;&gt;1, V2996, IF(C2997=Ajustes!$B$6, V2996+D2997+N(O2997)+T2997, IF(U2997&lt;=0, 0, V2996-H2997*W2996)))</f>
        <v/>
      </c>
      <c r="W2997" s="21">
        <f>IF(U2997&gt;0, V2997/U2997, 0)</f>
        <v/>
      </c>
      <c r="X2997" s="19">
        <f>IF(AND(S2997=1, C2997=Ajustes!$B$7), D2997-N(O2997)-T2997-H2997*W2996, "")</f>
        <v/>
      </c>
      <c r="Y2997" s="18">
        <f>IF(A2997="", "", TRIM(IF(COUNTIFS($N$2:$N$3000,N2997,$C$2:$C$3000,C2997,$D$2:$D$3000,D2997,$H$2:$H$3000,H2997)&gt;1, "Orden repetida. ", "")&amp;IF(AND(S2997=1, C2997=Ajustes!$B$7, U2996+0.000001&lt;H2997), "Vendes más de lo registrado. ", "")&amp;IF(Q2997="texto", "Fecha en texto. ", "")&amp;IF(OR(NOT(ISNUMBER(D2997)), NOT(ISNUMBER(H2997))), "Número en texto. ", "")&amp;IF(AND(ISNUMBER(Q2997), ISNUMBER(Q2996), Q2997&lt;Q2996), "Fuera de orden de fecha. ", "")))</f>
        <v/>
      </c>
      <c r="Z2997" s="18">
        <f>IF(AND(S2997=1, ISNUMBER(R2997)), ROW(), 0)</f>
        <v/>
      </c>
      <c r="AA2997" s="18">
        <f>IF(ISNUMBER(R2997), R2997, 0)</f>
        <v/>
      </c>
    </row>
    <row r="2998">
      <c r="A2998" s="13" t="n"/>
      <c r="B2998" s="13" t="n"/>
      <c r="C2998" s="13" t="n"/>
      <c r="D2998" s="13" t="n"/>
      <c r="E2998" s="13" t="n"/>
      <c r="F2998" s="13" t="n"/>
      <c r="G2998" s="13" t="n"/>
      <c r="H2998" s="13" t="n"/>
      <c r="I2998" s="13" t="n"/>
      <c r="J2998" s="13" t="n"/>
      <c r="K2998" s="13" t="n"/>
      <c r="L2998" s="13" t="n"/>
      <c r="M2998" s="13" t="n"/>
      <c r="N2998" s="13" t="n"/>
      <c r="O2998" s="14" t="n"/>
      <c r="P2998" s="15" t="n"/>
      <c r="Q2998" s="16">
        <f>IF(N2998="", "", IF(ISNUMBER(N2998), N2998, IFERROR(DATEVALUE(LEFT(N2998,10))+TIMEVALUE(MID(N2998,12,8)), "texto")))</f>
        <v/>
      </c>
      <c r="R2998" s="17">
        <f>IF(ISNUMBER(Q2998), DATE(YEAR(Q2998),MONTH(Q2998),1), "")</f>
        <v/>
      </c>
      <c r="S2998" s="18">
        <f>IF(A2998="", 0, IF(AND(M2998=Ajustes!$B$8, E2998=Ajustes!$B$5, I2998=Ajustes!$B$4, OR(C2998=Ajustes!$B$6, C2998=Ajustes!$B$7), ISNUMBER(D2998), ISNUMBER(H2998)), 1, 0))</f>
        <v/>
      </c>
      <c r="T2998" s="19">
        <f>IF(S2998&lt;&gt;1, 0, IF(N(J2998)=0, 0, IF(K2998=Ajustes!$B$5, J2998, J2998*F2998)))</f>
        <v/>
      </c>
      <c r="U2998" s="20">
        <f>IF(S2998&lt;&gt;1, U2997, IF(C2998=Ajustes!$B$6, U2997+H2998, U2997-H2998))</f>
        <v/>
      </c>
      <c r="V2998" s="19">
        <f>IF(S2998&lt;&gt;1, V2997, IF(C2998=Ajustes!$B$6, V2997+D2998+N(O2998)+T2998, IF(U2998&lt;=0, 0, V2997-H2998*W2997)))</f>
        <v/>
      </c>
      <c r="W2998" s="21">
        <f>IF(U2998&gt;0, V2998/U2998, 0)</f>
        <v/>
      </c>
      <c r="X2998" s="19">
        <f>IF(AND(S2998=1, C2998=Ajustes!$B$7), D2998-N(O2998)-T2998-H2998*W2997, "")</f>
        <v/>
      </c>
      <c r="Y2998" s="18">
        <f>IF(A2998="", "", TRIM(IF(COUNTIFS($N$2:$N$3000,N2998,$C$2:$C$3000,C2998,$D$2:$D$3000,D2998,$H$2:$H$3000,H2998)&gt;1, "Orden repetida. ", "")&amp;IF(AND(S2998=1, C2998=Ajustes!$B$7, U2997+0.000001&lt;H2998), "Vendes más de lo registrado. ", "")&amp;IF(Q2998="texto", "Fecha en texto. ", "")&amp;IF(OR(NOT(ISNUMBER(D2998)), NOT(ISNUMBER(H2998))), "Número en texto. ", "")&amp;IF(AND(ISNUMBER(Q2998), ISNUMBER(Q2997), Q2998&lt;Q2997), "Fuera de orden de fecha. ", "")))</f>
        <v/>
      </c>
      <c r="Z2998" s="18">
        <f>IF(AND(S2998=1, ISNUMBER(R2998)), ROW(), 0)</f>
        <v/>
      </c>
      <c r="AA2998" s="18">
        <f>IF(ISNUMBER(R2998), R2998, 0)</f>
        <v/>
      </c>
    </row>
    <row r="2999">
      <c r="A2999" s="13" t="n"/>
      <c r="B2999" s="13" t="n"/>
      <c r="C2999" s="13" t="n"/>
      <c r="D2999" s="13" t="n"/>
      <c r="E2999" s="13" t="n"/>
      <c r="F2999" s="13" t="n"/>
      <c r="G2999" s="13" t="n"/>
      <c r="H2999" s="13" t="n"/>
      <c r="I2999" s="13" t="n"/>
      <c r="J2999" s="13" t="n"/>
      <c r="K2999" s="13" t="n"/>
      <c r="L2999" s="13" t="n"/>
      <c r="M2999" s="13" t="n"/>
      <c r="N2999" s="13" t="n"/>
      <c r="O2999" s="14" t="n"/>
      <c r="P2999" s="15" t="n"/>
      <c r="Q2999" s="16">
        <f>IF(N2999="", "", IF(ISNUMBER(N2999), N2999, IFERROR(DATEVALUE(LEFT(N2999,10))+TIMEVALUE(MID(N2999,12,8)), "texto")))</f>
        <v/>
      </c>
      <c r="R2999" s="17">
        <f>IF(ISNUMBER(Q2999), DATE(YEAR(Q2999),MONTH(Q2999),1), "")</f>
        <v/>
      </c>
      <c r="S2999" s="18">
        <f>IF(A2999="", 0, IF(AND(M2999=Ajustes!$B$8, E2999=Ajustes!$B$5, I2999=Ajustes!$B$4, OR(C2999=Ajustes!$B$6, C2999=Ajustes!$B$7), ISNUMBER(D2999), ISNUMBER(H2999)), 1, 0))</f>
        <v/>
      </c>
      <c r="T2999" s="19">
        <f>IF(S2999&lt;&gt;1, 0, IF(N(J2999)=0, 0, IF(K2999=Ajustes!$B$5, J2999, J2999*F2999)))</f>
        <v/>
      </c>
      <c r="U2999" s="20">
        <f>IF(S2999&lt;&gt;1, U2998, IF(C2999=Ajustes!$B$6, U2998+H2999, U2998-H2999))</f>
        <v/>
      </c>
      <c r="V2999" s="19">
        <f>IF(S2999&lt;&gt;1, V2998, IF(C2999=Ajustes!$B$6, V2998+D2999+N(O2999)+T2999, IF(U2999&lt;=0, 0, V2998-H2999*W2998)))</f>
        <v/>
      </c>
      <c r="W2999" s="21">
        <f>IF(U2999&gt;0, V2999/U2999, 0)</f>
        <v/>
      </c>
      <c r="X2999" s="19">
        <f>IF(AND(S2999=1, C2999=Ajustes!$B$7), D2999-N(O2999)-T2999-H2999*W2998, "")</f>
        <v/>
      </c>
      <c r="Y2999" s="18">
        <f>IF(A2999="", "", TRIM(IF(COUNTIFS($N$2:$N$3000,N2999,$C$2:$C$3000,C2999,$D$2:$D$3000,D2999,$H$2:$H$3000,H2999)&gt;1, "Orden repetida. ", "")&amp;IF(AND(S2999=1, C2999=Ajustes!$B$7, U2998+0.000001&lt;H2999), "Vendes más de lo registrado. ", "")&amp;IF(Q2999="texto", "Fecha en texto. ", "")&amp;IF(OR(NOT(ISNUMBER(D2999)), NOT(ISNUMBER(H2999))), "Número en texto. ", "")&amp;IF(AND(ISNUMBER(Q2999), ISNUMBER(Q2998), Q2999&lt;Q2998), "Fuera de orden de fecha. ", "")))</f>
        <v/>
      </c>
      <c r="Z2999" s="18">
        <f>IF(AND(S2999=1, ISNUMBER(R2999)), ROW(), 0)</f>
        <v/>
      </c>
      <c r="AA2999" s="18">
        <f>IF(ISNUMBER(R2999), R2999, 0)</f>
        <v/>
      </c>
    </row>
    <row r="3000">
      <c r="A3000" s="13" t="n"/>
      <c r="B3000" s="13" t="n"/>
      <c r="C3000" s="13" t="n"/>
      <c r="D3000" s="13" t="n"/>
      <c r="E3000" s="13" t="n"/>
      <c r="F3000" s="13" t="n"/>
      <c r="G3000" s="13" t="n"/>
      <c r="H3000" s="13" t="n"/>
      <c r="I3000" s="13" t="n"/>
      <c r="J3000" s="13" t="n"/>
      <c r="K3000" s="13" t="n"/>
      <c r="L3000" s="13" t="n"/>
      <c r="M3000" s="13" t="n"/>
      <c r="N3000" s="13" t="n"/>
      <c r="O3000" s="14" t="n"/>
      <c r="P3000" s="15" t="n"/>
      <c r="Q3000" s="16">
        <f>IF(N3000="", "", IF(ISNUMBER(N3000), N3000, IFERROR(DATEVALUE(LEFT(N3000,10))+TIMEVALUE(MID(N3000,12,8)), "texto")))</f>
        <v/>
      </c>
      <c r="R3000" s="17">
        <f>IF(ISNUMBER(Q3000), DATE(YEAR(Q3000),MONTH(Q3000),1), "")</f>
        <v/>
      </c>
      <c r="S3000" s="18">
        <f>IF(A3000="", 0, IF(AND(M3000=Ajustes!$B$8, E3000=Ajustes!$B$5, I3000=Ajustes!$B$4, OR(C3000=Ajustes!$B$6, C3000=Ajustes!$B$7), ISNUMBER(D3000), ISNUMBER(H3000)), 1, 0))</f>
        <v/>
      </c>
      <c r="T3000" s="19">
        <f>IF(S3000&lt;&gt;1, 0, IF(N(J3000)=0, 0, IF(K3000=Ajustes!$B$5, J3000, J3000*F3000)))</f>
        <v/>
      </c>
      <c r="U3000" s="20">
        <f>IF(S3000&lt;&gt;1, U2999, IF(C3000=Ajustes!$B$6, U2999+H3000, U2999-H3000))</f>
        <v/>
      </c>
      <c r="V3000" s="19">
        <f>IF(S3000&lt;&gt;1, V2999, IF(C3000=Ajustes!$B$6, V2999+D3000+N(O3000)+T3000, IF(U3000&lt;=0, 0, V2999-H3000*W2999)))</f>
        <v/>
      </c>
      <c r="W3000" s="21">
        <f>IF(U3000&gt;0, V3000/U3000, 0)</f>
        <v/>
      </c>
      <c r="X3000" s="19">
        <f>IF(AND(S3000=1, C3000=Ajustes!$B$7), D3000-N(O3000)-T3000-H3000*W2999, "")</f>
        <v/>
      </c>
      <c r="Y3000" s="18">
        <f>IF(A3000="", "", TRIM(IF(COUNTIFS($N$2:$N$3000,N3000,$C$2:$C$3000,C3000,$D$2:$D$3000,D3000,$H$2:$H$3000,H3000)&gt;1, "Orden repetida. ", "")&amp;IF(AND(S3000=1, C3000=Ajustes!$B$7, U2999+0.000001&lt;H3000), "Vendes más de lo registrado. ", "")&amp;IF(Q3000="texto", "Fecha en texto. ", "")&amp;IF(OR(NOT(ISNUMBER(D3000)), NOT(ISNUMBER(H3000))), "Número en texto. ", "")&amp;IF(AND(ISNUMBER(Q3000), ISNUMBER(Q2999), Q3000&lt;Q2999), "Fuera de orden de fecha. ", "")))</f>
        <v/>
      </c>
      <c r="Z3000" s="18">
        <f>IF(AND(S3000=1, ISNUMBER(R3000)), ROW(), 0)</f>
        <v/>
      </c>
      <c r="AA3000" s="18">
        <f>IF(ISNUMBER(R3000), R3000, 0)</f>
        <v/>
      </c>
    </row>
  </sheetData>
  <dataValidations count="1">
    <dataValidation sqref="O2:O3000" showDropDown="0" showInputMessage="0" showErrorMessage="1" allowBlank="1" error="Escribe un importe igual o mayor que 0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5" t="inlineStr">
        <is>
          <t>Resumen por mes</t>
        </is>
      </c>
    </row>
    <row r="2">
      <c r="A2" s="6" t="inlineStr">
        <is>
          <t>Gris: sale de «Órdenes». Amarillo: lo anotas tú al cerrar el mes. Los importes van en tu moneda; el capital, en tu cripto.</t>
        </is>
      </c>
    </row>
    <row r="4" ht="58" customHeight="1">
      <c r="A4" s="12" t="inlineStr">
        <is>
          <t>Mes</t>
        </is>
      </c>
      <c r="B4" s="12" t="inlineStr">
        <is>
          <t>Órdenes contadas</t>
        </is>
      </c>
      <c r="C4" s="12" t="inlineStr">
        <is>
          <t>Cripto comprada</t>
        </is>
      </c>
      <c r="D4" s="12" t="inlineStr">
        <is>
          <t>Cripto vendida</t>
        </is>
      </c>
      <c r="E4" s="12" t="inlineStr">
        <is>
          <t>Cobrado en ventas</t>
        </is>
      </c>
      <c r="F4" s="12" t="inlineStr">
        <is>
          <t>Ciclos cerrados (resultado de las ventas)</t>
        </is>
      </c>
      <c r="G4" s="12" t="inlineStr">
        <is>
          <t>Inventario al cierre (cripto)</t>
        </is>
      </c>
      <c r="H4" s="12" t="inlineStr">
        <is>
          <t>Coste del inventario al cierre</t>
        </is>
      </c>
      <c r="I4" s="12" t="inlineStr">
        <is>
          <t>Inventario medio (aprox.)</t>
        </is>
      </c>
      <c r="J4" s="12" t="inlineStr">
        <is>
          <t>Costes fijos del mes</t>
        </is>
      </c>
      <c r="K4" s="12" t="inlineStr">
        <is>
          <t>Pérdidas por incidentes</t>
        </is>
      </c>
      <c r="L4" s="12" t="inlineStr">
        <is>
          <t>Capital medio comprometido (en cripto)</t>
        </is>
      </c>
      <c r="M4" s="12" t="inlineStr">
        <is>
          <t>Horas dedicadas</t>
        </is>
      </c>
      <c r="N4" s="12" t="inlineStr">
        <is>
          <t>Precio de cierre (moneda por 1 cripto)</t>
        </is>
      </c>
      <c r="O4" s="12" t="inlineStr">
        <is>
          <t>Resultado neto (moneda)</t>
        </is>
      </c>
      <c r="P4" s="12" t="inlineStr">
        <is>
          <t>Resultado neto (cripto)</t>
        </is>
      </c>
      <c r="Q4" s="12" t="inlineStr">
        <is>
          <t>Por cada 1.000 de capital (cripto)</t>
        </is>
      </c>
      <c r="R4" s="12" t="inlineStr">
        <is>
          <t>Resultado por hora (moneda)</t>
        </is>
      </c>
      <c r="S4" s="12" t="inlineStr">
        <is>
          <t>Rotación del capital (vueltas)</t>
        </is>
      </c>
      <c r="T4" s="12" t="inlineStr">
        <is>
          <t>Días de inventario</t>
        </is>
      </c>
    </row>
    <row r="5">
      <c r="A5" s="22">
        <f>IF(COUNT('Órdenes'!$R$2:$R$3000)=0, "", MIN('Órdenes'!$R$2:$R$3000))</f>
        <v/>
      </c>
      <c r="B5" s="23">
        <f>IF($A5="", "", COUNTIFS('Órdenes'!$R$2:$R$3000,$A5,'Órdenes'!$S$2:$S$3000,1))</f>
        <v/>
      </c>
      <c r="C5" s="24">
        <f>IF($A5="", "", SUMIFS('Órdenes'!$H$2:$H$3000,'Órdenes'!$R$2:$R$3000,$A5,'Órdenes'!$S$2:$S$3000,1,'Órdenes'!$C$2:$C$3000,Ajustes!$B$6))</f>
        <v/>
      </c>
      <c r="D5" s="24">
        <f>IF($A5="", "", SUMIFS('Órdenes'!$H$2:$H$3000,'Órdenes'!$R$2:$R$3000,$A5,'Órdenes'!$S$2:$S$3000,1,'Órdenes'!$C$2:$C$3000,Ajustes!$B$7))</f>
        <v/>
      </c>
      <c r="E5" s="25">
        <f>IF($A5="", "", SUMIFS('Órdenes'!$D$2:$D$3000,'Órdenes'!$R$2:$R$3000,$A5,'Órdenes'!$S$2:$S$3000,1,'Órdenes'!$C$2:$C$3000,Ajustes!$B$7))</f>
        <v/>
      </c>
      <c r="F5" s="25">
        <f>IF($A5="", "", SUMIFS('Órdenes'!$X$2:$X$3000,'Órdenes'!$R$2:$R$3000,$A5))</f>
        <v/>
      </c>
      <c r="G5" s="24">
        <f>IF($A5="", "", Ajustes!$B$9+SUMIFS('Órdenes'!$H$2:$H$3000,'Órdenes'!$R$2:$R$3000,"&lt;="&amp;$A5,'Órdenes'!$S$2:$S$3000,1,'Órdenes'!$C$2:$C$3000,Ajustes!$B$6)-SUMIFS('Órdenes'!$H$2:$H$3000,'Órdenes'!$R$2:$R$3000,"&lt;="&amp;$A5,'Órdenes'!$S$2:$S$3000,1,'Órdenes'!$C$2:$C$3000,Ajustes!$B$7))</f>
        <v/>
      </c>
      <c r="H5" s="25">
        <f>IF($A5="", "", IF(SUMPRODUCT(MAX(('Órdenes'!$AA$2:$AA$3000&lt;=$A5)*'Órdenes'!$Z$2:$Z$3000))=0, Ajustes!$B$10, INDEX('Órdenes'!$V$1:$V$3000, SUMPRODUCT(MAX(('Órdenes'!$AA$2:$AA$3000&lt;=$A5)*'Órdenes'!$Z$2:$Z$3000)))))</f>
        <v/>
      </c>
      <c r="I5" s="24">
        <f>IF($A5="", "", (Ajustes!$B$9+G5)/2)</f>
        <v/>
      </c>
      <c r="J5" s="10" t="n"/>
      <c r="K5" s="10" t="n"/>
      <c r="L5" s="26" t="n"/>
      <c r="M5" s="26" t="n"/>
      <c r="N5" s="26" t="n"/>
      <c r="O5" s="25">
        <f>IF($A5="", "", F5-N(J5)-N(K5))</f>
        <v/>
      </c>
      <c r="P5" s="25">
        <f>IF(OR($A5="", N(N5)&lt;=0), "", O5/N5)</f>
        <v/>
      </c>
      <c r="Q5" s="25">
        <f>IF(OR(P5="", N(L5)&lt;=0), "", P5/L5*1000)</f>
        <v/>
      </c>
      <c r="R5" s="25">
        <f>IF(OR($A5="", N(M5)&lt;=0), "", O5/M5)</f>
        <v/>
      </c>
      <c r="S5" s="27">
        <f>IF(OR($A5="", N(L5)&lt;=0), "", D5/L5)</f>
        <v/>
      </c>
      <c r="T5" s="27">
        <f>IF(OR($A5="", N(D5)&lt;=0), "", I5/(D5/DAY(DATE(YEAR($A5),MONTH($A5)+1,0))))</f>
        <v/>
      </c>
    </row>
    <row r="6">
      <c r="A6" s="22">
        <f>IF(A5="", "", IF(DATE(YEAR(A5),MONTH(A5)+1,1)&gt;MAX('Órdenes'!$R$2:$R$3000), "", DATE(YEAR(A5),MONTH(A5)+1,1)))</f>
        <v/>
      </c>
      <c r="B6" s="23">
        <f>IF($A6="", "", COUNTIFS('Órdenes'!$R$2:$R$3000,$A6,'Órdenes'!$S$2:$S$3000,1))</f>
        <v/>
      </c>
      <c r="C6" s="24">
        <f>IF($A6="", "", SUMIFS('Órdenes'!$H$2:$H$3000,'Órdenes'!$R$2:$R$3000,$A6,'Órdenes'!$S$2:$S$3000,1,'Órdenes'!$C$2:$C$3000,Ajustes!$B$6))</f>
        <v/>
      </c>
      <c r="D6" s="24">
        <f>IF($A6="", "", SUMIFS('Órdenes'!$H$2:$H$3000,'Órdenes'!$R$2:$R$3000,$A6,'Órdenes'!$S$2:$S$3000,1,'Órdenes'!$C$2:$C$3000,Ajustes!$B$7))</f>
        <v/>
      </c>
      <c r="E6" s="25">
        <f>IF($A6="", "", SUMIFS('Órdenes'!$D$2:$D$3000,'Órdenes'!$R$2:$R$3000,$A6,'Órdenes'!$S$2:$S$3000,1,'Órdenes'!$C$2:$C$3000,Ajustes!$B$7))</f>
        <v/>
      </c>
      <c r="F6" s="25">
        <f>IF($A6="", "", SUMIFS('Órdenes'!$X$2:$X$3000,'Órdenes'!$R$2:$R$3000,$A6))</f>
        <v/>
      </c>
      <c r="G6" s="24">
        <f>IF($A6="", "", Ajustes!$B$9+SUMIFS('Órdenes'!$H$2:$H$3000,'Órdenes'!$R$2:$R$3000,"&lt;="&amp;$A6,'Órdenes'!$S$2:$S$3000,1,'Órdenes'!$C$2:$C$3000,Ajustes!$B$6)-SUMIFS('Órdenes'!$H$2:$H$3000,'Órdenes'!$R$2:$R$3000,"&lt;="&amp;$A6,'Órdenes'!$S$2:$S$3000,1,'Órdenes'!$C$2:$C$3000,Ajustes!$B$7))</f>
        <v/>
      </c>
      <c r="H6" s="25">
        <f>IF($A6="", "", IF(SUMPRODUCT(MAX(('Órdenes'!$AA$2:$AA$3000&lt;=$A6)*'Órdenes'!$Z$2:$Z$3000))=0, Ajustes!$B$10, INDEX('Órdenes'!$V$1:$V$3000, SUMPRODUCT(MAX(('Órdenes'!$AA$2:$AA$3000&lt;=$A6)*'Órdenes'!$Z$2:$Z$3000)))))</f>
        <v/>
      </c>
      <c r="I6" s="24">
        <f>IF($A6="", "", (G5+G6)/2)</f>
        <v/>
      </c>
      <c r="J6" s="10" t="n"/>
      <c r="K6" s="10" t="n"/>
      <c r="L6" s="26" t="n"/>
      <c r="M6" s="26" t="n"/>
      <c r="N6" s="26" t="n"/>
      <c r="O6" s="25">
        <f>IF($A6="", "", F6-N(J6)-N(K6))</f>
        <v/>
      </c>
      <c r="P6" s="25">
        <f>IF(OR($A6="", N(N6)&lt;=0), "", O6/N6)</f>
        <v/>
      </c>
      <c r="Q6" s="25">
        <f>IF(OR(P6="", N(L6)&lt;=0), "", P6/L6*1000)</f>
        <v/>
      </c>
      <c r="R6" s="25">
        <f>IF(OR($A6="", N(M6)&lt;=0), "", O6/M6)</f>
        <v/>
      </c>
      <c r="S6" s="27">
        <f>IF(OR($A6="", N(L6)&lt;=0), "", D6/L6)</f>
        <v/>
      </c>
      <c r="T6" s="27">
        <f>IF(OR($A6="", N(D6)&lt;=0), "", I6/(D6/DAY(DATE(YEAR($A6),MONTH($A6)+1,0))))</f>
        <v/>
      </c>
    </row>
    <row r="7">
      <c r="A7" s="22">
        <f>IF(A6="", "", IF(DATE(YEAR(A6),MONTH(A6)+1,1)&gt;MAX('Órdenes'!$R$2:$R$3000), "", DATE(YEAR(A6),MONTH(A6)+1,1)))</f>
        <v/>
      </c>
      <c r="B7" s="23">
        <f>IF($A7="", "", COUNTIFS('Órdenes'!$R$2:$R$3000,$A7,'Órdenes'!$S$2:$S$3000,1))</f>
        <v/>
      </c>
      <c r="C7" s="24">
        <f>IF($A7="", "", SUMIFS('Órdenes'!$H$2:$H$3000,'Órdenes'!$R$2:$R$3000,$A7,'Órdenes'!$S$2:$S$3000,1,'Órdenes'!$C$2:$C$3000,Ajustes!$B$6))</f>
        <v/>
      </c>
      <c r="D7" s="24">
        <f>IF($A7="", "", SUMIFS('Órdenes'!$H$2:$H$3000,'Órdenes'!$R$2:$R$3000,$A7,'Órdenes'!$S$2:$S$3000,1,'Órdenes'!$C$2:$C$3000,Ajustes!$B$7))</f>
        <v/>
      </c>
      <c r="E7" s="25">
        <f>IF($A7="", "", SUMIFS('Órdenes'!$D$2:$D$3000,'Órdenes'!$R$2:$R$3000,$A7,'Órdenes'!$S$2:$S$3000,1,'Órdenes'!$C$2:$C$3000,Ajustes!$B$7))</f>
        <v/>
      </c>
      <c r="F7" s="25">
        <f>IF($A7="", "", SUMIFS('Órdenes'!$X$2:$X$3000,'Órdenes'!$R$2:$R$3000,$A7))</f>
        <v/>
      </c>
      <c r="G7" s="24">
        <f>IF($A7="", "", Ajustes!$B$9+SUMIFS('Órdenes'!$H$2:$H$3000,'Órdenes'!$R$2:$R$3000,"&lt;="&amp;$A7,'Órdenes'!$S$2:$S$3000,1,'Órdenes'!$C$2:$C$3000,Ajustes!$B$6)-SUMIFS('Órdenes'!$H$2:$H$3000,'Órdenes'!$R$2:$R$3000,"&lt;="&amp;$A7,'Órdenes'!$S$2:$S$3000,1,'Órdenes'!$C$2:$C$3000,Ajustes!$B$7))</f>
        <v/>
      </c>
      <c r="H7" s="25">
        <f>IF($A7="", "", IF(SUMPRODUCT(MAX(('Órdenes'!$AA$2:$AA$3000&lt;=$A7)*'Órdenes'!$Z$2:$Z$3000))=0, Ajustes!$B$10, INDEX('Órdenes'!$V$1:$V$3000, SUMPRODUCT(MAX(('Órdenes'!$AA$2:$AA$3000&lt;=$A7)*'Órdenes'!$Z$2:$Z$3000)))))</f>
        <v/>
      </c>
      <c r="I7" s="24">
        <f>IF($A7="", "", (G6+G7)/2)</f>
        <v/>
      </c>
      <c r="J7" s="10" t="n"/>
      <c r="K7" s="10" t="n"/>
      <c r="L7" s="26" t="n"/>
      <c r="M7" s="26" t="n"/>
      <c r="N7" s="26" t="n"/>
      <c r="O7" s="25">
        <f>IF($A7="", "", F7-N(J7)-N(K7))</f>
        <v/>
      </c>
      <c r="P7" s="25">
        <f>IF(OR($A7="", N(N7)&lt;=0), "", O7/N7)</f>
        <v/>
      </c>
      <c r="Q7" s="25">
        <f>IF(OR(P7="", N(L7)&lt;=0), "", P7/L7*1000)</f>
        <v/>
      </c>
      <c r="R7" s="25">
        <f>IF(OR($A7="", N(M7)&lt;=0), "", O7/M7)</f>
        <v/>
      </c>
      <c r="S7" s="27">
        <f>IF(OR($A7="", N(L7)&lt;=0), "", D7/L7)</f>
        <v/>
      </c>
      <c r="T7" s="27">
        <f>IF(OR($A7="", N(D7)&lt;=0), "", I7/(D7/DAY(DATE(YEAR($A7),MONTH($A7)+1,0))))</f>
        <v/>
      </c>
    </row>
    <row r="8">
      <c r="A8" s="22">
        <f>IF(A7="", "", IF(DATE(YEAR(A7),MONTH(A7)+1,1)&gt;MAX('Órdenes'!$R$2:$R$3000), "", DATE(YEAR(A7),MONTH(A7)+1,1)))</f>
        <v/>
      </c>
      <c r="B8" s="23">
        <f>IF($A8="", "", COUNTIFS('Órdenes'!$R$2:$R$3000,$A8,'Órdenes'!$S$2:$S$3000,1))</f>
        <v/>
      </c>
      <c r="C8" s="24">
        <f>IF($A8="", "", SUMIFS('Órdenes'!$H$2:$H$3000,'Órdenes'!$R$2:$R$3000,$A8,'Órdenes'!$S$2:$S$3000,1,'Órdenes'!$C$2:$C$3000,Ajustes!$B$6))</f>
        <v/>
      </c>
      <c r="D8" s="24">
        <f>IF($A8="", "", SUMIFS('Órdenes'!$H$2:$H$3000,'Órdenes'!$R$2:$R$3000,$A8,'Órdenes'!$S$2:$S$3000,1,'Órdenes'!$C$2:$C$3000,Ajustes!$B$7))</f>
        <v/>
      </c>
      <c r="E8" s="25">
        <f>IF($A8="", "", SUMIFS('Órdenes'!$D$2:$D$3000,'Órdenes'!$R$2:$R$3000,$A8,'Órdenes'!$S$2:$S$3000,1,'Órdenes'!$C$2:$C$3000,Ajustes!$B$7))</f>
        <v/>
      </c>
      <c r="F8" s="25">
        <f>IF($A8="", "", SUMIFS('Órdenes'!$X$2:$X$3000,'Órdenes'!$R$2:$R$3000,$A8))</f>
        <v/>
      </c>
      <c r="G8" s="24">
        <f>IF($A8="", "", Ajustes!$B$9+SUMIFS('Órdenes'!$H$2:$H$3000,'Órdenes'!$R$2:$R$3000,"&lt;="&amp;$A8,'Órdenes'!$S$2:$S$3000,1,'Órdenes'!$C$2:$C$3000,Ajustes!$B$6)-SUMIFS('Órdenes'!$H$2:$H$3000,'Órdenes'!$R$2:$R$3000,"&lt;="&amp;$A8,'Órdenes'!$S$2:$S$3000,1,'Órdenes'!$C$2:$C$3000,Ajustes!$B$7))</f>
        <v/>
      </c>
      <c r="H8" s="25">
        <f>IF($A8="", "", IF(SUMPRODUCT(MAX(('Órdenes'!$AA$2:$AA$3000&lt;=$A8)*'Órdenes'!$Z$2:$Z$3000))=0, Ajustes!$B$10, INDEX('Órdenes'!$V$1:$V$3000, SUMPRODUCT(MAX(('Órdenes'!$AA$2:$AA$3000&lt;=$A8)*'Órdenes'!$Z$2:$Z$3000)))))</f>
        <v/>
      </c>
      <c r="I8" s="24">
        <f>IF($A8="", "", (G7+G8)/2)</f>
        <v/>
      </c>
      <c r="J8" s="10" t="n"/>
      <c r="K8" s="10" t="n"/>
      <c r="L8" s="26" t="n"/>
      <c r="M8" s="26" t="n"/>
      <c r="N8" s="26" t="n"/>
      <c r="O8" s="25">
        <f>IF($A8="", "", F8-N(J8)-N(K8))</f>
        <v/>
      </c>
      <c r="P8" s="25">
        <f>IF(OR($A8="", N(N8)&lt;=0), "", O8/N8)</f>
        <v/>
      </c>
      <c r="Q8" s="25">
        <f>IF(OR(P8="", N(L8)&lt;=0), "", P8/L8*1000)</f>
        <v/>
      </c>
      <c r="R8" s="25">
        <f>IF(OR($A8="", N(M8)&lt;=0), "", O8/M8)</f>
        <v/>
      </c>
      <c r="S8" s="27">
        <f>IF(OR($A8="", N(L8)&lt;=0), "", D8/L8)</f>
        <v/>
      </c>
      <c r="T8" s="27">
        <f>IF(OR($A8="", N(D8)&lt;=0), "", I8/(D8/DAY(DATE(YEAR($A8),MONTH($A8)+1,0))))</f>
        <v/>
      </c>
    </row>
    <row r="9">
      <c r="A9" s="22">
        <f>IF(A8="", "", IF(DATE(YEAR(A8),MONTH(A8)+1,1)&gt;MAX('Órdenes'!$R$2:$R$3000), "", DATE(YEAR(A8),MONTH(A8)+1,1)))</f>
        <v/>
      </c>
      <c r="B9" s="23">
        <f>IF($A9="", "", COUNTIFS('Órdenes'!$R$2:$R$3000,$A9,'Órdenes'!$S$2:$S$3000,1))</f>
        <v/>
      </c>
      <c r="C9" s="24">
        <f>IF($A9="", "", SUMIFS('Órdenes'!$H$2:$H$3000,'Órdenes'!$R$2:$R$3000,$A9,'Órdenes'!$S$2:$S$3000,1,'Órdenes'!$C$2:$C$3000,Ajustes!$B$6))</f>
        <v/>
      </c>
      <c r="D9" s="24">
        <f>IF($A9="", "", SUMIFS('Órdenes'!$H$2:$H$3000,'Órdenes'!$R$2:$R$3000,$A9,'Órdenes'!$S$2:$S$3000,1,'Órdenes'!$C$2:$C$3000,Ajustes!$B$7))</f>
        <v/>
      </c>
      <c r="E9" s="25">
        <f>IF($A9="", "", SUMIFS('Órdenes'!$D$2:$D$3000,'Órdenes'!$R$2:$R$3000,$A9,'Órdenes'!$S$2:$S$3000,1,'Órdenes'!$C$2:$C$3000,Ajustes!$B$7))</f>
        <v/>
      </c>
      <c r="F9" s="25">
        <f>IF($A9="", "", SUMIFS('Órdenes'!$X$2:$X$3000,'Órdenes'!$R$2:$R$3000,$A9))</f>
        <v/>
      </c>
      <c r="G9" s="24">
        <f>IF($A9="", "", Ajustes!$B$9+SUMIFS('Órdenes'!$H$2:$H$3000,'Órdenes'!$R$2:$R$3000,"&lt;="&amp;$A9,'Órdenes'!$S$2:$S$3000,1,'Órdenes'!$C$2:$C$3000,Ajustes!$B$6)-SUMIFS('Órdenes'!$H$2:$H$3000,'Órdenes'!$R$2:$R$3000,"&lt;="&amp;$A9,'Órdenes'!$S$2:$S$3000,1,'Órdenes'!$C$2:$C$3000,Ajustes!$B$7))</f>
        <v/>
      </c>
      <c r="H9" s="25">
        <f>IF($A9="", "", IF(SUMPRODUCT(MAX(('Órdenes'!$AA$2:$AA$3000&lt;=$A9)*'Órdenes'!$Z$2:$Z$3000))=0, Ajustes!$B$10, INDEX('Órdenes'!$V$1:$V$3000, SUMPRODUCT(MAX(('Órdenes'!$AA$2:$AA$3000&lt;=$A9)*'Órdenes'!$Z$2:$Z$3000)))))</f>
        <v/>
      </c>
      <c r="I9" s="24">
        <f>IF($A9="", "", (G8+G9)/2)</f>
        <v/>
      </c>
      <c r="J9" s="10" t="n"/>
      <c r="K9" s="10" t="n"/>
      <c r="L9" s="26" t="n"/>
      <c r="M9" s="26" t="n"/>
      <c r="N9" s="26" t="n"/>
      <c r="O9" s="25">
        <f>IF($A9="", "", F9-N(J9)-N(K9))</f>
        <v/>
      </c>
      <c r="P9" s="25">
        <f>IF(OR($A9="", N(N9)&lt;=0), "", O9/N9)</f>
        <v/>
      </c>
      <c r="Q9" s="25">
        <f>IF(OR(P9="", N(L9)&lt;=0), "", P9/L9*1000)</f>
        <v/>
      </c>
      <c r="R9" s="25">
        <f>IF(OR($A9="", N(M9)&lt;=0), "", O9/M9)</f>
        <v/>
      </c>
      <c r="S9" s="27">
        <f>IF(OR($A9="", N(L9)&lt;=0), "", D9/L9)</f>
        <v/>
      </c>
      <c r="T9" s="27">
        <f>IF(OR($A9="", N(D9)&lt;=0), "", I9/(D9/DAY(DATE(YEAR($A9),MONTH($A9)+1,0))))</f>
        <v/>
      </c>
    </row>
    <row r="10">
      <c r="A10" s="22">
        <f>IF(A9="", "", IF(DATE(YEAR(A9),MONTH(A9)+1,1)&gt;MAX('Órdenes'!$R$2:$R$3000), "", DATE(YEAR(A9),MONTH(A9)+1,1)))</f>
        <v/>
      </c>
      <c r="B10" s="23">
        <f>IF($A10="", "", COUNTIFS('Órdenes'!$R$2:$R$3000,$A10,'Órdenes'!$S$2:$S$3000,1))</f>
        <v/>
      </c>
      <c r="C10" s="24">
        <f>IF($A10="", "", SUMIFS('Órdenes'!$H$2:$H$3000,'Órdenes'!$R$2:$R$3000,$A10,'Órdenes'!$S$2:$S$3000,1,'Órdenes'!$C$2:$C$3000,Ajustes!$B$6))</f>
        <v/>
      </c>
      <c r="D10" s="24">
        <f>IF($A10="", "", SUMIFS('Órdenes'!$H$2:$H$3000,'Órdenes'!$R$2:$R$3000,$A10,'Órdenes'!$S$2:$S$3000,1,'Órdenes'!$C$2:$C$3000,Ajustes!$B$7))</f>
        <v/>
      </c>
      <c r="E10" s="25">
        <f>IF($A10="", "", SUMIFS('Órdenes'!$D$2:$D$3000,'Órdenes'!$R$2:$R$3000,$A10,'Órdenes'!$S$2:$S$3000,1,'Órdenes'!$C$2:$C$3000,Ajustes!$B$7))</f>
        <v/>
      </c>
      <c r="F10" s="25">
        <f>IF($A10="", "", SUMIFS('Órdenes'!$X$2:$X$3000,'Órdenes'!$R$2:$R$3000,$A10))</f>
        <v/>
      </c>
      <c r="G10" s="24">
        <f>IF($A10="", "", Ajustes!$B$9+SUMIFS('Órdenes'!$H$2:$H$3000,'Órdenes'!$R$2:$R$3000,"&lt;="&amp;$A10,'Órdenes'!$S$2:$S$3000,1,'Órdenes'!$C$2:$C$3000,Ajustes!$B$6)-SUMIFS('Órdenes'!$H$2:$H$3000,'Órdenes'!$R$2:$R$3000,"&lt;="&amp;$A10,'Órdenes'!$S$2:$S$3000,1,'Órdenes'!$C$2:$C$3000,Ajustes!$B$7))</f>
        <v/>
      </c>
      <c r="H10" s="25">
        <f>IF($A10="", "", IF(SUMPRODUCT(MAX(('Órdenes'!$AA$2:$AA$3000&lt;=$A10)*'Órdenes'!$Z$2:$Z$3000))=0, Ajustes!$B$10, INDEX('Órdenes'!$V$1:$V$3000, SUMPRODUCT(MAX(('Órdenes'!$AA$2:$AA$3000&lt;=$A10)*'Órdenes'!$Z$2:$Z$3000)))))</f>
        <v/>
      </c>
      <c r="I10" s="24">
        <f>IF($A10="", "", (G9+G10)/2)</f>
        <v/>
      </c>
      <c r="J10" s="10" t="n"/>
      <c r="K10" s="10" t="n"/>
      <c r="L10" s="26" t="n"/>
      <c r="M10" s="26" t="n"/>
      <c r="N10" s="26" t="n"/>
      <c r="O10" s="25">
        <f>IF($A10="", "", F10-N(J10)-N(K10))</f>
        <v/>
      </c>
      <c r="P10" s="25">
        <f>IF(OR($A10="", N(N10)&lt;=0), "", O10/N10)</f>
        <v/>
      </c>
      <c r="Q10" s="25">
        <f>IF(OR(P10="", N(L10)&lt;=0), "", P10/L10*1000)</f>
        <v/>
      </c>
      <c r="R10" s="25">
        <f>IF(OR($A10="", N(M10)&lt;=0), "", O10/M10)</f>
        <v/>
      </c>
      <c r="S10" s="27">
        <f>IF(OR($A10="", N(L10)&lt;=0), "", D10/L10)</f>
        <v/>
      </c>
      <c r="T10" s="27">
        <f>IF(OR($A10="", N(D10)&lt;=0), "", I10/(D10/DAY(DATE(YEAR($A10),MONTH($A10)+1,0))))</f>
        <v/>
      </c>
    </row>
    <row r="11">
      <c r="A11" s="22">
        <f>IF(A10="", "", IF(DATE(YEAR(A10),MONTH(A10)+1,1)&gt;MAX('Órdenes'!$R$2:$R$3000), "", DATE(YEAR(A10),MONTH(A10)+1,1)))</f>
        <v/>
      </c>
      <c r="B11" s="23">
        <f>IF($A11="", "", COUNTIFS('Órdenes'!$R$2:$R$3000,$A11,'Órdenes'!$S$2:$S$3000,1))</f>
        <v/>
      </c>
      <c r="C11" s="24">
        <f>IF($A11="", "", SUMIFS('Órdenes'!$H$2:$H$3000,'Órdenes'!$R$2:$R$3000,$A11,'Órdenes'!$S$2:$S$3000,1,'Órdenes'!$C$2:$C$3000,Ajustes!$B$6))</f>
        <v/>
      </c>
      <c r="D11" s="24">
        <f>IF($A11="", "", SUMIFS('Órdenes'!$H$2:$H$3000,'Órdenes'!$R$2:$R$3000,$A11,'Órdenes'!$S$2:$S$3000,1,'Órdenes'!$C$2:$C$3000,Ajustes!$B$7))</f>
        <v/>
      </c>
      <c r="E11" s="25">
        <f>IF($A11="", "", SUMIFS('Órdenes'!$D$2:$D$3000,'Órdenes'!$R$2:$R$3000,$A11,'Órdenes'!$S$2:$S$3000,1,'Órdenes'!$C$2:$C$3000,Ajustes!$B$7))</f>
        <v/>
      </c>
      <c r="F11" s="25">
        <f>IF($A11="", "", SUMIFS('Órdenes'!$X$2:$X$3000,'Órdenes'!$R$2:$R$3000,$A11))</f>
        <v/>
      </c>
      <c r="G11" s="24">
        <f>IF($A11="", "", Ajustes!$B$9+SUMIFS('Órdenes'!$H$2:$H$3000,'Órdenes'!$R$2:$R$3000,"&lt;="&amp;$A11,'Órdenes'!$S$2:$S$3000,1,'Órdenes'!$C$2:$C$3000,Ajustes!$B$6)-SUMIFS('Órdenes'!$H$2:$H$3000,'Órdenes'!$R$2:$R$3000,"&lt;="&amp;$A11,'Órdenes'!$S$2:$S$3000,1,'Órdenes'!$C$2:$C$3000,Ajustes!$B$7))</f>
        <v/>
      </c>
      <c r="H11" s="25">
        <f>IF($A11="", "", IF(SUMPRODUCT(MAX(('Órdenes'!$AA$2:$AA$3000&lt;=$A11)*'Órdenes'!$Z$2:$Z$3000))=0, Ajustes!$B$10, INDEX('Órdenes'!$V$1:$V$3000, SUMPRODUCT(MAX(('Órdenes'!$AA$2:$AA$3000&lt;=$A11)*'Órdenes'!$Z$2:$Z$3000)))))</f>
        <v/>
      </c>
      <c r="I11" s="24">
        <f>IF($A11="", "", (G10+G11)/2)</f>
        <v/>
      </c>
      <c r="J11" s="10" t="n"/>
      <c r="K11" s="10" t="n"/>
      <c r="L11" s="26" t="n"/>
      <c r="M11" s="26" t="n"/>
      <c r="N11" s="26" t="n"/>
      <c r="O11" s="25">
        <f>IF($A11="", "", F11-N(J11)-N(K11))</f>
        <v/>
      </c>
      <c r="P11" s="25">
        <f>IF(OR($A11="", N(N11)&lt;=0), "", O11/N11)</f>
        <v/>
      </c>
      <c r="Q11" s="25">
        <f>IF(OR(P11="", N(L11)&lt;=0), "", P11/L11*1000)</f>
        <v/>
      </c>
      <c r="R11" s="25">
        <f>IF(OR($A11="", N(M11)&lt;=0), "", O11/M11)</f>
        <v/>
      </c>
      <c r="S11" s="27">
        <f>IF(OR($A11="", N(L11)&lt;=0), "", D11/L11)</f>
        <v/>
      </c>
      <c r="T11" s="27">
        <f>IF(OR($A11="", N(D11)&lt;=0), "", I11/(D11/DAY(DATE(YEAR($A11),MONTH($A11)+1,0))))</f>
        <v/>
      </c>
    </row>
    <row r="12">
      <c r="A12" s="22">
        <f>IF(A11="", "", IF(DATE(YEAR(A11),MONTH(A11)+1,1)&gt;MAX('Órdenes'!$R$2:$R$3000), "", DATE(YEAR(A11),MONTH(A11)+1,1)))</f>
        <v/>
      </c>
      <c r="B12" s="23">
        <f>IF($A12="", "", COUNTIFS('Órdenes'!$R$2:$R$3000,$A12,'Órdenes'!$S$2:$S$3000,1))</f>
        <v/>
      </c>
      <c r="C12" s="24">
        <f>IF($A12="", "", SUMIFS('Órdenes'!$H$2:$H$3000,'Órdenes'!$R$2:$R$3000,$A12,'Órdenes'!$S$2:$S$3000,1,'Órdenes'!$C$2:$C$3000,Ajustes!$B$6))</f>
        <v/>
      </c>
      <c r="D12" s="24">
        <f>IF($A12="", "", SUMIFS('Órdenes'!$H$2:$H$3000,'Órdenes'!$R$2:$R$3000,$A12,'Órdenes'!$S$2:$S$3000,1,'Órdenes'!$C$2:$C$3000,Ajustes!$B$7))</f>
        <v/>
      </c>
      <c r="E12" s="25">
        <f>IF($A12="", "", SUMIFS('Órdenes'!$D$2:$D$3000,'Órdenes'!$R$2:$R$3000,$A12,'Órdenes'!$S$2:$S$3000,1,'Órdenes'!$C$2:$C$3000,Ajustes!$B$7))</f>
        <v/>
      </c>
      <c r="F12" s="25">
        <f>IF($A12="", "", SUMIFS('Órdenes'!$X$2:$X$3000,'Órdenes'!$R$2:$R$3000,$A12))</f>
        <v/>
      </c>
      <c r="G12" s="24">
        <f>IF($A12="", "", Ajustes!$B$9+SUMIFS('Órdenes'!$H$2:$H$3000,'Órdenes'!$R$2:$R$3000,"&lt;="&amp;$A12,'Órdenes'!$S$2:$S$3000,1,'Órdenes'!$C$2:$C$3000,Ajustes!$B$6)-SUMIFS('Órdenes'!$H$2:$H$3000,'Órdenes'!$R$2:$R$3000,"&lt;="&amp;$A12,'Órdenes'!$S$2:$S$3000,1,'Órdenes'!$C$2:$C$3000,Ajustes!$B$7))</f>
        <v/>
      </c>
      <c r="H12" s="25">
        <f>IF($A12="", "", IF(SUMPRODUCT(MAX(('Órdenes'!$AA$2:$AA$3000&lt;=$A12)*'Órdenes'!$Z$2:$Z$3000))=0, Ajustes!$B$10, INDEX('Órdenes'!$V$1:$V$3000, SUMPRODUCT(MAX(('Órdenes'!$AA$2:$AA$3000&lt;=$A12)*'Órdenes'!$Z$2:$Z$3000)))))</f>
        <v/>
      </c>
      <c r="I12" s="24">
        <f>IF($A12="", "", (G11+G12)/2)</f>
        <v/>
      </c>
      <c r="J12" s="10" t="n"/>
      <c r="K12" s="10" t="n"/>
      <c r="L12" s="26" t="n"/>
      <c r="M12" s="26" t="n"/>
      <c r="N12" s="26" t="n"/>
      <c r="O12" s="25">
        <f>IF($A12="", "", F12-N(J12)-N(K12))</f>
        <v/>
      </c>
      <c r="P12" s="25">
        <f>IF(OR($A12="", N(N12)&lt;=0), "", O12/N12)</f>
        <v/>
      </c>
      <c r="Q12" s="25">
        <f>IF(OR(P12="", N(L12)&lt;=0), "", P12/L12*1000)</f>
        <v/>
      </c>
      <c r="R12" s="25">
        <f>IF(OR($A12="", N(M12)&lt;=0), "", O12/M12)</f>
        <v/>
      </c>
      <c r="S12" s="27">
        <f>IF(OR($A12="", N(L12)&lt;=0), "", D12/L12)</f>
        <v/>
      </c>
      <c r="T12" s="27">
        <f>IF(OR($A12="", N(D12)&lt;=0), "", I12/(D12/DAY(DATE(YEAR($A12),MONTH($A12)+1,0))))</f>
        <v/>
      </c>
    </row>
    <row r="13">
      <c r="A13" s="22">
        <f>IF(A12="", "", IF(DATE(YEAR(A12),MONTH(A12)+1,1)&gt;MAX('Órdenes'!$R$2:$R$3000), "", DATE(YEAR(A12),MONTH(A12)+1,1)))</f>
        <v/>
      </c>
      <c r="B13" s="23">
        <f>IF($A13="", "", COUNTIFS('Órdenes'!$R$2:$R$3000,$A13,'Órdenes'!$S$2:$S$3000,1))</f>
        <v/>
      </c>
      <c r="C13" s="24">
        <f>IF($A13="", "", SUMIFS('Órdenes'!$H$2:$H$3000,'Órdenes'!$R$2:$R$3000,$A13,'Órdenes'!$S$2:$S$3000,1,'Órdenes'!$C$2:$C$3000,Ajustes!$B$6))</f>
        <v/>
      </c>
      <c r="D13" s="24">
        <f>IF($A13="", "", SUMIFS('Órdenes'!$H$2:$H$3000,'Órdenes'!$R$2:$R$3000,$A13,'Órdenes'!$S$2:$S$3000,1,'Órdenes'!$C$2:$C$3000,Ajustes!$B$7))</f>
        <v/>
      </c>
      <c r="E13" s="25">
        <f>IF($A13="", "", SUMIFS('Órdenes'!$D$2:$D$3000,'Órdenes'!$R$2:$R$3000,$A13,'Órdenes'!$S$2:$S$3000,1,'Órdenes'!$C$2:$C$3000,Ajustes!$B$7))</f>
        <v/>
      </c>
      <c r="F13" s="25">
        <f>IF($A13="", "", SUMIFS('Órdenes'!$X$2:$X$3000,'Órdenes'!$R$2:$R$3000,$A13))</f>
        <v/>
      </c>
      <c r="G13" s="24">
        <f>IF($A13="", "", Ajustes!$B$9+SUMIFS('Órdenes'!$H$2:$H$3000,'Órdenes'!$R$2:$R$3000,"&lt;="&amp;$A13,'Órdenes'!$S$2:$S$3000,1,'Órdenes'!$C$2:$C$3000,Ajustes!$B$6)-SUMIFS('Órdenes'!$H$2:$H$3000,'Órdenes'!$R$2:$R$3000,"&lt;="&amp;$A13,'Órdenes'!$S$2:$S$3000,1,'Órdenes'!$C$2:$C$3000,Ajustes!$B$7))</f>
        <v/>
      </c>
      <c r="H13" s="25">
        <f>IF($A13="", "", IF(SUMPRODUCT(MAX(('Órdenes'!$AA$2:$AA$3000&lt;=$A13)*'Órdenes'!$Z$2:$Z$3000))=0, Ajustes!$B$10, INDEX('Órdenes'!$V$1:$V$3000, SUMPRODUCT(MAX(('Órdenes'!$AA$2:$AA$3000&lt;=$A13)*'Órdenes'!$Z$2:$Z$3000)))))</f>
        <v/>
      </c>
      <c r="I13" s="24">
        <f>IF($A13="", "", (G12+G13)/2)</f>
        <v/>
      </c>
      <c r="J13" s="10" t="n"/>
      <c r="K13" s="10" t="n"/>
      <c r="L13" s="26" t="n"/>
      <c r="M13" s="26" t="n"/>
      <c r="N13" s="26" t="n"/>
      <c r="O13" s="25">
        <f>IF($A13="", "", F13-N(J13)-N(K13))</f>
        <v/>
      </c>
      <c r="P13" s="25">
        <f>IF(OR($A13="", N(N13)&lt;=0), "", O13/N13)</f>
        <v/>
      </c>
      <c r="Q13" s="25">
        <f>IF(OR(P13="", N(L13)&lt;=0), "", P13/L13*1000)</f>
        <v/>
      </c>
      <c r="R13" s="25">
        <f>IF(OR($A13="", N(M13)&lt;=0), "", O13/M13)</f>
        <v/>
      </c>
      <c r="S13" s="27">
        <f>IF(OR($A13="", N(L13)&lt;=0), "", D13/L13)</f>
        <v/>
      </c>
      <c r="T13" s="27">
        <f>IF(OR($A13="", N(D13)&lt;=0), "", I13/(D13/DAY(DATE(YEAR($A13),MONTH($A13)+1,0))))</f>
        <v/>
      </c>
    </row>
    <row r="14">
      <c r="A14" s="22">
        <f>IF(A13="", "", IF(DATE(YEAR(A13),MONTH(A13)+1,1)&gt;MAX('Órdenes'!$R$2:$R$3000), "", DATE(YEAR(A13),MONTH(A13)+1,1)))</f>
        <v/>
      </c>
      <c r="B14" s="23">
        <f>IF($A14="", "", COUNTIFS('Órdenes'!$R$2:$R$3000,$A14,'Órdenes'!$S$2:$S$3000,1))</f>
        <v/>
      </c>
      <c r="C14" s="24">
        <f>IF($A14="", "", SUMIFS('Órdenes'!$H$2:$H$3000,'Órdenes'!$R$2:$R$3000,$A14,'Órdenes'!$S$2:$S$3000,1,'Órdenes'!$C$2:$C$3000,Ajustes!$B$6))</f>
        <v/>
      </c>
      <c r="D14" s="24">
        <f>IF($A14="", "", SUMIFS('Órdenes'!$H$2:$H$3000,'Órdenes'!$R$2:$R$3000,$A14,'Órdenes'!$S$2:$S$3000,1,'Órdenes'!$C$2:$C$3000,Ajustes!$B$7))</f>
        <v/>
      </c>
      <c r="E14" s="25">
        <f>IF($A14="", "", SUMIFS('Órdenes'!$D$2:$D$3000,'Órdenes'!$R$2:$R$3000,$A14,'Órdenes'!$S$2:$S$3000,1,'Órdenes'!$C$2:$C$3000,Ajustes!$B$7))</f>
        <v/>
      </c>
      <c r="F14" s="25">
        <f>IF($A14="", "", SUMIFS('Órdenes'!$X$2:$X$3000,'Órdenes'!$R$2:$R$3000,$A14))</f>
        <v/>
      </c>
      <c r="G14" s="24">
        <f>IF($A14="", "", Ajustes!$B$9+SUMIFS('Órdenes'!$H$2:$H$3000,'Órdenes'!$R$2:$R$3000,"&lt;="&amp;$A14,'Órdenes'!$S$2:$S$3000,1,'Órdenes'!$C$2:$C$3000,Ajustes!$B$6)-SUMIFS('Órdenes'!$H$2:$H$3000,'Órdenes'!$R$2:$R$3000,"&lt;="&amp;$A14,'Órdenes'!$S$2:$S$3000,1,'Órdenes'!$C$2:$C$3000,Ajustes!$B$7))</f>
        <v/>
      </c>
      <c r="H14" s="25">
        <f>IF($A14="", "", IF(SUMPRODUCT(MAX(('Órdenes'!$AA$2:$AA$3000&lt;=$A14)*'Órdenes'!$Z$2:$Z$3000))=0, Ajustes!$B$10, INDEX('Órdenes'!$V$1:$V$3000, SUMPRODUCT(MAX(('Órdenes'!$AA$2:$AA$3000&lt;=$A14)*'Órdenes'!$Z$2:$Z$3000)))))</f>
        <v/>
      </c>
      <c r="I14" s="24">
        <f>IF($A14="", "", (G13+G14)/2)</f>
        <v/>
      </c>
      <c r="J14" s="10" t="n"/>
      <c r="K14" s="10" t="n"/>
      <c r="L14" s="26" t="n"/>
      <c r="M14" s="26" t="n"/>
      <c r="N14" s="26" t="n"/>
      <c r="O14" s="25">
        <f>IF($A14="", "", F14-N(J14)-N(K14))</f>
        <v/>
      </c>
      <c r="P14" s="25">
        <f>IF(OR($A14="", N(N14)&lt;=0), "", O14/N14)</f>
        <v/>
      </c>
      <c r="Q14" s="25">
        <f>IF(OR(P14="", N(L14)&lt;=0), "", P14/L14*1000)</f>
        <v/>
      </c>
      <c r="R14" s="25">
        <f>IF(OR($A14="", N(M14)&lt;=0), "", O14/M14)</f>
        <v/>
      </c>
      <c r="S14" s="27">
        <f>IF(OR($A14="", N(L14)&lt;=0), "", D14/L14)</f>
        <v/>
      </c>
      <c r="T14" s="27">
        <f>IF(OR($A14="", N(D14)&lt;=0), "", I14/(D14/DAY(DATE(YEAR($A14),MONTH($A14)+1,0))))</f>
        <v/>
      </c>
    </row>
    <row r="15">
      <c r="A15" s="22">
        <f>IF(A14="", "", IF(DATE(YEAR(A14),MONTH(A14)+1,1)&gt;MAX('Órdenes'!$R$2:$R$3000), "", DATE(YEAR(A14),MONTH(A14)+1,1)))</f>
        <v/>
      </c>
      <c r="B15" s="23">
        <f>IF($A15="", "", COUNTIFS('Órdenes'!$R$2:$R$3000,$A15,'Órdenes'!$S$2:$S$3000,1))</f>
        <v/>
      </c>
      <c r="C15" s="24">
        <f>IF($A15="", "", SUMIFS('Órdenes'!$H$2:$H$3000,'Órdenes'!$R$2:$R$3000,$A15,'Órdenes'!$S$2:$S$3000,1,'Órdenes'!$C$2:$C$3000,Ajustes!$B$6))</f>
        <v/>
      </c>
      <c r="D15" s="24">
        <f>IF($A15="", "", SUMIFS('Órdenes'!$H$2:$H$3000,'Órdenes'!$R$2:$R$3000,$A15,'Órdenes'!$S$2:$S$3000,1,'Órdenes'!$C$2:$C$3000,Ajustes!$B$7))</f>
        <v/>
      </c>
      <c r="E15" s="25">
        <f>IF($A15="", "", SUMIFS('Órdenes'!$D$2:$D$3000,'Órdenes'!$R$2:$R$3000,$A15,'Órdenes'!$S$2:$S$3000,1,'Órdenes'!$C$2:$C$3000,Ajustes!$B$7))</f>
        <v/>
      </c>
      <c r="F15" s="25">
        <f>IF($A15="", "", SUMIFS('Órdenes'!$X$2:$X$3000,'Órdenes'!$R$2:$R$3000,$A15))</f>
        <v/>
      </c>
      <c r="G15" s="24">
        <f>IF($A15="", "", Ajustes!$B$9+SUMIFS('Órdenes'!$H$2:$H$3000,'Órdenes'!$R$2:$R$3000,"&lt;="&amp;$A15,'Órdenes'!$S$2:$S$3000,1,'Órdenes'!$C$2:$C$3000,Ajustes!$B$6)-SUMIFS('Órdenes'!$H$2:$H$3000,'Órdenes'!$R$2:$R$3000,"&lt;="&amp;$A15,'Órdenes'!$S$2:$S$3000,1,'Órdenes'!$C$2:$C$3000,Ajustes!$B$7))</f>
        <v/>
      </c>
      <c r="H15" s="25">
        <f>IF($A15="", "", IF(SUMPRODUCT(MAX(('Órdenes'!$AA$2:$AA$3000&lt;=$A15)*'Órdenes'!$Z$2:$Z$3000))=0, Ajustes!$B$10, INDEX('Órdenes'!$V$1:$V$3000, SUMPRODUCT(MAX(('Órdenes'!$AA$2:$AA$3000&lt;=$A15)*'Órdenes'!$Z$2:$Z$3000)))))</f>
        <v/>
      </c>
      <c r="I15" s="24">
        <f>IF($A15="", "", (G14+G15)/2)</f>
        <v/>
      </c>
      <c r="J15" s="10" t="n"/>
      <c r="K15" s="10" t="n"/>
      <c r="L15" s="26" t="n"/>
      <c r="M15" s="26" t="n"/>
      <c r="N15" s="26" t="n"/>
      <c r="O15" s="25">
        <f>IF($A15="", "", F15-N(J15)-N(K15))</f>
        <v/>
      </c>
      <c r="P15" s="25">
        <f>IF(OR($A15="", N(N15)&lt;=0), "", O15/N15)</f>
        <v/>
      </c>
      <c r="Q15" s="25">
        <f>IF(OR(P15="", N(L15)&lt;=0), "", P15/L15*1000)</f>
        <v/>
      </c>
      <c r="R15" s="25">
        <f>IF(OR($A15="", N(M15)&lt;=0), "", O15/M15)</f>
        <v/>
      </c>
      <c r="S15" s="27">
        <f>IF(OR($A15="", N(L15)&lt;=0), "", D15/L15)</f>
        <v/>
      </c>
      <c r="T15" s="27">
        <f>IF(OR($A15="", N(D15)&lt;=0), "", I15/(D15/DAY(DATE(YEAR($A15),MONTH($A15)+1,0))))</f>
        <v/>
      </c>
    </row>
    <row r="16">
      <c r="A16" s="22">
        <f>IF(A15="", "", IF(DATE(YEAR(A15),MONTH(A15)+1,1)&gt;MAX('Órdenes'!$R$2:$R$3000), "", DATE(YEAR(A15),MONTH(A15)+1,1)))</f>
        <v/>
      </c>
      <c r="B16" s="23">
        <f>IF($A16="", "", COUNTIFS('Órdenes'!$R$2:$R$3000,$A16,'Órdenes'!$S$2:$S$3000,1))</f>
        <v/>
      </c>
      <c r="C16" s="24">
        <f>IF($A16="", "", SUMIFS('Órdenes'!$H$2:$H$3000,'Órdenes'!$R$2:$R$3000,$A16,'Órdenes'!$S$2:$S$3000,1,'Órdenes'!$C$2:$C$3000,Ajustes!$B$6))</f>
        <v/>
      </c>
      <c r="D16" s="24">
        <f>IF($A16="", "", SUMIFS('Órdenes'!$H$2:$H$3000,'Órdenes'!$R$2:$R$3000,$A16,'Órdenes'!$S$2:$S$3000,1,'Órdenes'!$C$2:$C$3000,Ajustes!$B$7))</f>
        <v/>
      </c>
      <c r="E16" s="25">
        <f>IF($A16="", "", SUMIFS('Órdenes'!$D$2:$D$3000,'Órdenes'!$R$2:$R$3000,$A16,'Órdenes'!$S$2:$S$3000,1,'Órdenes'!$C$2:$C$3000,Ajustes!$B$7))</f>
        <v/>
      </c>
      <c r="F16" s="25">
        <f>IF($A16="", "", SUMIFS('Órdenes'!$X$2:$X$3000,'Órdenes'!$R$2:$R$3000,$A16))</f>
        <v/>
      </c>
      <c r="G16" s="24">
        <f>IF($A16="", "", Ajustes!$B$9+SUMIFS('Órdenes'!$H$2:$H$3000,'Órdenes'!$R$2:$R$3000,"&lt;="&amp;$A16,'Órdenes'!$S$2:$S$3000,1,'Órdenes'!$C$2:$C$3000,Ajustes!$B$6)-SUMIFS('Órdenes'!$H$2:$H$3000,'Órdenes'!$R$2:$R$3000,"&lt;="&amp;$A16,'Órdenes'!$S$2:$S$3000,1,'Órdenes'!$C$2:$C$3000,Ajustes!$B$7))</f>
        <v/>
      </c>
      <c r="H16" s="25">
        <f>IF($A16="", "", IF(SUMPRODUCT(MAX(('Órdenes'!$AA$2:$AA$3000&lt;=$A16)*'Órdenes'!$Z$2:$Z$3000))=0, Ajustes!$B$10, INDEX('Órdenes'!$V$1:$V$3000, SUMPRODUCT(MAX(('Órdenes'!$AA$2:$AA$3000&lt;=$A16)*'Órdenes'!$Z$2:$Z$3000)))))</f>
        <v/>
      </c>
      <c r="I16" s="24">
        <f>IF($A16="", "", (G15+G16)/2)</f>
        <v/>
      </c>
      <c r="J16" s="10" t="n"/>
      <c r="K16" s="10" t="n"/>
      <c r="L16" s="26" t="n"/>
      <c r="M16" s="26" t="n"/>
      <c r="N16" s="26" t="n"/>
      <c r="O16" s="25">
        <f>IF($A16="", "", F16-N(J16)-N(K16))</f>
        <v/>
      </c>
      <c r="P16" s="25">
        <f>IF(OR($A16="", N(N16)&lt;=0), "", O16/N16)</f>
        <v/>
      </c>
      <c r="Q16" s="25">
        <f>IF(OR(P16="", N(L16)&lt;=0), "", P16/L16*1000)</f>
        <v/>
      </c>
      <c r="R16" s="25">
        <f>IF(OR($A16="", N(M16)&lt;=0), "", O16/M16)</f>
        <v/>
      </c>
      <c r="S16" s="27">
        <f>IF(OR($A16="", N(L16)&lt;=0), "", D16/L16)</f>
        <v/>
      </c>
      <c r="T16" s="27">
        <f>IF(OR($A16="", N(D16)&lt;=0), "", I16/(D16/DAY(DATE(YEAR($A16),MONTH($A16)+1,0))))</f>
        <v/>
      </c>
    </row>
    <row r="17">
      <c r="A17" s="22">
        <f>IF(A16="", "", IF(DATE(YEAR(A16),MONTH(A16)+1,1)&gt;MAX('Órdenes'!$R$2:$R$3000), "", DATE(YEAR(A16),MONTH(A16)+1,1)))</f>
        <v/>
      </c>
      <c r="B17" s="23">
        <f>IF($A17="", "", COUNTIFS('Órdenes'!$R$2:$R$3000,$A17,'Órdenes'!$S$2:$S$3000,1))</f>
        <v/>
      </c>
      <c r="C17" s="24">
        <f>IF($A17="", "", SUMIFS('Órdenes'!$H$2:$H$3000,'Órdenes'!$R$2:$R$3000,$A17,'Órdenes'!$S$2:$S$3000,1,'Órdenes'!$C$2:$C$3000,Ajustes!$B$6))</f>
        <v/>
      </c>
      <c r="D17" s="24">
        <f>IF($A17="", "", SUMIFS('Órdenes'!$H$2:$H$3000,'Órdenes'!$R$2:$R$3000,$A17,'Órdenes'!$S$2:$S$3000,1,'Órdenes'!$C$2:$C$3000,Ajustes!$B$7))</f>
        <v/>
      </c>
      <c r="E17" s="25">
        <f>IF($A17="", "", SUMIFS('Órdenes'!$D$2:$D$3000,'Órdenes'!$R$2:$R$3000,$A17,'Órdenes'!$S$2:$S$3000,1,'Órdenes'!$C$2:$C$3000,Ajustes!$B$7))</f>
        <v/>
      </c>
      <c r="F17" s="25">
        <f>IF($A17="", "", SUMIFS('Órdenes'!$X$2:$X$3000,'Órdenes'!$R$2:$R$3000,$A17))</f>
        <v/>
      </c>
      <c r="G17" s="24">
        <f>IF($A17="", "", Ajustes!$B$9+SUMIFS('Órdenes'!$H$2:$H$3000,'Órdenes'!$R$2:$R$3000,"&lt;="&amp;$A17,'Órdenes'!$S$2:$S$3000,1,'Órdenes'!$C$2:$C$3000,Ajustes!$B$6)-SUMIFS('Órdenes'!$H$2:$H$3000,'Órdenes'!$R$2:$R$3000,"&lt;="&amp;$A17,'Órdenes'!$S$2:$S$3000,1,'Órdenes'!$C$2:$C$3000,Ajustes!$B$7))</f>
        <v/>
      </c>
      <c r="H17" s="25">
        <f>IF($A17="", "", IF(SUMPRODUCT(MAX(('Órdenes'!$AA$2:$AA$3000&lt;=$A17)*'Órdenes'!$Z$2:$Z$3000))=0, Ajustes!$B$10, INDEX('Órdenes'!$V$1:$V$3000, SUMPRODUCT(MAX(('Órdenes'!$AA$2:$AA$3000&lt;=$A17)*'Órdenes'!$Z$2:$Z$3000)))))</f>
        <v/>
      </c>
      <c r="I17" s="24">
        <f>IF($A17="", "", (G16+G17)/2)</f>
        <v/>
      </c>
      <c r="J17" s="10" t="n"/>
      <c r="K17" s="10" t="n"/>
      <c r="L17" s="26" t="n"/>
      <c r="M17" s="26" t="n"/>
      <c r="N17" s="26" t="n"/>
      <c r="O17" s="25">
        <f>IF($A17="", "", F17-N(J17)-N(K17))</f>
        <v/>
      </c>
      <c r="P17" s="25">
        <f>IF(OR($A17="", N(N17)&lt;=0), "", O17/N17)</f>
        <v/>
      </c>
      <c r="Q17" s="25">
        <f>IF(OR(P17="", N(L17)&lt;=0), "", P17/L17*1000)</f>
        <v/>
      </c>
      <c r="R17" s="25">
        <f>IF(OR($A17="", N(M17)&lt;=0), "", O17/M17)</f>
        <v/>
      </c>
      <c r="S17" s="27">
        <f>IF(OR($A17="", N(L17)&lt;=0), "", D17/L17)</f>
        <v/>
      </c>
      <c r="T17" s="27">
        <f>IF(OR($A17="", N(D17)&lt;=0), "", I17/(D17/DAY(DATE(YEAR($A17),MONTH($A17)+1,0))))</f>
        <v/>
      </c>
    </row>
    <row r="18">
      <c r="A18" s="22">
        <f>IF(A17="", "", IF(DATE(YEAR(A17),MONTH(A17)+1,1)&gt;MAX('Órdenes'!$R$2:$R$3000), "", DATE(YEAR(A17),MONTH(A17)+1,1)))</f>
        <v/>
      </c>
      <c r="B18" s="23">
        <f>IF($A18="", "", COUNTIFS('Órdenes'!$R$2:$R$3000,$A18,'Órdenes'!$S$2:$S$3000,1))</f>
        <v/>
      </c>
      <c r="C18" s="24">
        <f>IF($A18="", "", SUMIFS('Órdenes'!$H$2:$H$3000,'Órdenes'!$R$2:$R$3000,$A18,'Órdenes'!$S$2:$S$3000,1,'Órdenes'!$C$2:$C$3000,Ajustes!$B$6))</f>
        <v/>
      </c>
      <c r="D18" s="24">
        <f>IF($A18="", "", SUMIFS('Órdenes'!$H$2:$H$3000,'Órdenes'!$R$2:$R$3000,$A18,'Órdenes'!$S$2:$S$3000,1,'Órdenes'!$C$2:$C$3000,Ajustes!$B$7))</f>
        <v/>
      </c>
      <c r="E18" s="25">
        <f>IF($A18="", "", SUMIFS('Órdenes'!$D$2:$D$3000,'Órdenes'!$R$2:$R$3000,$A18,'Órdenes'!$S$2:$S$3000,1,'Órdenes'!$C$2:$C$3000,Ajustes!$B$7))</f>
        <v/>
      </c>
      <c r="F18" s="25">
        <f>IF($A18="", "", SUMIFS('Órdenes'!$X$2:$X$3000,'Órdenes'!$R$2:$R$3000,$A18))</f>
        <v/>
      </c>
      <c r="G18" s="24">
        <f>IF($A18="", "", Ajustes!$B$9+SUMIFS('Órdenes'!$H$2:$H$3000,'Órdenes'!$R$2:$R$3000,"&lt;="&amp;$A18,'Órdenes'!$S$2:$S$3000,1,'Órdenes'!$C$2:$C$3000,Ajustes!$B$6)-SUMIFS('Órdenes'!$H$2:$H$3000,'Órdenes'!$R$2:$R$3000,"&lt;="&amp;$A18,'Órdenes'!$S$2:$S$3000,1,'Órdenes'!$C$2:$C$3000,Ajustes!$B$7))</f>
        <v/>
      </c>
      <c r="H18" s="25">
        <f>IF($A18="", "", IF(SUMPRODUCT(MAX(('Órdenes'!$AA$2:$AA$3000&lt;=$A18)*'Órdenes'!$Z$2:$Z$3000))=0, Ajustes!$B$10, INDEX('Órdenes'!$V$1:$V$3000, SUMPRODUCT(MAX(('Órdenes'!$AA$2:$AA$3000&lt;=$A18)*'Órdenes'!$Z$2:$Z$3000)))))</f>
        <v/>
      </c>
      <c r="I18" s="24">
        <f>IF($A18="", "", (G17+G18)/2)</f>
        <v/>
      </c>
      <c r="J18" s="10" t="n"/>
      <c r="K18" s="10" t="n"/>
      <c r="L18" s="26" t="n"/>
      <c r="M18" s="26" t="n"/>
      <c r="N18" s="26" t="n"/>
      <c r="O18" s="25">
        <f>IF($A18="", "", F18-N(J18)-N(K18))</f>
        <v/>
      </c>
      <c r="P18" s="25">
        <f>IF(OR($A18="", N(N18)&lt;=0), "", O18/N18)</f>
        <v/>
      </c>
      <c r="Q18" s="25">
        <f>IF(OR(P18="", N(L18)&lt;=0), "", P18/L18*1000)</f>
        <v/>
      </c>
      <c r="R18" s="25">
        <f>IF(OR($A18="", N(M18)&lt;=0), "", O18/M18)</f>
        <v/>
      </c>
      <c r="S18" s="27">
        <f>IF(OR($A18="", N(L18)&lt;=0), "", D18/L18)</f>
        <v/>
      </c>
      <c r="T18" s="27">
        <f>IF(OR($A18="", N(D18)&lt;=0), "", I18/(D18/DAY(DATE(YEAR($A18),MONTH($A18)+1,0))))</f>
        <v/>
      </c>
    </row>
    <row r="19">
      <c r="A19" s="22">
        <f>IF(A18="", "", IF(DATE(YEAR(A18),MONTH(A18)+1,1)&gt;MAX('Órdenes'!$R$2:$R$3000), "", DATE(YEAR(A18),MONTH(A18)+1,1)))</f>
        <v/>
      </c>
      <c r="B19" s="23">
        <f>IF($A19="", "", COUNTIFS('Órdenes'!$R$2:$R$3000,$A19,'Órdenes'!$S$2:$S$3000,1))</f>
        <v/>
      </c>
      <c r="C19" s="24">
        <f>IF($A19="", "", SUMIFS('Órdenes'!$H$2:$H$3000,'Órdenes'!$R$2:$R$3000,$A19,'Órdenes'!$S$2:$S$3000,1,'Órdenes'!$C$2:$C$3000,Ajustes!$B$6))</f>
        <v/>
      </c>
      <c r="D19" s="24">
        <f>IF($A19="", "", SUMIFS('Órdenes'!$H$2:$H$3000,'Órdenes'!$R$2:$R$3000,$A19,'Órdenes'!$S$2:$S$3000,1,'Órdenes'!$C$2:$C$3000,Ajustes!$B$7))</f>
        <v/>
      </c>
      <c r="E19" s="25">
        <f>IF($A19="", "", SUMIFS('Órdenes'!$D$2:$D$3000,'Órdenes'!$R$2:$R$3000,$A19,'Órdenes'!$S$2:$S$3000,1,'Órdenes'!$C$2:$C$3000,Ajustes!$B$7))</f>
        <v/>
      </c>
      <c r="F19" s="25">
        <f>IF($A19="", "", SUMIFS('Órdenes'!$X$2:$X$3000,'Órdenes'!$R$2:$R$3000,$A19))</f>
        <v/>
      </c>
      <c r="G19" s="24">
        <f>IF($A19="", "", Ajustes!$B$9+SUMIFS('Órdenes'!$H$2:$H$3000,'Órdenes'!$R$2:$R$3000,"&lt;="&amp;$A19,'Órdenes'!$S$2:$S$3000,1,'Órdenes'!$C$2:$C$3000,Ajustes!$B$6)-SUMIFS('Órdenes'!$H$2:$H$3000,'Órdenes'!$R$2:$R$3000,"&lt;="&amp;$A19,'Órdenes'!$S$2:$S$3000,1,'Órdenes'!$C$2:$C$3000,Ajustes!$B$7))</f>
        <v/>
      </c>
      <c r="H19" s="25">
        <f>IF($A19="", "", IF(SUMPRODUCT(MAX(('Órdenes'!$AA$2:$AA$3000&lt;=$A19)*'Órdenes'!$Z$2:$Z$3000))=0, Ajustes!$B$10, INDEX('Órdenes'!$V$1:$V$3000, SUMPRODUCT(MAX(('Órdenes'!$AA$2:$AA$3000&lt;=$A19)*'Órdenes'!$Z$2:$Z$3000)))))</f>
        <v/>
      </c>
      <c r="I19" s="24">
        <f>IF($A19="", "", (G18+G19)/2)</f>
        <v/>
      </c>
      <c r="J19" s="10" t="n"/>
      <c r="K19" s="10" t="n"/>
      <c r="L19" s="26" t="n"/>
      <c r="M19" s="26" t="n"/>
      <c r="N19" s="26" t="n"/>
      <c r="O19" s="25">
        <f>IF($A19="", "", F19-N(J19)-N(K19))</f>
        <v/>
      </c>
      <c r="P19" s="25">
        <f>IF(OR($A19="", N(N19)&lt;=0), "", O19/N19)</f>
        <v/>
      </c>
      <c r="Q19" s="25">
        <f>IF(OR(P19="", N(L19)&lt;=0), "", P19/L19*1000)</f>
        <v/>
      </c>
      <c r="R19" s="25">
        <f>IF(OR($A19="", N(M19)&lt;=0), "", O19/M19)</f>
        <v/>
      </c>
      <c r="S19" s="27">
        <f>IF(OR($A19="", N(L19)&lt;=0), "", D19/L19)</f>
        <v/>
      </c>
      <c r="T19" s="27">
        <f>IF(OR($A19="", N(D19)&lt;=0), "", I19/(D19/DAY(DATE(YEAR($A19),MONTH($A19)+1,0))))</f>
        <v/>
      </c>
    </row>
    <row r="20">
      <c r="A20" s="22">
        <f>IF(A19="", "", IF(DATE(YEAR(A19),MONTH(A19)+1,1)&gt;MAX('Órdenes'!$R$2:$R$3000), "", DATE(YEAR(A19),MONTH(A19)+1,1)))</f>
        <v/>
      </c>
      <c r="B20" s="23">
        <f>IF($A20="", "", COUNTIFS('Órdenes'!$R$2:$R$3000,$A20,'Órdenes'!$S$2:$S$3000,1))</f>
        <v/>
      </c>
      <c r="C20" s="24">
        <f>IF($A20="", "", SUMIFS('Órdenes'!$H$2:$H$3000,'Órdenes'!$R$2:$R$3000,$A20,'Órdenes'!$S$2:$S$3000,1,'Órdenes'!$C$2:$C$3000,Ajustes!$B$6))</f>
        <v/>
      </c>
      <c r="D20" s="24">
        <f>IF($A20="", "", SUMIFS('Órdenes'!$H$2:$H$3000,'Órdenes'!$R$2:$R$3000,$A20,'Órdenes'!$S$2:$S$3000,1,'Órdenes'!$C$2:$C$3000,Ajustes!$B$7))</f>
        <v/>
      </c>
      <c r="E20" s="25">
        <f>IF($A20="", "", SUMIFS('Órdenes'!$D$2:$D$3000,'Órdenes'!$R$2:$R$3000,$A20,'Órdenes'!$S$2:$S$3000,1,'Órdenes'!$C$2:$C$3000,Ajustes!$B$7))</f>
        <v/>
      </c>
      <c r="F20" s="25">
        <f>IF($A20="", "", SUMIFS('Órdenes'!$X$2:$X$3000,'Órdenes'!$R$2:$R$3000,$A20))</f>
        <v/>
      </c>
      <c r="G20" s="24">
        <f>IF($A20="", "", Ajustes!$B$9+SUMIFS('Órdenes'!$H$2:$H$3000,'Órdenes'!$R$2:$R$3000,"&lt;="&amp;$A20,'Órdenes'!$S$2:$S$3000,1,'Órdenes'!$C$2:$C$3000,Ajustes!$B$6)-SUMIFS('Órdenes'!$H$2:$H$3000,'Órdenes'!$R$2:$R$3000,"&lt;="&amp;$A20,'Órdenes'!$S$2:$S$3000,1,'Órdenes'!$C$2:$C$3000,Ajustes!$B$7))</f>
        <v/>
      </c>
      <c r="H20" s="25">
        <f>IF($A20="", "", IF(SUMPRODUCT(MAX(('Órdenes'!$AA$2:$AA$3000&lt;=$A20)*'Órdenes'!$Z$2:$Z$3000))=0, Ajustes!$B$10, INDEX('Órdenes'!$V$1:$V$3000, SUMPRODUCT(MAX(('Órdenes'!$AA$2:$AA$3000&lt;=$A20)*'Órdenes'!$Z$2:$Z$3000)))))</f>
        <v/>
      </c>
      <c r="I20" s="24">
        <f>IF($A20="", "", (G19+G20)/2)</f>
        <v/>
      </c>
      <c r="J20" s="10" t="n"/>
      <c r="K20" s="10" t="n"/>
      <c r="L20" s="26" t="n"/>
      <c r="M20" s="26" t="n"/>
      <c r="N20" s="26" t="n"/>
      <c r="O20" s="25">
        <f>IF($A20="", "", F20-N(J20)-N(K20))</f>
        <v/>
      </c>
      <c r="P20" s="25">
        <f>IF(OR($A20="", N(N20)&lt;=0), "", O20/N20)</f>
        <v/>
      </c>
      <c r="Q20" s="25">
        <f>IF(OR(P20="", N(L20)&lt;=0), "", P20/L20*1000)</f>
        <v/>
      </c>
      <c r="R20" s="25">
        <f>IF(OR($A20="", N(M20)&lt;=0), "", O20/M20)</f>
        <v/>
      </c>
      <c r="S20" s="27">
        <f>IF(OR($A20="", N(L20)&lt;=0), "", D20/L20)</f>
        <v/>
      </c>
      <c r="T20" s="27">
        <f>IF(OR($A20="", N(D20)&lt;=0), "", I20/(D20/DAY(DATE(YEAR($A20),MONTH($A20)+1,0))))</f>
        <v/>
      </c>
    </row>
    <row r="21">
      <c r="A21" s="22">
        <f>IF(A20="", "", IF(DATE(YEAR(A20),MONTH(A20)+1,1)&gt;MAX('Órdenes'!$R$2:$R$3000), "", DATE(YEAR(A20),MONTH(A20)+1,1)))</f>
        <v/>
      </c>
      <c r="B21" s="23">
        <f>IF($A21="", "", COUNTIFS('Órdenes'!$R$2:$R$3000,$A21,'Órdenes'!$S$2:$S$3000,1))</f>
        <v/>
      </c>
      <c r="C21" s="24">
        <f>IF($A21="", "", SUMIFS('Órdenes'!$H$2:$H$3000,'Órdenes'!$R$2:$R$3000,$A21,'Órdenes'!$S$2:$S$3000,1,'Órdenes'!$C$2:$C$3000,Ajustes!$B$6))</f>
        <v/>
      </c>
      <c r="D21" s="24">
        <f>IF($A21="", "", SUMIFS('Órdenes'!$H$2:$H$3000,'Órdenes'!$R$2:$R$3000,$A21,'Órdenes'!$S$2:$S$3000,1,'Órdenes'!$C$2:$C$3000,Ajustes!$B$7))</f>
        <v/>
      </c>
      <c r="E21" s="25">
        <f>IF($A21="", "", SUMIFS('Órdenes'!$D$2:$D$3000,'Órdenes'!$R$2:$R$3000,$A21,'Órdenes'!$S$2:$S$3000,1,'Órdenes'!$C$2:$C$3000,Ajustes!$B$7))</f>
        <v/>
      </c>
      <c r="F21" s="25">
        <f>IF($A21="", "", SUMIFS('Órdenes'!$X$2:$X$3000,'Órdenes'!$R$2:$R$3000,$A21))</f>
        <v/>
      </c>
      <c r="G21" s="24">
        <f>IF($A21="", "", Ajustes!$B$9+SUMIFS('Órdenes'!$H$2:$H$3000,'Órdenes'!$R$2:$R$3000,"&lt;="&amp;$A21,'Órdenes'!$S$2:$S$3000,1,'Órdenes'!$C$2:$C$3000,Ajustes!$B$6)-SUMIFS('Órdenes'!$H$2:$H$3000,'Órdenes'!$R$2:$R$3000,"&lt;="&amp;$A21,'Órdenes'!$S$2:$S$3000,1,'Órdenes'!$C$2:$C$3000,Ajustes!$B$7))</f>
        <v/>
      </c>
      <c r="H21" s="25">
        <f>IF($A21="", "", IF(SUMPRODUCT(MAX(('Órdenes'!$AA$2:$AA$3000&lt;=$A21)*'Órdenes'!$Z$2:$Z$3000))=0, Ajustes!$B$10, INDEX('Órdenes'!$V$1:$V$3000, SUMPRODUCT(MAX(('Órdenes'!$AA$2:$AA$3000&lt;=$A21)*'Órdenes'!$Z$2:$Z$3000)))))</f>
        <v/>
      </c>
      <c r="I21" s="24">
        <f>IF($A21="", "", (G20+G21)/2)</f>
        <v/>
      </c>
      <c r="J21" s="10" t="n"/>
      <c r="K21" s="10" t="n"/>
      <c r="L21" s="26" t="n"/>
      <c r="M21" s="26" t="n"/>
      <c r="N21" s="26" t="n"/>
      <c r="O21" s="25">
        <f>IF($A21="", "", F21-N(J21)-N(K21))</f>
        <v/>
      </c>
      <c r="P21" s="25">
        <f>IF(OR($A21="", N(N21)&lt;=0), "", O21/N21)</f>
        <v/>
      </c>
      <c r="Q21" s="25">
        <f>IF(OR(P21="", N(L21)&lt;=0), "", P21/L21*1000)</f>
        <v/>
      </c>
      <c r="R21" s="25">
        <f>IF(OR($A21="", N(M21)&lt;=0), "", O21/M21)</f>
        <v/>
      </c>
      <c r="S21" s="27">
        <f>IF(OR($A21="", N(L21)&lt;=0), "", D21/L21)</f>
        <v/>
      </c>
      <c r="T21" s="27">
        <f>IF(OR($A21="", N(D21)&lt;=0), "", I21/(D21/DAY(DATE(YEAR($A21),MONTH($A21)+1,0))))</f>
        <v/>
      </c>
    </row>
    <row r="22">
      <c r="A22" s="22">
        <f>IF(A21="", "", IF(DATE(YEAR(A21),MONTH(A21)+1,1)&gt;MAX('Órdenes'!$R$2:$R$3000), "", DATE(YEAR(A21),MONTH(A21)+1,1)))</f>
        <v/>
      </c>
      <c r="B22" s="23">
        <f>IF($A22="", "", COUNTIFS('Órdenes'!$R$2:$R$3000,$A22,'Órdenes'!$S$2:$S$3000,1))</f>
        <v/>
      </c>
      <c r="C22" s="24">
        <f>IF($A22="", "", SUMIFS('Órdenes'!$H$2:$H$3000,'Órdenes'!$R$2:$R$3000,$A22,'Órdenes'!$S$2:$S$3000,1,'Órdenes'!$C$2:$C$3000,Ajustes!$B$6))</f>
        <v/>
      </c>
      <c r="D22" s="24">
        <f>IF($A22="", "", SUMIFS('Órdenes'!$H$2:$H$3000,'Órdenes'!$R$2:$R$3000,$A22,'Órdenes'!$S$2:$S$3000,1,'Órdenes'!$C$2:$C$3000,Ajustes!$B$7))</f>
        <v/>
      </c>
      <c r="E22" s="25">
        <f>IF($A22="", "", SUMIFS('Órdenes'!$D$2:$D$3000,'Órdenes'!$R$2:$R$3000,$A22,'Órdenes'!$S$2:$S$3000,1,'Órdenes'!$C$2:$C$3000,Ajustes!$B$7))</f>
        <v/>
      </c>
      <c r="F22" s="25">
        <f>IF($A22="", "", SUMIFS('Órdenes'!$X$2:$X$3000,'Órdenes'!$R$2:$R$3000,$A22))</f>
        <v/>
      </c>
      <c r="G22" s="24">
        <f>IF($A22="", "", Ajustes!$B$9+SUMIFS('Órdenes'!$H$2:$H$3000,'Órdenes'!$R$2:$R$3000,"&lt;="&amp;$A22,'Órdenes'!$S$2:$S$3000,1,'Órdenes'!$C$2:$C$3000,Ajustes!$B$6)-SUMIFS('Órdenes'!$H$2:$H$3000,'Órdenes'!$R$2:$R$3000,"&lt;="&amp;$A22,'Órdenes'!$S$2:$S$3000,1,'Órdenes'!$C$2:$C$3000,Ajustes!$B$7))</f>
        <v/>
      </c>
      <c r="H22" s="25">
        <f>IF($A22="", "", IF(SUMPRODUCT(MAX(('Órdenes'!$AA$2:$AA$3000&lt;=$A22)*'Órdenes'!$Z$2:$Z$3000))=0, Ajustes!$B$10, INDEX('Órdenes'!$V$1:$V$3000, SUMPRODUCT(MAX(('Órdenes'!$AA$2:$AA$3000&lt;=$A22)*'Órdenes'!$Z$2:$Z$3000)))))</f>
        <v/>
      </c>
      <c r="I22" s="24">
        <f>IF($A22="", "", (G21+G22)/2)</f>
        <v/>
      </c>
      <c r="J22" s="10" t="n"/>
      <c r="K22" s="10" t="n"/>
      <c r="L22" s="26" t="n"/>
      <c r="M22" s="26" t="n"/>
      <c r="N22" s="26" t="n"/>
      <c r="O22" s="25">
        <f>IF($A22="", "", F22-N(J22)-N(K22))</f>
        <v/>
      </c>
      <c r="P22" s="25">
        <f>IF(OR($A22="", N(N22)&lt;=0), "", O22/N22)</f>
        <v/>
      </c>
      <c r="Q22" s="25">
        <f>IF(OR(P22="", N(L22)&lt;=0), "", P22/L22*1000)</f>
        <v/>
      </c>
      <c r="R22" s="25">
        <f>IF(OR($A22="", N(M22)&lt;=0), "", O22/M22)</f>
        <v/>
      </c>
      <c r="S22" s="27">
        <f>IF(OR($A22="", N(L22)&lt;=0), "", D22/L22)</f>
        <v/>
      </c>
      <c r="T22" s="27">
        <f>IF(OR($A22="", N(D22)&lt;=0), "", I22/(D22/DAY(DATE(YEAR($A22),MONTH($A22)+1,0))))</f>
        <v/>
      </c>
    </row>
    <row r="23">
      <c r="A23" s="22">
        <f>IF(A22="", "", IF(DATE(YEAR(A22),MONTH(A22)+1,1)&gt;MAX('Órdenes'!$R$2:$R$3000), "", DATE(YEAR(A22),MONTH(A22)+1,1)))</f>
        <v/>
      </c>
      <c r="B23" s="23">
        <f>IF($A23="", "", COUNTIFS('Órdenes'!$R$2:$R$3000,$A23,'Órdenes'!$S$2:$S$3000,1))</f>
        <v/>
      </c>
      <c r="C23" s="24">
        <f>IF($A23="", "", SUMIFS('Órdenes'!$H$2:$H$3000,'Órdenes'!$R$2:$R$3000,$A23,'Órdenes'!$S$2:$S$3000,1,'Órdenes'!$C$2:$C$3000,Ajustes!$B$6))</f>
        <v/>
      </c>
      <c r="D23" s="24">
        <f>IF($A23="", "", SUMIFS('Órdenes'!$H$2:$H$3000,'Órdenes'!$R$2:$R$3000,$A23,'Órdenes'!$S$2:$S$3000,1,'Órdenes'!$C$2:$C$3000,Ajustes!$B$7))</f>
        <v/>
      </c>
      <c r="E23" s="25">
        <f>IF($A23="", "", SUMIFS('Órdenes'!$D$2:$D$3000,'Órdenes'!$R$2:$R$3000,$A23,'Órdenes'!$S$2:$S$3000,1,'Órdenes'!$C$2:$C$3000,Ajustes!$B$7))</f>
        <v/>
      </c>
      <c r="F23" s="25">
        <f>IF($A23="", "", SUMIFS('Órdenes'!$X$2:$X$3000,'Órdenes'!$R$2:$R$3000,$A23))</f>
        <v/>
      </c>
      <c r="G23" s="24">
        <f>IF($A23="", "", Ajustes!$B$9+SUMIFS('Órdenes'!$H$2:$H$3000,'Órdenes'!$R$2:$R$3000,"&lt;="&amp;$A23,'Órdenes'!$S$2:$S$3000,1,'Órdenes'!$C$2:$C$3000,Ajustes!$B$6)-SUMIFS('Órdenes'!$H$2:$H$3000,'Órdenes'!$R$2:$R$3000,"&lt;="&amp;$A23,'Órdenes'!$S$2:$S$3000,1,'Órdenes'!$C$2:$C$3000,Ajustes!$B$7))</f>
        <v/>
      </c>
      <c r="H23" s="25">
        <f>IF($A23="", "", IF(SUMPRODUCT(MAX(('Órdenes'!$AA$2:$AA$3000&lt;=$A23)*'Órdenes'!$Z$2:$Z$3000))=0, Ajustes!$B$10, INDEX('Órdenes'!$V$1:$V$3000, SUMPRODUCT(MAX(('Órdenes'!$AA$2:$AA$3000&lt;=$A23)*'Órdenes'!$Z$2:$Z$3000)))))</f>
        <v/>
      </c>
      <c r="I23" s="24">
        <f>IF($A23="", "", (G22+G23)/2)</f>
        <v/>
      </c>
      <c r="J23" s="10" t="n"/>
      <c r="K23" s="10" t="n"/>
      <c r="L23" s="26" t="n"/>
      <c r="M23" s="26" t="n"/>
      <c r="N23" s="26" t="n"/>
      <c r="O23" s="25">
        <f>IF($A23="", "", F23-N(J23)-N(K23))</f>
        <v/>
      </c>
      <c r="P23" s="25">
        <f>IF(OR($A23="", N(N23)&lt;=0), "", O23/N23)</f>
        <v/>
      </c>
      <c r="Q23" s="25">
        <f>IF(OR(P23="", N(L23)&lt;=0), "", P23/L23*1000)</f>
        <v/>
      </c>
      <c r="R23" s="25">
        <f>IF(OR($A23="", N(M23)&lt;=0), "", O23/M23)</f>
        <v/>
      </c>
      <c r="S23" s="27">
        <f>IF(OR($A23="", N(L23)&lt;=0), "", D23/L23)</f>
        <v/>
      </c>
      <c r="T23" s="27">
        <f>IF(OR($A23="", N(D23)&lt;=0), "", I23/(D23/DAY(DATE(YEAR($A23),MONTH($A23)+1,0))))</f>
        <v/>
      </c>
    </row>
    <row r="24">
      <c r="A24" s="22">
        <f>IF(A23="", "", IF(DATE(YEAR(A23),MONTH(A23)+1,1)&gt;MAX('Órdenes'!$R$2:$R$3000), "", DATE(YEAR(A23),MONTH(A23)+1,1)))</f>
        <v/>
      </c>
      <c r="B24" s="23">
        <f>IF($A24="", "", COUNTIFS('Órdenes'!$R$2:$R$3000,$A24,'Órdenes'!$S$2:$S$3000,1))</f>
        <v/>
      </c>
      <c r="C24" s="24">
        <f>IF($A24="", "", SUMIFS('Órdenes'!$H$2:$H$3000,'Órdenes'!$R$2:$R$3000,$A24,'Órdenes'!$S$2:$S$3000,1,'Órdenes'!$C$2:$C$3000,Ajustes!$B$6))</f>
        <v/>
      </c>
      <c r="D24" s="24">
        <f>IF($A24="", "", SUMIFS('Órdenes'!$H$2:$H$3000,'Órdenes'!$R$2:$R$3000,$A24,'Órdenes'!$S$2:$S$3000,1,'Órdenes'!$C$2:$C$3000,Ajustes!$B$7))</f>
        <v/>
      </c>
      <c r="E24" s="25">
        <f>IF($A24="", "", SUMIFS('Órdenes'!$D$2:$D$3000,'Órdenes'!$R$2:$R$3000,$A24,'Órdenes'!$S$2:$S$3000,1,'Órdenes'!$C$2:$C$3000,Ajustes!$B$7))</f>
        <v/>
      </c>
      <c r="F24" s="25">
        <f>IF($A24="", "", SUMIFS('Órdenes'!$X$2:$X$3000,'Órdenes'!$R$2:$R$3000,$A24))</f>
        <v/>
      </c>
      <c r="G24" s="24">
        <f>IF($A24="", "", Ajustes!$B$9+SUMIFS('Órdenes'!$H$2:$H$3000,'Órdenes'!$R$2:$R$3000,"&lt;="&amp;$A24,'Órdenes'!$S$2:$S$3000,1,'Órdenes'!$C$2:$C$3000,Ajustes!$B$6)-SUMIFS('Órdenes'!$H$2:$H$3000,'Órdenes'!$R$2:$R$3000,"&lt;="&amp;$A24,'Órdenes'!$S$2:$S$3000,1,'Órdenes'!$C$2:$C$3000,Ajustes!$B$7))</f>
        <v/>
      </c>
      <c r="H24" s="25">
        <f>IF($A24="", "", IF(SUMPRODUCT(MAX(('Órdenes'!$AA$2:$AA$3000&lt;=$A24)*'Órdenes'!$Z$2:$Z$3000))=0, Ajustes!$B$10, INDEX('Órdenes'!$V$1:$V$3000, SUMPRODUCT(MAX(('Órdenes'!$AA$2:$AA$3000&lt;=$A24)*'Órdenes'!$Z$2:$Z$3000)))))</f>
        <v/>
      </c>
      <c r="I24" s="24">
        <f>IF($A24="", "", (G23+G24)/2)</f>
        <v/>
      </c>
      <c r="J24" s="10" t="n"/>
      <c r="K24" s="10" t="n"/>
      <c r="L24" s="26" t="n"/>
      <c r="M24" s="26" t="n"/>
      <c r="N24" s="26" t="n"/>
      <c r="O24" s="25">
        <f>IF($A24="", "", F24-N(J24)-N(K24))</f>
        <v/>
      </c>
      <c r="P24" s="25">
        <f>IF(OR($A24="", N(N24)&lt;=0), "", O24/N24)</f>
        <v/>
      </c>
      <c r="Q24" s="25">
        <f>IF(OR(P24="", N(L24)&lt;=0), "", P24/L24*1000)</f>
        <v/>
      </c>
      <c r="R24" s="25">
        <f>IF(OR($A24="", N(M24)&lt;=0), "", O24/M24)</f>
        <v/>
      </c>
      <c r="S24" s="27">
        <f>IF(OR($A24="", N(L24)&lt;=0), "", D24/L24)</f>
        <v/>
      </c>
      <c r="T24" s="27">
        <f>IF(OR($A24="", N(D24)&lt;=0), "", I24/(D24/DAY(DATE(YEAR($A24),MONTH($A24)+1,0))))</f>
        <v/>
      </c>
    </row>
    <row r="25">
      <c r="A25" s="22">
        <f>IF(A24="", "", IF(DATE(YEAR(A24),MONTH(A24)+1,1)&gt;MAX('Órdenes'!$R$2:$R$3000), "", DATE(YEAR(A24),MONTH(A24)+1,1)))</f>
        <v/>
      </c>
      <c r="B25" s="23">
        <f>IF($A25="", "", COUNTIFS('Órdenes'!$R$2:$R$3000,$A25,'Órdenes'!$S$2:$S$3000,1))</f>
        <v/>
      </c>
      <c r="C25" s="24">
        <f>IF($A25="", "", SUMIFS('Órdenes'!$H$2:$H$3000,'Órdenes'!$R$2:$R$3000,$A25,'Órdenes'!$S$2:$S$3000,1,'Órdenes'!$C$2:$C$3000,Ajustes!$B$6))</f>
        <v/>
      </c>
      <c r="D25" s="24">
        <f>IF($A25="", "", SUMIFS('Órdenes'!$H$2:$H$3000,'Órdenes'!$R$2:$R$3000,$A25,'Órdenes'!$S$2:$S$3000,1,'Órdenes'!$C$2:$C$3000,Ajustes!$B$7))</f>
        <v/>
      </c>
      <c r="E25" s="25">
        <f>IF($A25="", "", SUMIFS('Órdenes'!$D$2:$D$3000,'Órdenes'!$R$2:$R$3000,$A25,'Órdenes'!$S$2:$S$3000,1,'Órdenes'!$C$2:$C$3000,Ajustes!$B$7))</f>
        <v/>
      </c>
      <c r="F25" s="25">
        <f>IF($A25="", "", SUMIFS('Órdenes'!$X$2:$X$3000,'Órdenes'!$R$2:$R$3000,$A25))</f>
        <v/>
      </c>
      <c r="G25" s="24">
        <f>IF($A25="", "", Ajustes!$B$9+SUMIFS('Órdenes'!$H$2:$H$3000,'Órdenes'!$R$2:$R$3000,"&lt;="&amp;$A25,'Órdenes'!$S$2:$S$3000,1,'Órdenes'!$C$2:$C$3000,Ajustes!$B$6)-SUMIFS('Órdenes'!$H$2:$H$3000,'Órdenes'!$R$2:$R$3000,"&lt;="&amp;$A25,'Órdenes'!$S$2:$S$3000,1,'Órdenes'!$C$2:$C$3000,Ajustes!$B$7))</f>
        <v/>
      </c>
      <c r="H25" s="25">
        <f>IF($A25="", "", IF(SUMPRODUCT(MAX(('Órdenes'!$AA$2:$AA$3000&lt;=$A25)*'Órdenes'!$Z$2:$Z$3000))=0, Ajustes!$B$10, INDEX('Órdenes'!$V$1:$V$3000, SUMPRODUCT(MAX(('Órdenes'!$AA$2:$AA$3000&lt;=$A25)*'Órdenes'!$Z$2:$Z$3000)))))</f>
        <v/>
      </c>
      <c r="I25" s="24">
        <f>IF($A25="", "", (G24+G25)/2)</f>
        <v/>
      </c>
      <c r="J25" s="10" t="n"/>
      <c r="K25" s="10" t="n"/>
      <c r="L25" s="26" t="n"/>
      <c r="M25" s="26" t="n"/>
      <c r="N25" s="26" t="n"/>
      <c r="O25" s="25">
        <f>IF($A25="", "", F25-N(J25)-N(K25))</f>
        <v/>
      </c>
      <c r="P25" s="25">
        <f>IF(OR($A25="", N(N25)&lt;=0), "", O25/N25)</f>
        <v/>
      </c>
      <c r="Q25" s="25">
        <f>IF(OR(P25="", N(L25)&lt;=0), "", P25/L25*1000)</f>
        <v/>
      </c>
      <c r="R25" s="25">
        <f>IF(OR($A25="", N(M25)&lt;=0), "", O25/M25)</f>
        <v/>
      </c>
      <c r="S25" s="27">
        <f>IF(OR($A25="", N(L25)&lt;=0), "", D25/L25)</f>
        <v/>
      </c>
      <c r="T25" s="27">
        <f>IF(OR($A25="", N(D25)&lt;=0), "", I25/(D25/DAY(DATE(YEAR($A25),MONTH($A25)+1,0))))</f>
        <v/>
      </c>
    </row>
    <row r="26">
      <c r="A26" s="22">
        <f>IF(A25="", "", IF(DATE(YEAR(A25),MONTH(A25)+1,1)&gt;MAX('Órdenes'!$R$2:$R$3000), "", DATE(YEAR(A25),MONTH(A25)+1,1)))</f>
        <v/>
      </c>
      <c r="B26" s="23">
        <f>IF($A26="", "", COUNTIFS('Órdenes'!$R$2:$R$3000,$A26,'Órdenes'!$S$2:$S$3000,1))</f>
        <v/>
      </c>
      <c r="C26" s="24">
        <f>IF($A26="", "", SUMIFS('Órdenes'!$H$2:$H$3000,'Órdenes'!$R$2:$R$3000,$A26,'Órdenes'!$S$2:$S$3000,1,'Órdenes'!$C$2:$C$3000,Ajustes!$B$6))</f>
        <v/>
      </c>
      <c r="D26" s="24">
        <f>IF($A26="", "", SUMIFS('Órdenes'!$H$2:$H$3000,'Órdenes'!$R$2:$R$3000,$A26,'Órdenes'!$S$2:$S$3000,1,'Órdenes'!$C$2:$C$3000,Ajustes!$B$7))</f>
        <v/>
      </c>
      <c r="E26" s="25">
        <f>IF($A26="", "", SUMIFS('Órdenes'!$D$2:$D$3000,'Órdenes'!$R$2:$R$3000,$A26,'Órdenes'!$S$2:$S$3000,1,'Órdenes'!$C$2:$C$3000,Ajustes!$B$7))</f>
        <v/>
      </c>
      <c r="F26" s="25">
        <f>IF($A26="", "", SUMIFS('Órdenes'!$X$2:$X$3000,'Órdenes'!$R$2:$R$3000,$A26))</f>
        <v/>
      </c>
      <c r="G26" s="24">
        <f>IF($A26="", "", Ajustes!$B$9+SUMIFS('Órdenes'!$H$2:$H$3000,'Órdenes'!$R$2:$R$3000,"&lt;="&amp;$A26,'Órdenes'!$S$2:$S$3000,1,'Órdenes'!$C$2:$C$3000,Ajustes!$B$6)-SUMIFS('Órdenes'!$H$2:$H$3000,'Órdenes'!$R$2:$R$3000,"&lt;="&amp;$A26,'Órdenes'!$S$2:$S$3000,1,'Órdenes'!$C$2:$C$3000,Ajustes!$B$7))</f>
        <v/>
      </c>
      <c r="H26" s="25">
        <f>IF($A26="", "", IF(SUMPRODUCT(MAX(('Órdenes'!$AA$2:$AA$3000&lt;=$A26)*'Órdenes'!$Z$2:$Z$3000))=0, Ajustes!$B$10, INDEX('Órdenes'!$V$1:$V$3000, SUMPRODUCT(MAX(('Órdenes'!$AA$2:$AA$3000&lt;=$A26)*'Órdenes'!$Z$2:$Z$3000)))))</f>
        <v/>
      </c>
      <c r="I26" s="24">
        <f>IF($A26="", "", (G25+G26)/2)</f>
        <v/>
      </c>
      <c r="J26" s="10" t="n"/>
      <c r="K26" s="10" t="n"/>
      <c r="L26" s="26" t="n"/>
      <c r="M26" s="26" t="n"/>
      <c r="N26" s="26" t="n"/>
      <c r="O26" s="25">
        <f>IF($A26="", "", F26-N(J26)-N(K26))</f>
        <v/>
      </c>
      <c r="P26" s="25">
        <f>IF(OR($A26="", N(N26)&lt;=0), "", O26/N26)</f>
        <v/>
      </c>
      <c r="Q26" s="25">
        <f>IF(OR(P26="", N(L26)&lt;=0), "", P26/L26*1000)</f>
        <v/>
      </c>
      <c r="R26" s="25">
        <f>IF(OR($A26="", N(M26)&lt;=0), "", O26/M26)</f>
        <v/>
      </c>
      <c r="S26" s="27">
        <f>IF(OR($A26="", N(L26)&lt;=0), "", D26/L26)</f>
        <v/>
      </c>
      <c r="T26" s="27">
        <f>IF(OR($A26="", N(D26)&lt;=0), "", I26/(D26/DAY(DATE(YEAR($A26),MONTH($A26)+1,0))))</f>
        <v/>
      </c>
    </row>
    <row r="27">
      <c r="A27" s="22">
        <f>IF(A26="", "", IF(DATE(YEAR(A26),MONTH(A26)+1,1)&gt;MAX('Órdenes'!$R$2:$R$3000), "", DATE(YEAR(A26),MONTH(A26)+1,1)))</f>
        <v/>
      </c>
      <c r="B27" s="23">
        <f>IF($A27="", "", COUNTIFS('Órdenes'!$R$2:$R$3000,$A27,'Órdenes'!$S$2:$S$3000,1))</f>
        <v/>
      </c>
      <c r="C27" s="24">
        <f>IF($A27="", "", SUMIFS('Órdenes'!$H$2:$H$3000,'Órdenes'!$R$2:$R$3000,$A27,'Órdenes'!$S$2:$S$3000,1,'Órdenes'!$C$2:$C$3000,Ajustes!$B$6))</f>
        <v/>
      </c>
      <c r="D27" s="24">
        <f>IF($A27="", "", SUMIFS('Órdenes'!$H$2:$H$3000,'Órdenes'!$R$2:$R$3000,$A27,'Órdenes'!$S$2:$S$3000,1,'Órdenes'!$C$2:$C$3000,Ajustes!$B$7))</f>
        <v/>
      </c>
      <c r="E27" s="25">
        <f>IF($A27="", "", SUMIFS('Órdenes'!$D$2:$D$3000,'Órdenes'!$R$2:$R$3000,$A27,'Órdenes'!$S$2:$S$3000,1,'Órdenes'!$C$2:$C$3000,Ajustes!$B$7))</f>
        <v/>
      </c>
      <c r="F27" s="25">
        <f>IF($A27="", "", SUMIFS('Órdenes'!$X$2:$X$3000,'Órdenes'!$R$2:$R$3000,$A27))</f>
        <v/>
      </c>
      <c r="G27" s="24">
        <f>IF($A27="", "", Ajustes!$B$9+SUMIFS('Órdenes'!$H$2:$H$3000,'Órdenes'!$R$2:$R$3000,"&lt;="&amp;$A27,'Órdenes'!$S$2:$S$3000,1,'Órdenes'!$C$2:$C$3000,Ajustes!$B$6)-SUMIFS('Órdenes'!$H$2:$H$3000,'Órdenes'!$R$2:$R$3000,"&lt;="&amp;$A27,'Órdenes'!$S$2:$S$3000,1,'Órdenes'!$C$2:$C$3000,Ajustes!$B$7))</f>
        <v/>
      </c>
      <c r="H27" s="25">
        <f>IF($A27="", "", IF(SUMPRODUCT(MAX(('Órdenes'!$AA$2:$AA$3000&lt;=$A27)*'Órdenes'!$Z$2:$Z$3000))=0, Ajustes!$B$10, INDEX('Órdenes'!$V$1:$V$3000, SUMPRODUCT(MAX(('Órdenes'!$AA$2:$AA$3000&lt;=$A27)*'Órdenes'!$Z$2:$Z$3000)))))</f>
        <v/>
      </c>
      <c r="I27" s="24">
        <f>IF($A27="", "", (G26+G27)/2)</f>
        <v/>
      </c>
      <c r="J27" s="10" t="n"/>
      <c r="K27" s="10" t="n"/>
      <c r="L27" s="26" t="n"/>
      <c r="M27" s="26" t="n"/>
      <c r="N27" s="26" t="n"/>
      <c r="O27" s="25">
        <f>IF($A27="", "", F27-N(J27)-N(K27))</f>
        <v/>
      </c>
      <c r="P27" s="25">
        <f>IF(OR($A27="", N(N27)&lt;=0), "", O27/N27)</f>
        <v/>
      </c>
      <c r="Q27" s="25">
        <f>IF(OR(P27="", N(L27)&lt;=0), "", P27/L27*1000)</f>
        <v/>
      </c>
      <c r="R27" s="25">
        <f>IF(OR($A27="", N(M27)&lt;=0), "", O27/M27)</f>
        <v/>
      </c>
      <c r="S27" s="27">
        <f>IF(OR($A27="", N(L27)&lt;=0), "", D27/L27)</f>
        <v/>
      </c>
      <c r="T27" s="27">
        <f>IF(OR($A27="", N(D27)&lt;=0), "", I27/(D27/DAY(DATE(YEAR($A27),MONTH($A27)+1,0))))</f>
        <v/>
      </c>
    </row>
    <row r="28">
      <c r="A28" s="22">
        <f>IF(A27="", "", IF(DATE(YEAR(A27),MONTH(A27)+1,1)&gt;MAX('Órdenes'!$R$2:$R$3000), "", DATE(YEAR(A27),MONTH(A27)+1,1)))</f>
        <v/>
      </c>
      <c r="B28" s="23">
        <f>IF($A28="", "", COUNTIFS('Órdenes'!$R$2:$R$3000,$A28,'Órdenes'!$S$2:$S$3000,1))</f>
        <v/>
      </c>
      <c r="C28" s="24">
        <f>IF($A28="", "", SUMIFS('Órdenes'!$H$2:$H$3000,'Órdenes'!$R$2:$R$3000,$A28,'Órdenes'!$S$2:$S$3000,1,'Órdenes'!$C$2:$C$3000,Ajustes!$B$6))</f>
        <v/>
      </c>
      <c r="D28" s="24">
        <f>IF($A28="", "", SUMIFS('Órdenes'!$H$2:$H$3000,'Órdenes'!$R$2:$R$3000,$A28,'Órdenes'!$S$2:$S$3000,1,'Órdenes'!$C$2:$C$3000,Ajustes!$B$7))</f>
        <v/>
      </c>
      <c r="E28" s="25">
        <f>IF($A28="", "", SUMIFS('Órdenes'!$D$2:$D$3000,'Órdenes'!$R$2:$R$3000,$A28,'Órdenes'!$S$2:$S$3000,1,'Órdenes'!$C$2:$C$3000,Ajustes!$B$7))</f>
        <v/>
      </c>
      <c r="F28" s="25">
        <f>IF($A28="", "", SUMIFS('Órdenes'!$X$2:$X$3000,'Órdenes'!$R$2:$R$3000,$A28))</f>
        <v/>
      </c>
      <c r="G28" s="24">
        <f>IF($A28="", "", Ajustes!$B$9+SUMIFS('Órdenes'!$H$2:$H$3000,'Órdenes'!$R$2:$R$3000,"&lt;="&amp;$A28,'Órdenes'!$S$2:$S$3000,1,'Órdenes'!$C$2:$C$3000,Ajustes!$B$6)-SUMIFS('Órdenes'!$H$2:$H$3000,'Órdenes'!$R$2:$R$3000,"&lt;="&amp;$A28,'Órdenes'!$S$2:$S$3000,1,'Órdenes'!$C$2:$C$3000,Ajustes!$B$7))</f>
        <v/>
      </c>
      <c r="H28" s="25">
        <f>IF($A28="", "", IF(SUMPRODUCT(MAX(('Órdenes'!$AA$2:$AA$3000&lt;=$A28)*'Órdenes'!$Z$2:$Z$3000))=0, Ajustes!$B$10, INDEX('Órdenes'!$V$1:$V$3000, SUMPRODUCT(MAX(('Órdenes'!$AA$2:$AA$3000&lt;=$A28)*'Órdenes'!$Z$2:$Z$3000)))))</f>
        <v/>
      </c>
      <c r="I28" s="24">
        <f>IF($A28="", "", (G27+G28)/2)</f>
        <v/>
      </c>
      <c r="J28" s="10" t="n"/>
      <c r="K28" s="10" t="n"/>
      <c r="L28" s="26" t="n"/>
      <c r="M28" s="26" t="n"/>
      <c r="N28" s="26" t="n"/>
      <c r="O28" s="25">
        <f>IF($A28="", "", F28-N(J28)-N(K28))</f>
        <v/>
      </c>
      <c r="P28" s="25">
        <f>IF(OR($A28="", N(N28)&lt;=0), "", O28/N28)</f>
        <v/>
      </c>
      <c r="Q28" s="25">
        <f>IF(OR(P28="", N(L28)&lt;=0), "", P28/L28*1000)</f>
        <v/>
      </c>
      <c r="R28" s="25">
        <f>IF(OR($A28="", N(M28)&lt;=0), "", O28/M28)</f>
        <v/>
      </c>
      <c r="S28" s="27">
        <f>IF(OR($A28="", N(L28)&lt;=0), "", D28/L28)</f>
        <v/>
      </c>
      <c r="T28" s="27">
        <f>IF(OR($A28="", N(D28)&lt;=0), "", I28/(D28/DAY(DATE(YEAR($A28),MONTH($A28)+1,0))))</f>
        <v/>
      </c>
    </row>
    <row r="30">
      <c r="A30" s="6" t="inlineStr">
        <is>
          <t>Ciclos cerrados: lo que dejaron las ventas del mes con tu coste medio. Resultado neto: ciclos cerrados menos costes fijos y pérdidas por incidentes. Rotación: cripto vendida ÷ capital medio. Días de inventario: inventario medio ÷ cripto vendida al día.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2" customWidth="1" min="1" max="1"/>
    <col width="26" customWidth="1" min="2" max="2"/>
    <col width="58" customWidth="1" min="3" max="3"/>
  </cols>
  <sheetData>
    <row r="1">
      <c r="A1" s="5" t="inlineStr">
        <is>
          <t>Control: ¿falta alguna orden?</t>
        </is>
      </c>
    </row>
    <row r="2">
      <c r="A2" s="6" t="inlineStr">
        <is>
          <t>Anota lo amarillo cada vez que pegues órdenes nuevas.</t>
        </is>
      </c>
    </row>
    <row r="4">
      <c r="A4" s="12" t="inlineStr">
        <is>
          <t>Comprobación</t>
        </is>
      </c>
      <c r="B4" s="12" t="inlineStr">
        <is>
          <t>Valor</t>
        </is>
      </c>
      <c r="C4" s="12" t="inlineStr">
        <is>
          <t>Estado</t>
        </is>
      </c>
    </row>
    <row r="5" ht="30" customHeight="1">
      <c r="A5" s="28" t="inlineStr">
        <is>
          <t>Tu saldo real de esa cripto en Bybit, contando la congelada en anuncios y órdenes</t>
        </is>
      </c>
      <c r="B5" s="9" t="n"/>
    </row>
    <row r="6">
      <c r="A6" s="28" t="inlineStr">
        <is>
          <t>Inventario según la hoja</t>
        </is>
      </c>
      <c r="B6" s="24">
        <f>Ajustes!$B$9+SUMIFS('Órdenes'!$H$2:$H$3000,'Órdenes'!$S$2:$S$3000,1,'Órdenes'!$C$2:$C$3000,Ajustes!$B$6)-SUMIFS('Órdenes'!$H$2:$H$3000,'Órdenes'!$S$2:$S$3000,1,'Órdenes'!$C$2:$C$3000,Ajustes!$B$7)</f>
        <v/>
      </c>
    </row>
    <row r="7">
      <c r="A7" s="28" t="inlineStr">
        <is>
          <t>1. Diferencia (saldo real − hoja)</t>
        </is>
      </c>
      <c r="B7" s="24">
        <f>IF(B5="", "", B5-B6)</f>
        <v/>
      </c>
      <c r="C7" s="29">
        <f>IF(B5="", "Anota tu saldo", IF(ABS(B7)&lt;0.000001, "Cuadra", "Revisa: falta o sobra una orden, o hubo cripto fuera de P2P"))</f>
        <v/>
      </c>
    </row>
    <row r="9" ht="30" customHeight="1">
      <c r="A9" s="28" t="inlineStr">
        <is>
          <t>Órdenes que trae tu archivo (filas sin encabezados, sumando todos los archivos pegados)</t>
        </is>
      </c>
      <c r="B9" s="30" t="n"/>
    </row>
    <row r="10">
      <c r="A10" s="28" t="inlineStr">
        <is>
          <t>Órdenes pegadas en la hoja</t>
        </is>
      </c>
      <c r="B10" s="23">
        <f>COUNTA('Órdenes'!$A$2:$A$3000)</f>
        <v/>
      </c>
    </row>
    <row r="11">
      <c r="A11" s="28" t="inlineStr">
        <is>
          <t>2. Diferencia (archivo − hoja)</t>
        </is>
      </c>
      <c r="B11" s="23">
        <f>IF(B9="", "", B9-B10)</f>
        <v/>
      </c>
      <c r="C11" s="29">
        <f>IF(B9="", "Anota cuántas trae", IF(B11=0, "Cuadra", "Revisa: algo no se pegó o se pegó dos veces"))</f>
        <v/>
      </c>
    </row>
    <row r="13">
      <c r="A13" s="28" t="inlineStr">
        <is>
          <t>3. Filas con aviso en «Órdenes»</t>
        </is>
      </c>
      <c r="B13" s="23">
        <f>SUMPRODUCT((LEN('Órdenes'!$Y$2:$Y$3000)&gt;0)*1)</f>
        <v/>
      </c>
      <c r="C13" s="29">
        <f>IF(B13=0, "Cuadra", "Revisa la columna Aviso de «Órdenes»")</f>
        <v/>
      </c>
    </row>
    <row r="15">
      <c r="A15" s="31" t="inlineStr">
        <is>
          <t>Estado de la hoja</t>
        </is>
      </c>
      <c r="B15" s="32">
        <f>IF(AND(C7="Cuadra", C11="Cuadra", C13="Cuadra"), "Hoja al día", "Revisa estas cosas")</f>
        <v/>
      </c>
    </row>
    <row r="17">
      <c r="A17" s="6" t="inlineStr">
        <is>
          <t>Es una comprobación contable simple. No sabe de depósitos, retiros, conversiones ni pagos fuera de P2P: si los hubo, la diferencia 1 no será cero y tienes que explicarla tú.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7" customWidth="1" min="3" max="3"/>
    <col width="14" customWidth="1" min="4" max="4"/>
    <col width="9" customWidth="1" min="5" max="5"/>
    <col width="11" customWidth="1" min="6" max="6"/>
    <col width="9" customWidth="1" min="7" max="7"/>
    <col width="13" customWidth="1" min="8" max="8"/>
    <col width="13" customWidth="1" min="9" max="9"/>
    <col width="12" customWidth="1" min="10" max="10"/>
    <col width="13" customWidth="1" min="11" max="11"/>
    <col width="14" customWidth="1" min="12" max="12"/>
    <col width="11" customWidth="1" min="13" max="13"/>
    <col width="20" customWidth="1" min="14" max="14"/>
    <col width="14" customWidth="1" min="15" max="15"/>
    <col width="22" customWidth="1" min="16" max="16"/>
    <col width="16" customWidth="1" min="17" max="17"/>
    <col width="9" customWidth="1" min="18" max="18"/>
    <col width="9" customWidth="1" min="19" max="19"/>
    <col width="13" customWidth="1" min="20" max="20"/>
    <col width="13" customWidth="1" min="21" max="21"/>
    <col width="15" customWidth="1" min="22" max="22"/>
    <col width="12" customWidth="1" min="23" max="23"/>
    <col width="14" customWidth="1" min="24" max="24"/>
    <col width="34" customWidth="1" min="25" max="25"/>
    <col hidden="1" width="8" customWidth="1" min="26" max="26"/>
    <col hidden="1" width="13" customWidth="1" min="27" max="27"/>
    <col width="22" customWidth="1" min="28" max="28"/>
    <col width="12" customWidth="1" min="29" max="29"/>
  </cols>
  <sheetData>
    <row r="1">
      <c r="A1" s="33" t="inlineStr">
        <is>
          <t>Ejemplo: cinco órdenes INVENTADAS (no son datos reales) para comprobar que la hoja calcula bien</t>
        </is>
      </c>
    </row>
    <row r="2">
      <c r="A2" s="6" t="inlineStr">
        <is>
          <t>Son las del ejemplo de la guía del coste medio (p2p4you.com/blog/coste-medio-p2p). Deben dar 13.500 y 12.500 COP en las ventas.</t>
        </is>
      </c>
    </row>
    <row r="4" ht="32" customHeight="1">
      <c r="A4" s="12" t="inlineStr">
        <is>
          <t>Order No.</t>
        </is>
      </c>
      <c r="B4" s="12" t="inlineStr">
        <is>
          <t>p2p-convert</t>
        </is>
      </c>
      <c r="C4" s="12" t="inlineStr">
        <is>
          <t>Type</t>
        </is>
      </c>
      <c r="D4" s="12" t="inlineStr">
        <is>
          <t>Fiat Amount</t>
        </is>
      </c>
      <c r="E4" s="12" t="inlineStr">
        <is>
          <t>Currency</t>
        </is>
      </c>
      <c r="F4" s="12" t="inlineStr">
        <is>
          <t>Price</t>
        </is>
      </c>
      <c r="G4" s="12" t="inlineStr">
        <is>
          <t>Currency</t>
        </is>
      </c>
      <c r="H4" s="12" t="inlineStr">
        <is>
          <t>Coin Amount</t>
        </is>
      </c>
      <c r="I4" s="12" t="inlineStr">
        <is>
          <t>Cryptocurrency</t>
        </is>
      </c>
      <c r="J4" s="12" t="inlineStr">
        <is>
          <t>Transaction Fees</t>
        </is>
      </c>
      <c r="K4" s="12" t="inlineStr">
        <is>
          <t>Cryptocurrency</t>
        </is>
      </c>
      <c r="L4" s="12" t="inlineStr">
        <is>
          <t>Counterparty</t>
        </is>
      </c>
      <c r="M4" s="12" t="inlineStr">
        <is>
          <t>Status</t>
        </is>
      </c>
      <c r="N4" s="12" t="inlineStr">
        <is>
          <t>Time (UTC+01:00)</t>
        </is>
      </c>
      <c r="O4" s="12" t="inlineStr">
        <is>
          <t>Coste del método de pago</t>
        </is>
      </c>
      <c r="P4" s="12" t="inlineStr">
        <is>
          <t>Nota</t>
        </is>
      </c>
      <c r="Q4" s="12" t="inlineStr">
        <is>
          <t>Fecha</t>
        </is>
      </c>
      <c r="R4" s="12" t="inlineStr">
        <is>
          <t>Mes</t>
        </is>
      </c>
      <c r="S4" s="12" t="inlineStr">
        <is>
          <t>¿Cuenta?</t>
        </is>
      </c>
      <c r="T4" s="12" t="inlineStr">
        <is>
          <t>Comisión en tu moneda</t>
        </is>
      </c>
      <c r="U4" s="12" t="inlineStr">
        <is>
          <t>Inventario</t>
        </is>
      </c>
      <c r="V4" s="12" t="inlineStr">
        <is>
          <t>Coste total</t>
        </is>
      </c>
      <c r="W4" s="12" t="inlineStr">
        <is>
          <t>Coste medio</t>
        </is>
      </c>
      <c r="X4" s="12" t="inlineStr">
        <is>
          <t>Resultado de la venta</t>
        </is>
      </c>
      <c r="Y4" s="12" t="inlineStr">
        <is>
          <t>Aviso</t>
        </is>
      </c>
      <c r="Z4" s="12" t="inlineStr">
        <is>
          <t>Fila contada</t>
        </is>
      </c>
      <c r="AA4" s="12" t="inlineStr">
        <is>
          <t>Mes (número)</t>
        </is>
      </c>
      <c r="AB4" s="34" t="inlineStr">
        <is>
          <t>Ajustes del ejemplo</t>
        </is>
      </c>
    </row>
    <row r="5">
      <c r="A5" s="13" t="inlineStr">
        <is>
          <t>EJEMPLO-1</t>
        </is>
      </c>
      <c r="B5" s="13" t="inlineStr">
        <is>
          <t>no</t>
        </is>
      </c>
      <c r="C5" s="13" t="inlineStr">
        <is>
          <t>Buy</t>
        </is>
      </c>
      <c r="D5" s="13" t="n">
        <v>2000000</v>
      </c>
      <c r="E5" s="13" t="inlineStr">
        <is>
          <t>COP</t>
        </is>
      </c>
      <c r="F5" s="13" t="n">
        <v>4000</v>
      </c>
      <c r="G5" s="13" t="inlineStr">
        <is>
          <t>COP</t>
        </is>
      </c>
      <c r="H5" s="13" t="n">
        <v>500</v>
      </c>
      <c r="I5" s="13" t="inlineStr">
        <is>
          <t>USDT</t>
        </is>
      </c>
      <c r="J5" s="13" t="n">
        <v>0</v>
      </c>
      <c r="K5" s="13" t="inlineStr">
        <is>
          <t>USDT</t>
        </is>
      </c>
      <c r="L5" s="13" t="inlineStr"/>
      <c r="M5" s="13" t="inlineStr">
        <is>
          <t>Completed</t>
        </is>
      </c>
      <c r="N5" s="13" t="inlineStr">
        <is>
          <t>2026-09-01 10:00:00</t>
        </is>
      </c>
      <c r="O5" s="14" t="n"/>
      <c r="P5" s="15" t="n"/>
      <c r="Q5" s="16">
        <f>IF(N5="", "", IF(ISNUMBER(N5), N5, IFERROR(DATEVALUE(LEFT(N5,10))+TIMEVALUE(MID(N5,12,8)), "texto")))</f>
        <v/>
      </c>
      <c r="R5" s="17">
        <f>IF(ISNUMBER(Q5), DATE(YEAR(Q5),MONTH(Q5),1), "")</f>
        <v/>
      </c>
      <c r="S5" s="18">
        <f>IF(A5="", 0, IF(AND(M5=$AC$9, E5=$AC$6, I5=$AC$5, OR(C5=$AC$7, C5=$AC$8), ISNUMBER(D5), ISNUMBER(H5)), 1, 0))</f>
        <v/>
      </c>
      <c r="T5" s="19">
        <f>IF(S5&lt;&gt;1, 0, IF(N(J5)=0, 0, IF(K5=$AC$6, J5, J5*F5)))</f>
        <v/>
      </c>
      <c r="U5" s="20">
        <f>IF(S5&lt;&gt;1, $AC$10, IF(C5=$AC$7, $AC$10+H5, $AC$10-H5))</f>
        <v/>
      </c>
      <c r="V5" s="19">
        <f>IF(S5&lt;&gt;1, $AC$11, IF(C5=$AC$7, $AC$11+D5+N(O5)+T5, IF(U5&lt;=0, 0, $AC$11-H5*$AC$12)))</f>
        <v/>
      </c>
      <c r="W5" s="21">
        <f>IF(U5&gt;0, V5/U5, 0)</f>
        <v/>
      </c>
      <c r="X5" s="19">
        <f>IF(AND(S5=1, C5=$AC$8), D5-N(O5)-T5-H5*$AC$12, "")</f>
        <v/>
      </c>
      <c r="Y5" s="18">
        <f>IF(A5="", "", TRIM(IF(COUNTIFS($N$5:$N$9,N5,$C$5:$C$9,C5,$D$5:$D$9,D5,$H$5:$H$9,H5)&gt;1, "Orden repetida. ", "")&amp;IF(AND(S5=1, C5=$AC$8, $AC$10+0.000001&lt;H5), "Vendes más de lo registrado. ", "")&amp;IF(Q5="texto", "Fecha en texto. ", "")&amp;IF(OR(NOT(ISNUMBER(D5)), NOT(ISNUMBER(H5))), "Número en texto. ", "")))</f>
        <v/>
      </c>
      <c r="Z5" s="18">
        <f>IF(AND(S5=1, ISNUMBER(R5)), ROW(), 0)</f>
        <v/>
      </c>
      <c r="AA5" s="18">
        <f>IF(ISNUMBER(R5), R5, 0)</f>
        <v/>
      </c>
      <c r="AB5" s="35" t="inlineStr">
        <is>
          <t>Cripto</t>
        </is>
      </c>
      <c r="AC5" s="35" t="inlineStr">
        <is>
          <t>USDT</t>
        </is>
      </c>
    </row>
    <row r="6">
      <c r="A6" s="13" t="inlineStr">
        <is>
          <t>EJEMPLO-2</t>
        </is>
      </c>
      <c r="B6" s="13" t="inlineStr">
        <is>
          <t>no</t>
        </is>
      </c>
      <c r="C6" s="13" t="inlineStr">
        <is>
          <t>Buy</t>
        </is>
      </c>
      <c r="D6" s="13" t="n">
        <v>1206000</v>
      </c>
      <c r="E6" s="13" t="inlineStr">
        <is>
          <t>COP</t>
        </is>
      </c>
      <c r="F6" s="13" t="n">
        <v>4020</v>
      </c>
      <c r="G6" s="13" t="inlineStr">
        <is>
          <t>COP</t>
        </is>
      </c>
      <c r="H6" s="13" t="n">
        <v>300</v>
      </c>
      <c r="I6" s="13" t="inlineStr">
        <is>
          <t>USDT</t>
        </is>
      </c>
      <c r="J6" s="13" t="n">
        <v>0</v>
      </c>
      <c r="K6" s="13" t="inlineStr">
        <is>
          <t>USDT</t>
        </is>
      </c>
      <c r="L6" s="13" t="inlineStr"/>
      <c r="M6" s="13" t="inlineStr">
        <is>
          <t>Completed</t>
        </is>
      </c>
      <c r="N6" s="13" t="inlineStr">
        <is>
          <t>2026-09-02 10:00:00</t>
        </is>
      </c>
      <c r="O6" s="14" t="n"/>
      <c r="P6" s="15" t="n"/>
      <c r="Q6" s="16">
        <f>IF(N6="", "", IF(ISNUMBER(N6), N6, IFERROR(DATEVALUE(LEFT(N6,10))+TIMEVALUE(MID(N6,12,8)), "texto")))</f>
        <v/>
      </c>
      <c r="R6" s="17">
        <f>IF(ISNUMBER(Q6), DATE(YEAR(Q6),MONTH(Q6),1), "")</f>
        <v/>
      </c>
      <c r="S6" s="18">
        <f>IF(A6="", 0, IF(AND(M6=$AC$9, E6=$AC$6, I6=$AC$5, OR(C6=$AC$7, C6=$AC$8), ISNUMBER(D6), ISNUMBER(H6)), 1, 0))</f>
        <v/>
      </c>
      <c r="T6" s="19">
        <f>IF(S6&lt;&gt;1, 0, IF(N(J6)=0, 0, IF(K6=$AC$6, J6, J6*F6)))</f>
        <v/>
      </c>
      <c r="U6" s="20">
        <f>IF(S6&lt;&gt;1, U5, IF(C6=$AC$7, U5+H6, U5-H6))</f>
        <v/>
      </c>
      <c r="V6" s="19">
        <f>IF(S6&lt;&gt;1, V5, IF(C6=$AC$7, V5+D6+N(O6)+T6, IF(U6&lt;=0, 0, V5-H6*W5)))</f>
        <v/>
      </c>
      <c r="W6" s="21">
        <f>IF(U6&gt;0, V6/U6, 0)</f>
        <v/>
      </c>
      <c r="X6" s="19">
        <f>IF(AND(S6=1, C6=$AC$8), D6-N(O6)-T6-H6*W5, "")</f>
        <v/>
      </c>
      <c r="Y6" s="18">
        <f>IF(A6="", "", TRIM(IF(COUNTIFS($N$5:$N$9,N6,$C$5:$C$9,C6,$D$5:$D$9,D6,$H$5:$H$9,H6)&gt;1, "Orden repetida. ", "")&amp;IF(AND(S6=1, C6=$AC$8, U5+0.000001&lt;H6), "Vendes más de lo registrado. ", "")&amp;IF(Q6="texto", "Fecha en texto. ", "")&amp;IF(OR(NOT(ISNUMBER(D6)), NOT(ISNUMBER(H6))), "Número en texto. ", "")&amp;IF(AND(ISNUMBER(Q6), ISNUMBER(Q5), Q6&lt;Q5), "Fuera de orden de fecha. ", "")))</f>
        <v/>
      </c>
      <c r="Z6" s="18">
        <f>IF(AND(S6=1, ISNUMBER(R6)), ROW(), 0)</f>
        <v/>
      </c>
      <c r="AA6" s="18">
        <f>IF(ISNUMBER(R6), R6, 0)</f>
        <v/>
      </c>
      <c r="AB6" s="35" t="inlineStr">
        <is>
          <t>Moneda</t>
        </is>
      </c>
      <c r="AC6" s="35" t="inlineStr">
        <is>
          <t>COP</t>
        </is>
      </c>
    </row>
    <row r="7">
      <c r="A7" s="13" t="inlineStr">
        <is>
          <t>EJEMPLO-3</t>
        </is>
      </c>
      <c r="B7" s="13" t="inlineStr">
        <is>
          <t>no</t>
        </is>
      </c>
      <c r="C7" s="13" t="inlineStr">
        <is>
          <t>Sell</t>
        </is>
      </c>
      <c r="D7" s="13" t="n">
        <v>2418000</v>
      </c>
      <c r="E7" s="13" t="inlineStr">
        <is>
          <t>COP</t>
        </is>
      </c>
      <c r="F7" s="13" t="n">
        <v>4030</v>
      </c>
      <c r="G7" s="13" t="inlineStr">
        <is>
          <t>COP</t>
        </is>
      </c>
      <c r="H7" s="13" t="n">
        <v>600</v>
      </c>
      <c r="I7" s="13" t="inlineStr">
        <is>
          <t>USDT</t>
        </is>
      </c>
      <c r="J7" s="13" t="n">
        <v>0</v>
      </c>
      <c r="K7" s="13" t="inlineStr">
        <is>
          <t>USDT</t>
        </is>
      </c>
      <c r="L7" s="13" t="inlineStr"/>
      <c r="M7" s="13" t="inlineStr">
        <is>
          <t>Completed</t>
        </is>
      </c>
      <c r="N7" s="13" t="inlineStr">
        <is>
          <t>2026-09-03 10:00:00</t>
        </is>
      </c>
      <c r="O7" s="14" t="n"/>
      <c r="P7" s="15" t="n"/>
      <c r="Q7" s="16">
        <f>IF(N7="", "", IF(ISNUMBER(N7), N7, IFERROR(DATEVALUE(LEFT(N7,10))+TIMEVALUE(MID(N7,12,8)), "texto")))</f>
        <v/>
      </c>
      <c r="R7" s="17">
        <f>IF(ISNUMBER(Q7), DATE(YEAR(Q7),MONTH(Q7),1), "")</f>
        <v/>
      </c>
      <c r="S7" s="18">
        <f>IF(A7="", 0, IF(AND(M7=$AC$9, E7=$AC$6, I7=$AC$5, OR(C7=$AC$7, C7=$AC$8), ISNUMBER(D7), ISNUMBER(H7)), 1, 0))</f>
        <v/>
      </c>
      <c r="T7" s="19">
        <f>IF(S7&lt;&gt;1, 0, IF(N(J7)=0, 0, IF(K7=$AC$6, J7, J7*F7)))</f>
        <v/>
      </c>
      <c r="U7" s="20">
        <f>IF(S7&lt;&gt;1, U6, IF(C7=$AC$7, U6+H7, U6-H7))</f>
        <v/>
      </c>
      <c r="V7" s="19">
        <f>IF(S7&lt;&gt;1, V6, IF(C7=$AC$7, V6+D7+N(O7)+T7, IF(U7&lt;=0, 0, V6-H7*W6)))</f>
        <v/>
      </c>
      <c r="W7" s="21">
        <f>IF(U7&gt;0, V7/U7, 0)</f>
        <v/>
      </c>
      <c r="X7" s="19">
        <f>IF(AND(S7=1, C7=$AC$8), D7-N(O7)-T7-H7*W6, "")</f>
        <v/>
      </c>
      <c r="Y7" s="18">
        <f>IF(A7="", "", TRIM(IF(COUNTIFS($N$5:$N$9,N7,$C$5:$C$9,C7,$D$5:$D$9,D7,$H$5:$H$9,H7)&gt;1, "Orden repetida. ", "")&amp;IF(AND(S7=1, C7=$AC$8, U6+0.000001&lt;H7), "Vendes más de lo registrado. ", "")&amp;IF(Q7="texto", "Fecha en texto. ", "")&amp;IF(OR(NOT(ISNUMBER(D7)), NOT(ISNUMBER(H7))), "Número en texto. ", "")&amp;IF(AND(ISNUMBER(Q7), ISNUMBER(Q6), Q7&lt;Q6), "Fuera de orden de fecha. ", "")))</f>
        <v/>
      </c>
      <c r="Z7" s="18">
        <f>IF(AND(S7=1, ISNUMBER(R7)), ROW(), 0)</f>
        <v/>
      </c>
      <c r="AA7" s="18">
        <f>IF(ISNUMBER(R7), R7, 0)</f>
        <v/>
      </c>
      <c r="AB7" s="35" t="inlineStr">
        <is>
          <t>Compra</t>
        </is>
      </c>
      <c r="AC7" s="35" t="inlineStr">
        <is>
          <t>Buy</t>
        </is>
      </c>
    </row>
    <row r="8">
      <c r="A8" s="13" t="inlineStr">
        <is>
          <t>EJEMPLO-4</t>
        </is>
      </c>
      <c r="B8" s="13" t="inlineStr">
        <is>
          <t>no</t>
        </is>
      </c>
      <c r="C8" s="13" t="inlineStr">
        <is>
          <t>Buy</t>
        </is>
      </c>
      <c r="D8" s="13" t="n">
        <v>1198500</v>
      </c>
      <c r="E8" s="13" t="inlineStr">
        <is>
          <t>COP</t>
        </is>
      </c>
      <c r="F8" s="13" t="n">
        <v>3995</v>
      </c>
      <c r="G8" s="13" t="inlineStr">
        <is>
          <t>COP</t>
        </is>
      </c>
      <c r="H8" s="13" t="n">
        <v>300</v>
      </c>
      <c r="I8" s="13" t="inlineStr">
        <is>
          <t>USDT</t>
        </is>
      </c>
      <c r="J8" s="13" t="n">
        <v>0</v>
      </c>
      <c r="K8" s="13" t="inlineStr">
        <is>
          <t>USDT</t>
        </is>
      </c>
      <c r="L8" s="13" t="inlineStr"/>
      <c r="M8" s="13" t="inlineStr">
        <is>
          <t>Completed</t>
        </is>
      </c>
      <c r="N8" s="13" t="inlineStr">
        <is>
          <t>2026-09-04 10:00:00</t>
        </is>
      </c>
      <c r="O8" s="14" t="n"/>
      <c r="P8" s="15" t="n"/>
      <c r="Q8" s="16">
        <f>IF(N8="", "", IF(ISNUMBER(N8), N8, IFERROR(DATEVALUE(LEFT(N8,10))+TIMEVALUE(MID(N8,12,8)), "texto")))</f>
        <v/>
      </c>
      <c r="R8" s="17">
        <f>IF(ISNUMBER(Q8), DATE(YEAR(Q8),MONTH(Q8),1), "")</f>
        <v/>
      </c>
      <c r="S8" s="18">
        <f>IF(A8="", 0, IF(AND(M8=$AC$9, E8=$AC$6, I8=$AC$5, OR(C8=$AC$7, C8=$AC$8), ISNUMBER(D8), ISNUMBER(H8)), 1, 0))</f>
        <v/>
      </c>
      <c r="T8" s="19">
        <f>IF(S8&lt;&gt;1, 0, IF(N(J8)=0, 0, IF(K8=$AC$6, J8, J8*F8)))</f>
        <v/>
      </c>
      <c r="U8" s="20">
        <f>IF(S8&lt;&gt;1, U7, IF(C8=$AC$7, U7+H8, U7-H8))</f>
        <v/>
      </c>
      <c r="V8" s="19">
        <f>IF(S8&lt;&gt;1, V7, IF(C8=$AC$7, V7+D8+N(O8)+T8, IF(U8&lt;=0, 0, V7-H8*W7)))</f>
        <v/>
      </c>
      <c r="W8" s="21">
        <f>IF(U8&gt;0, V8/U8, 0)</f>
        <v/>
      </c>
      <c r="X8" s="19">
        <f>IF(AND(S8=1, C8=$AC$8), D8-N(O8)-T8-H8*W7, "")</f>
        <v/>
      </c>
      <c r="Y8" s="18">
        <f>IF(A8="", "", TRIM(IF(COUNTIFS($N$5:$N$9,N8,$C$5:$C$9,C8,$D$5:$D$9,D8,$H$5:$H$9,H8)&gt;1, "Orden repetida. ", "")&amp;IF(AND(S8=1, C8=$AC$8, U7+0.000001&lt;H8), "Vendes más de lo registrado. ", "")&amp;IF(Q8="texto", "Fecha en texto. ", "")&amp;IF(OR(NOT(ISNUMBER(D8)), NOT(ISNUMBER(H8))), "Número en texto. ", "")&amp;IF(AND(ISNUMBER(Q8), ISNUMBER(Q7), Q8&lt;Q7), "Fuera de orden de fecha. ", "")))</f>
        <v/>
      </c>
      <c r="Z8" s="18">
        <f>IF(AND(S8=1, ISNUMBER(R8)), ROW(), 0)</f>
        <v/>
      </c>
      <c r="AA8" s="18">
        <f>IF(ISNUMBER(R8), R8, 0)</f>
        <v/>
      </c>
      <c r="AB8" s="35" t="inlineStr">
        <is>
          <t>Venta</t>
        </is>
      </c>
      <c r="AC8" s="35" t="inlineStr">
        <is>
          <t>Sell</t>
        </is>
      </c>
    </row>
    <row r="9">
      <c r="A9" s="13" t="inlineStr">
        <is>
          <t>EJEMPLO-5</t>
        </is>
      </c>
      <c r="B9" s="13" t="inlineStr">
        <is>
          <t>no</t>
        </is>
      </c>
      <c r="C9" s="13" t="inlineStr">
        <is>
          <t>Sell</t>
        </is>
      </c>
      <c r="D9" s="13" t="n">
        <v>2012500</v>
      </c>
      <c r="E9" s="13" t="inlineStr">
        <is>
          <t>COP</t>
        </is>
      </c>
      <c r="F9" s="13" t="n">
        <v>4025</v>
      </c>
      <c r="G9" s="13" t="inlineStr">
        <is>
          <t>COP</t>
        </is>
      </c>
      <c r="H9" s="13" t="n">
        <v>500</v>
      </c>
      <c r="I9" s="13" t="inlineStr">
        <is>
          <t>USDT</t>
        </is>
      </c>
      <c r="J9" s="13" t="n">
        <v>0</v>
      </c>
      <c r="K9" s="13" t="inlineStr">
        <is>
          <t>USDT</t>
        </is>
      </c>
      <c r="L9" s="13" t="inlineStr"/>
      <c r="M9" s="13" t="inlineStr">
        <is>
          <t>Completed</t>
        </is>
      </c>
      <c r="N9" s="13" t="inlineStr">
        <is>
          <t>2026-09-05 10:00:00</t>
        </is>
      </c>
      <c r="O9" s="14" t="n"/>
      <c r="P9" s="15" t="n"/>
      <c r="Q9" s="16">
        <f>IF(N9="", "", IF(ISNUMBER(N9), N9, IFERROR(DATEVALUE(LEFT(N9,10))+TIMEVALUE(MID(N9,12,8)), "texto")))</f>
        <v/>
      </c>
      <c r="R9" s="17">
        <f>IF(ISNUMBER(Q9), DATE(YEAR(Q9),MONTH(Q9),1), "")</f>
        <v/>
      </c>
      <c r="S9" s="18">
        <f>IF(A9="", 0, IF(AND(M9=$AC$9, E9=$AC$6, I9=$AC$5, OR(C9=$AC$7, C9=$AC$8), ISNUMBER(D9), ISNUMBER(H9)), 1, 0))</f>
        <v/>
      </c>
      <c r="T9" s="19">
        <f>IF(S9&lt;&gt;1, 0, IF(N(J9)=0, 0, IF(K9=$AC$6, J9, J9*F9)))</f>
        <v/>
      </c>
      <c r="U9" s="20">
        <f>IF(S9&lt;&gt;1, U8, IF(C9=$AC$7, U8+H9, U8-H9))</f>
        <v/>
      </c>
      <c r="V9" s="19">
        <f>IF(S9&lt;&gt;1, V8, IF(C9=$AC$7, V8+D9+N(O9)+T9, IF(U9&lt;=0, 0, V8-H9*W8)))</f>
        <v/>
      </c>
      <c r="W9" s="21">
        <f>IF(U9&gt;0, V9/U9, 0)</f>
        <v/>
      </c>
      <c r="X9" s="19">
        <f>IF(AND(S9=1, C9=$AC$8), D9-N(O9)-T9-H9*W8, "")</f>
        <v/>
      </c>
      <c r="Y9" s="18">
        <f>IF(A9="", "", TRIM(IF(COUNTIFS($N$5:$N$9,N9,$C$5:$C$9,C9,$D$5:$D$9,D9,$H$5:$H$9,H9)&gt;1, "Orden repetida. ", "")&amp;IF(AND(S9=1, C9=$AC$8, U8+0.000001&lt;H9), "Vendes más de lo registrado. ", "")&amp;IF(Q9="texto", "Fecha en texto. ", "")&amp;IF(OR(NOT(ISNUMBER(D9)), NOT(ISNUMBER(H9))), "Número en texto. ", "")&amp;IF(AND(ISNUMBER(Q9), ISNUMBER(Q8), Q9&lt;Q8), "Fuera de orden de fecha. ", "")))</f>
        <v/>
      </c>
      <c r="Z9" s="18">
        <f>IF(AND(S9=1, ISNUMBER(R9)), ROW(), 0)</f>
        <v/>
      </c>
      <c r="AA9" s="18">
        <f>IF(ISNUMBER(R9), R9, 0)</f>
        <v/>
      </c>
      <c r="AB9" s="35" t="inlineStr">
        <is>
          <t>Completada</t>
        </is>
      </c>
      <c r="AC9" s="35" t="inlineStr">
        <is>
          <t>Completed</t>
        </is>
      </c>
    </row>
    <row r="10">
      <c r="AB10" s="35" t="inlineStr">
        <is>
          <t>Cripto al empezar</t>
        </is>
      </c>
      <c r="AC10" s="35" t="n">
        <v>0</v>
      </c>
    </row>
    <row r="11">
      <c r="W11" s="7" t="inlineStr">
        <is>
          <t>Total del mes</t>
        </is>
      </c>
      <c r="X11" s="36">
        <f>SUM(X5:X9)</f>
        <v/>
      </c>
      <c r="Y11" s="37">
        <f>IF(ROUND(X11,2)=26000, "Correcto: 26.000 COP", "Algo no cuadra: vuelve a descargar el archivo")</f>
        <v/>
      </c>
      <c r="AB11" s="35" t="inlineStr">
        <is>
          <t>Coste al empezar</t>
        </is>
      </c>
      <c r="AC11" s="35" t="n">
        <v>0</v>
      </c>
    </row>
    <row r="12">
      <c r="AB12" t="inlineStr">
        <is>
          <t>Coste medio al empezar</t>
        </is>
      </c>
      <c r="AC12">
        <f>IF(N(AC10)&gt;0, N(AC11)/AC10, 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2026-10-26T00:32:15Z</dcterms:created>
  <dcterms:modified xsi:type="dcterms:W3CDTF">2026-10-26T00:32:17Z</dcterms:modified>
</cp:coreProperties>
</file>